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AYO 2024 POA Y PORTAL TRANSPARENCIA\"/>
    </mc:Choice>
  </mc:AlternateContent>
  <bookViews>
    <workbookView xWindow="0" yWindow="0" windowWidth="19200" windowHeight="11490" tabRatio="1000" activeTab="1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18" i="19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<sst xmlns="http://schemas.openxmlformats.org/spreadsheetml/2006/main" count="142" uniqueCount="132">
  <si>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</si>
  <si>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</si>
  <si>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</si>
  <si>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</si>
  <si>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</si>
  <si>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</si>
  <si>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</si>
  <si>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</si>
  <si>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</si>
  <si>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</si>
  <si>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</si>
  <si>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</si>
  <si>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</si>
  <si>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</si>
  <si>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</si>
  <si>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</si>
  <si>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</si>
  <si>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</si>
  <si>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</si>
  <si>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</si>
  <si>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</si>
  <si>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</si>
  <si>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</si>
  <si>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</si>
  <si>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</si>
  <si>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</si>
  <si>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</si>
  <si>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</si>
  <si>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</si>
  <si>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</si>
  <si>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</si>
  <si>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</si>
  <si>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</si>
  <si>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</si>
  <si>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</si>
  <si>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</si>
  <si>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</si>
  <si>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</si>
  <si>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</si>
  <si>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</si>
  <si>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</si>
  <si>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</si>
  <si>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</si>
  <si>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</si>
  <si>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</si>
  <si>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</si>
  <si>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</si>
  <si>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</si>
  <si>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</si>
  <si>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</si>
  <si>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</si>
  <si>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</si>
  <si>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</si>
  <si>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</si>
  <si>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</si>
  <si>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</si>
  <si>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</si>
  <si>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</si>
  <si>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</si>
  <si>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</si>
  <si>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</si>
  <si>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</si>
  <si>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</si>
  <si>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</si>
  <si>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</si>
  <si>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</si>
  <si>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</si>
  <si>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</si>
  <si>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</si>
  <si>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</si>
  <si>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</si>
  <si>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</si>
  <si>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</si>
  <si>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</si>
  <si>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</si>
  <si>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</si>
  <si>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</si>
  <si>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</si>
  <si>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</si>
  <si>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</si>
  <si>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</si>
  <si>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</si>
  <si>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</si>
  <si>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</si>
  <si>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</si>
  <si>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</si>
  <si>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</si>
  <si>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</si>
  <si>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</si>
  <si>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</si>
  <si>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</si>
  <si>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</si>
  <si>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</si>
  <si>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</si>
  <si>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</si>
  <si>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</si>
  <si>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</si>
  <si>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</si>
  <si>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</si>
  <si>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</si>
  <si>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</si>
  <si>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</si>
  <si>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</si>
  <si>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</si>
  <si>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</si>
  <si>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</si>
  <si>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</si>
  <si>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</si>
  <si>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</si>
  <si>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</si>
  <si>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</si>
  <si>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</si>
  <si>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</si>
  <si>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</si>
  <si>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</si>
  <si>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</si>
  <si>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</si>
  <si>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</si>
  <si>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</si>
  <si>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</si>
  <si>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</si>
  <si>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</si>
  <si>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</si>
  <si>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</si>
  <si>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</si>
  <si>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</si>
  <si>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</si>
  <si>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</si>
  <si>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</si>
  <si>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</si>
  <si>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Mayo de 2024</t>
  </si>
  <si>
    <t>Del ejercicio terminado al 31 Mayo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</si>
</sst>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_);_(&quot;RD$&quot;* \(#,##0\);_(&quot;RD$&quot;* &quot;-&quot;_);_(@_)"/>
    <numFmt numFmtId="168" formatCode="_(&quot;RD$&quot;* #,##0.00_);_(&quot;RD$&quot;* \(#,##0.00\);_(&quot;RD$&quot;* &quot;-&quot;??_);_(@_)"/>
    <numFmt numFmtId="169" formatCode="_-* #,##0.00\ _P_t_s_-;\-* #,##0.00\ _P_t_s_-;_-* &quot;-&quot;??\ _P_t_s_-;_-@_-"/>
    <numFmt numFmtId="170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166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5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left" vertical="center" indent="5"/>
    </xf>
    <xf numFmtId="165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/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6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5" fontId="0" fillId="0" borderId="0" xfId="0" applyNumberFormat="1" applyAlignment="1">
      <alignment vertical="center"/>
    </xf>
    <xf numFmtId="170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C46" zoomScale="106" zoomScaleNormal="106" workbookViewId="0">
      <selection activeCell="C5" sqref="C5:H5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4.140625" style="4" customWidth="1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8"/>
      <c r="D1" s="8"/>
      <c r="E1" s="8"/>
      <c r="F1" s="8"/>
      <c r="G1" s="8"/>
      <c r="H1" s="8"/>
    </row>
    <row r="2" spans="1:9" ht="15.75" x14ac:dyDescent="0.25">
      <c r="C2" s="44" t="s">
        <v>123</v>
      </c>
      <c r="D2" s="44"/>
      <c r="E2" s="44"/>
      <c r="F2" s="44"/>
      <c r="G2" s="44"/>
      <c r="H2" s="44"/>
    </row>
    <row r="3" spans="1:9" ht="15.75" x14ac:dyDescent="0.25">
      <c r="C3" s="44" t="s">
        <v>109</v>
      </c>
      <c r="D3" s="44"/>
      <c r="E3" s="44"/>
      <c r="F3" s="44"/>
      <c r="G3" s="44"/>
      <c r="H3" s="44"/>
    </row>
    <row r="4" spans="1:9" ht="15.75" x14ac:dyDescent="0.25">
      <c r="C4" s="44" t="s">
        <v>130</v>
      </c>
      <c r="D4" s="44"/>
      <c r="E4" s="44"/>
      <c r="F4" s="44"/>
      <c r="G4" s="44"/>
      <c r="H4" s="44"/>
    </row>
    <row r="5" spans="1:9" ht="15.75" x14ac:dyDescent="0.25">
      <c r="C5" s="44" t="s">
        <v>0</v>
      </c>
      <c r="D5" s="44"/>
      <c r="E5" s="44"/>
      <c r="F5" s="44"/>
      <c r="G5" s="44"/>
      <c r="H5" s="44"/>
    </row>
    <row r="6" spans="1:9" x14ac:dyDescent="0.25">
      <c r="C6" s="8"/>
      <c r="D6" s="16"/>
      <c r="E6" s="16"/>
      <c r="F6" s="8"/>
      <c r="G6" s="8"/>
      <c r="H6" s="8"/>
    </row>
    <row r="7" spans="1:9" x14ac:dyDescent="0.25">
      <c r="C7" s="8"/>
      <c r="D7" s="8"/>
      <c r="E7" s="8"/>
      <c r="F7" s="17">
        <v>2024</v>
      </c>
      <c r="G7" s="18"/>
      <c r="H7" s="17">
        <f>+[1]BC!G11</f>
        <v>2016</v>
      </c>
    </row>
    <row r="8" spans="1:9" x14ac:dyDescent="0.25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25">
      <c r="C9" s="19" t="s">
        <v>2</v>
      </c>
      <c r="D9" s="20"/>
      <c r="E9" s="20"/>
      <c r="F9" s="22"/>
      <c r="G9" s="22"/>
      <c r="H9" s="22"/>
    </row>
    <row r="10" spans="1:9" x14ac:dyDescent="0.25">
      <c r="A10" s="5" t="s">
        <v>51</v>
      </c>
      <c r="C10" s="8"/>
      <c r="D10" s="8" t="s">
        <v>103</v>
      </c>
      <c r="E10" s="8"/>
      <c r="F10" s="28">
        <f>11687840.78+2162.29+2260.98</f>
        <v>11692264.049999999</v>
      </c>
      <c r="G10" s="24"/>
      <c r="H10" s="23"/>
    </row>
    <row r="11" spans="1:9" customFormat="1" x14ac:dyDescent="0.25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25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25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25">
      <c r="A14" s="5" t="s">
        <v>55</v>
      </c>
      <c r="C14" s="8"/>
      <c r="D14" s="8" t="s">
        <v>113</v>
      </c>
      <c r="E14" s="8"/>
      <c r="F14" s="28">
        <v>22465748.719999999</v>
      </c>
      <c r="G14" s="24"/>
      <c r="H14" s="23"/>
      <c r="I14" s="39"/>
    </row>
    <row r="15" spans="1:9" customFormat="1" x14ac:dyDescent="0.25">
      <c r="A15" s="3" t="s">
        <v>56</v>
      </c>
      <c r="B15" s="2"/>
      <c r="C15" s="25"/>
      <c r="D15" s="8" t="s">
        <v>5</v>
      </c>
      <c r="E15" s="8"/>
      <c r="F15" s="26">
        <v>247064.29</v>
      </c>
      <c r="G15" s="27"/>
      <c r="H15" s="26"/>
      <c r="I15" s="2"/>
    </row>
    <row r="16" spans="1:9" customFormat="1" x14ac:dyDescent="0.25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25">
      <c r="C17" s="19" t="s">
        <v>7</v>
      </c>
      <c r="D17" s="8"/>
      <c r="E17" s="8"/>
      <c r="F17" s="30">
        <f>SUM(F9:F16)</f>
        <v>34405077.059999995</v>
      </c>
      <c r="G17" s="24"/>
      <c r="H17" s="30">
        <f>SUM(H9:H16)</f>
        <v>0</v>
      </c>
    </row>
    <row r="18" spans="1:12" x14ac:dyDescent="0.25">
      <c r="C18" s="19"/>
      <c r="D18" s="8"/>
      <c r="E18" s="8"/>
      <c r="F18" s="31"/>
      <c r="G18" s="24"/>
      <c r="H18" s="31"/>
    </row>
    <row r="19" spans="1:12" x14ac:dyDescent="0.25">
      <c r="C19" s="19" t="s">
        <v>8</v>
      </c>
      <c r="D19" s="8"/>
      <c r="E19" s="8"/>
      <c r="F19" s="23"/>
      <c r="G19" s="23"/>
      <c r="H19" s="23"/>
    </row>
    <row r="20" spans="1:12" customFormat="1" x14ac:dyDescent="0.25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25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25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25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25">
      <c r="A24" s="5" t="s">
        <v>62</v>
      </c>
      <c r="C24" s="8"/>
      <c r="D24" s="8" t="s">
        <v>114</v>
      </c>
      <c r="E24" s="8"/>
      <c r="F24" s="28">
        <v>40448998.060000002</v>
      </c>
      <c r="G24" s="24"/>
      <c r="H24" s="23"/>
      <c r="L24" s="15"/>
    </row>
    <row r="25" spans="1:12" x14ac:dyDescent="0.25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25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25">
      <c r="C27" s="19" t="s">
        <v>14</v>
      </c>
      <c r="D27" s="8"/>
      <c r="E27" s="8"/>
      <c r="F27" s="30">
        <f>SUM(F20:F26)</f>
        <v>40448998.060000002</v>
      </c>
      <c r="G27" s="24"/>
      <c r="H27" s="30">
        <f>SUM(H20:H26)</f>
        <v>0</v>
      </c>
      <c r="L27" s="15"/>
    </row>
    <row r="28" spans="1:12" x14ac:dyDescent="0.25">
      <c r="C28" s="19"/>
      <c r="D28" s="8"/>
      <c r="E28" s="8"/>
      <c r="F28" s="31"/>
      <c r="G28" s="24"/>
      <c r="H28" s="31"/>
      <c r="L28" s="15"/>
    </row>
    <row r="29" spans="1:12" ht="15.75" thickBot="1" x14ac:dyDescent="0.3">
      <c r="C29" s="19" t="s">
        <v>15</v>
      </c>
      <c r="D29" s="8"/>
      <c r="E29" s="8"/>
      <c r="F29" s="32">
        <f>SUM(F27,F17)</f>
        <v>74854075.120000005</v>
      </c>
      <c r="G29" s="33"/>
      <c r="H29" s="32">
        <f>SUM(H27,H17)</f>
        <v>0</v>
      </c>
    </row>
    <row r="30" spans="1:12" ht="15.75" thickTop="1" x14ac:dyDescent="0.25">
      <c r="C30" s="8"/>
      <c r="D30" s="8" t="s">
        <v>16</v>
      </c>
      <c r="E30" s="8"/>
      <c r="F30" s="23"/>
      <c r="G30" s="23"/>
      <c r="H30" s="23"/>
    </row>
    <row r="31" spans="1:12" x14ac:dyDescent="0.25">
      <c r="C31" s="19" t="s">
        <v>17</v>
      </c>
      <c r="D31" s="8"/>
      <c r="E31" s="8"/>
      <c r="F31" s="23"/>
      <c r="G31" s="23"/>
      <c r="H31" s="23"/>
    </row>
    <row r="32" spans="1:12" x14ac:dyDescent="0.25">
      <c r="C32" s="19" t="s">
        <v>18</v>
      </c>
      <c r="D32" s="8"/>
      <c r="E32" s="8"/>
      <c r="F32" s="24"/>
      <c r="G32" s="24"/>
      <c r="H32" s="24"/>
    </row>
    <row r="33" spans="1:9" customFormat="1" x14ac:dyDescent="0.25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25">
      <c r="A34" s="5" t="s">
        <v>66</v>
      </c>
      <c r="C34" s="8"/>
      <c r="D34" s="8" t="s">
        <v>115</v>
      </c>
      <c r="E34" s="8"/>
      <c r="F34" s="23">
        <v>3324534.94</v>
      </c>
      <c r="G34" s="24"/>
      <c r="H34" s="23"/>
      <c r="I34" s="10"/>
    </row>
    <row r="35" spans="1:9" customFormat="1" x14ac:dyDescent="0.25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25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25">
      <c r="A37" s="3" t="s">
        <v>69</v>
      </c>
      <c r="B37" s="2"/>
      <c r="C37" s="25"/>
      <c r="D37" s="8" t="s">
        <v>116</v>
      </c>
      <c r="E37" s="8"/>
      <c r="F37" s="26">
        <v>2976840.18</v>
      </c>
      <c r="G37" s="27"/>
      <c r="H37" s="26"/>
      <c r="I37" s="2"/>
    </row>
    <row r="38" spans="1:9" customFormat="1" x14ac:dyDescent="0.25">
      <c r="A38" s="3" t="s">
        <v>70</v>
      </c>
      <c r="B38" s="2"/>
      <c r="C38" s="25"/>
      <c r="D38" s="8" t="s">
        <v>22</v>
      </c>
      <c r="E38" s="8"/>
      <c r="F38" s="26">
        <f>5582465.13+677057.52</f>
        <v>6259522.6500000004</v>
      </c>
      <c r="G38" s="27"/>
      <c r="H38" s="26"/>
      <c r="I38" s="2"/>
    </row>
    <row r="39" spans="1:9" customFormat="1" x14ac:dyDescent="0.25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25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25">
      <c r="A41" s="3" t="s">
        <v>74</v>
      </c>
      <c r="B41" s="2"/>
      <c r="C41" s="25"/>
      <c r="D41" s="8" t="s">
        <v>24</v>
      </c>
      <c r="E41" s="8"/>
      <c r="F41" s="29">
        <v>0</v>
      </c>
      <c r="G41" s="27"/>
      <c r="H41" s="26"/>
      <c r="I41" s="2"/>
    </row>
    <row r="42" spans="1:9" x14ac:dyDescent="0.25">
      <c r="C42" s="19" t="s">
        <v>25</v>
      </c>
      <c r="D42" s="8"/>
      <c r="E42" s="8"/>
      <c r="F42" s="31">
        <f>SUM(F33:F41)</f>
        <v>12560897.77</v>
      </c>
      <c r="G42" s="24"/>
      <c r="H42" s="31">
        <f>SUM(H33:H41)</f>
        <v>0</v>
      </c>
      <c r="I42" s="10"/>
    </row>
    <row r="43" spans="1:9" x14ac:dyDescent="0.25">
      <c r="C43" s="19"/>
      <c r="D43" s="8"/>
      <c r="E43" s="8"/>
      <c r="F43" s="31"/>
      <c r="G43" s="24"/>
      <c r="H43" s="23"/>
    </row>
    <row r="44" spans="1:9" customFormat="1" x14ac:dyDescent="0.25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25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25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25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25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25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25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25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25">
      <c r="C52" s="19" t="s">
        <v>32</v>
      </c>
      <c r="D52" s="8"/>
      <c r="E52" s="8"/>
      <c r="F52" s="31">
        <f>+F42+F51</f>
        <v>12560897.77</v>
      </c>
      <c r="G52" s="33"/>
      <c r="H52" s="30">
        <f>SUM(H42,H51)</f>
        <v>0</v>
      </c>
    </row>
    <row r="53" spans="1:11" x14ac:dyDescent="0.25">
      <c r="C53" s="19"/>
      <c r="D53" s="8"/>
      <c r="E53" s="8"/>
      <c r="F53" s="23"/>
      <c r="G53" s="23"/>
      <c r="H53" s="23"/>
    </row>
    <row r="54" spans="1:11" x14ac:dyDescent="0.25">
      <c r="C54" s="19" t="s">
        <v>120</v>
      </c>
      <c r="D54" s="8"/>
      <c r="E54" s="8"/>
      <c r="F54" s="23"/>
      <c r="G54" s="23"/>
      <c r="H54" s="23"/>
    </row>
    <row r="55" spans="1:11" customFormat="1" x14ac:dyDescent="0.25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25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25">
      <c r="A57" s="5" t="s">
        <v>82</v>
      </c>
      <c r="C57" s="8"/>
      <c r="D57" s="8" t="s">
        <v>104</v>
      </c>
      <c r="E57" s="8"/>
      <c r="F57" s="23">
        <f>+'ERF SRS'!F29</f>
        <v>7846798.6899999976</v>
      </c>
      <c r="G57" s="24"/>
      <c r="H57" s="23"/>
    </row>
    <row r="58" spans="1:11" x14ac:dyDescent="0.25">
      <c r="A58" s="5" t="s">
        <v>83</v>
      </c>
      <c r="C58" s="8"/>
      <c r="D58" s="8" t="s">
        <v>106</v>
      </c>
      <c r="E58" s="8"/>
      <c r="F58" s="28">
        <f>40876881.13+5102055.13</f>
        <v>45978936.260000005</v>
      </c>
      <c r="G58" s="24"/>
      <c r="H58" s="28"/>
      <c r="I58" s="10"/>
    </row>
    <row r="59" spans="1:11" customFormat="1" x14ac:dyDescent="0.25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25">
      <c r="C60" s="19" t="s">
        <v>35</v>
      </c>
      <c r="D60" s="8"/>
      <c r="E60" s="8"/>
      <c r="F60" s="30">
        <f>+F55+F57+F58</f>
        <v>62293177.350000001</v>
      </c>
      <c r="G60" s="33"/>
      <c r="H60" s="30"/>
    </row>
    <row r="61" spans="1:11" x14ac:dyDescent="0.25">
      <c r="C61" s="19"/>
      <c r="D61" s="8"/>
      <c r="E61" s="8"/>
      <c r="F61" s="22"/>
      <c r="G61" s="22"/>
      <c r="H61" s="22"/>
    </row>
    <row r="62" spans="1:11" ht="15.75" thickBot="1" x14ac:dyDescent="0.3">
      <c r="C62" s="19" t="s">
        <v>102</v>
      </c>
      <c r="D62" s="8"/>
      <c r="E62" s="8"/>
      <c r="F62" s="32">
        <f>+F60+F42</f>
        <v>74854075.120000005</v>
      </c>
      <c r="G62" s="22"/>
      <c r="H62" s="32">
        <f>+H52+H60</f>
        <v>0</v>
      </c>
      <c r="I62" s="14"/>
      <c r="J62" s="41"/>
      <c r="K62" s="41"/>
    </row>
    <row r="63" spans="1:11" ht="15.75" thickTop="1" x14ac:dyDescent="0.25">
      <c r="C63" s="19"/>
      <c r="D63" s="8"/>
      <c r="E63" s="8"/>
      <c r="F63" s="31"/>
      <c r="G63" s="22"/>
      <c r="H63" s="31"/>
      <c r="I63" s="14"/>
      <c r="K63" s="41"/>
    </row>
    <row r="64" spans="1:11" x14ac:dyDescent="0.25">
      <c r="C64" s="19"/>
      <c r="D64" s="8"/>
      <c r="E64" s="8"/>
      <c r="F64" s="31"/>
      <c r="G64" s="22"/>
      <c r="H64" s="31"/>
      <c r="I64" s="14"/>
      <c r="J64" s="41"/>
    </row>
    <row r="65" spans="3:9" x14ac:dyDescent="0.25">
      <c r="C65" s="19"/>
      <c r="D65" s="8"/>
      <c r="E65" s="8"/>
      <c r="G65" s="22"/>
      <c r="H65" s="31"/>
      <c r="I65" s="14"/>
    </row>
    <row r="66" spans="3:9" x14ac:dyDescent="0.25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25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25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25">
      <c r="C69" s="8"/>
      <c r="D69" s="8"/>
      <c r="E69" s="8"/>
      <c r="F69" s="35"/>
      <c r="G69" s="35"/>
      <c r="H69" s="35"/>
    </row>
    <row r="71" spans="3:9" x14ac:dyDescent="0.25">
      <c r="F71" s="7"/>
      <c r="H71" s="7"/>
    </row>
    <row r="73" spans="3:9" x14ac:dyDescent="0.25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B1" workbookViewId="0">
      <selection activeCell="L19" sqref="L19"/>
    </sheetView>
  </sheetViews>
  <sheetFormatPr baseColWidth="10" defaultColWidth="11.42578125" defaultRowHeight="15" x14ac:dyDescent="0.25"/>
  <cols>
    <col min="1" max="1" width="5.42578125" style="5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4"/>
  </cols>
  <sheetData>
    <row r="1" spans="1:10" x14ac:dyDescent="0.25">
      <c r="A1" s="36"/>
      <c r="B1" s="8"/>
      <c r="C1" s="8"/>
      <c r="D1" s="8"/>
      <c r="E1" s="8"/>
      <c r="F1" s="8"/>
      <c r="G1" s="8"/>
    </row>
    <row r="2" spans="1:10" ht="15.75" x14ac:dyDescent="0.25">
      <c r="A2" s="36"/>
      <c r="B2" s="8"/>
      <c r="C2" s="44" t="s">
        <v>123</v>
      </c>
      <c r="D2" s="44"/>
      <c r="E2" s="44"/>
      <c r="F2" s="44"/>
      <c r="G2" s="44"/>
    </row>
    <row r="3" spans="1:10" ht="15.75" x14ac:dyDescent="0.25">
      <c r="A3" s="36"/>
      <c r="B3" s="8"/>
      <c r="C3" s="44" t="s">
        <v>111</v>
      </c>
      <c r="D3" s="44"/>
      <c r="E3" s="44"/>
      <c r="F3" s="44"/>
      <c r="G3" s="44"/>
    </row>
    <row r="4" spans="1:10" ht="15.75" x14ac:dyDescent="0.25">
      <c r="A4" s="36"/>
      <c r="B4" s="8"/>
      <c r="C4" s="44" t="s">
        <v>131</v>
      </c>
      <c r="D4" s="44"/>
      <c r="E4" s="44"/>
      <c r="F4" s="44"/>
      <c r="G4" s="44"/>
    </row>
    <row r="5" spans="1:10" ht="15.75" x14ac:dyDescent="0.25">
      <c r="A5" s="36"/>
      <c r="B5" s="8"/>
      <c r="C5" s="44" t="s">
        <v>0</v>
      </c>
      <c r="D5" s="44"/>
      <c r="E5" s="44"/>
      <c r="F5" s="44"/>
      <c r="G5" s="44"/>
    </row>
    <row r="6" spans="1:10" x14ac:dyDescent="0.25">
      <c r="A6" s="36"/>
      <c r="B6" s="8"/>
      <c r="C6" s="8"/>
      <c r="D6" s="16"/>
      <c r="E6" s="16"/>
      <c r="F6" s="8"/>
      <c r="G6" s="8"/>
    </row>
    <row r="7" spans="1:10" x14ac:dyDescent="0.25">
      <c r="A7" s="36"/>
      <c r="B7" s="8"/>
      <c r="C7" s="8"/>
      <c r="D7" s="8"/>
      <c r="E7" s="8"/>
      <c r="F7" s="37">
        <v>2024</v>
      </c>
      <c r="G7" s="37">
        <f>+[1]ESF!H7</f>
        <v>2016</v>
      </c>
    </row>
    <row r="8" spans="1:10" x14ac:dyDescent="0.25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25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25">
      <c r="A10" s="36" t="s">
        <v>86</v>
      </c>
      <c r="B10" s="8"/>
      <c r="C10" s="8"/>
      <c r="D10" s="8" t="s">
        <v>107</v>
      </c>
      <c r="E10" s="8"/>
      <c r="F10" s="23">
        <v>290275</v>
      </c>
      <c r="G10" s="23"/>
      <c r="J10" s="10"/>
    </row>
    <row r="11" spans="1:10" x14ac:dyDescent="0.25">
      <c r="A11" s="36" t="s">
        <v>87</v>
      </c>
      <c r="B11" s="8"/>
      <c r="C11" s="8"/>
      <c r="D11" s="8" t="s">
        <v>100</v>
      </c>
      <c r="E11" s="8"/>
      <c r="F11" s="23">
        <f>194400+1968437.27+1964335.5+1217932.7+12036921.68</f>
        <v>17382027.149999999</v>
      </c>
      <c r="G11" s="23"/>
      <c r="J11" s="10"/>
    </row>
    <row r="12" spans="1:10" x14ac:dyDescent="0.25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25">
      <c r="A13" s="36"/>
      <c r="B13" s="8"/>
      <c r="C13" s="19" t="s">
        <v>47</v>
      </c>
      <c r="D13" s="8"/>
      <c r="E13" s="8"/>
      <c r="F13" s="30">
        <f>SUM(F9:F12)</f>
        <v>17672302.149999999</v>
      </c>
      <c r="G13" s="30">
        <f>SUM(G9:G12)</f>
        <v>0</v>
      </c>
      <c r="J13" s="10"/>
    </row>
    <row r="14" spans="1:10" x14ac:dyDescent="0.25">
      <c r="A14" s="36"/>
      <c r="B14" s="8"/>
      <c r="C14" s="8"/>
      <c r="D14" s="8" t="s">
        <v>16</v>
      </c>
      <c r="E14" s="8"/>
      <c r="F14" s="23"/>
      <c r="G14" s="23"/>
    </row>
    <row r="15" spans="1:10" x14ac:dyDescent="0.25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25">
      <c r="A16" s="36" t="s">
        <v>89</v>
      </c>
      <c r="B16" s="8"/>
      <c r="C16" s="8"/>
      <c r="D16" s="8" t="s">
        <v>38</v>
      </c>
      <c r="E16" s="8"/>
      <c r="F16" s="23">
        <f>3355322.42+144050</f>
        <v>3499372.42</v>
      </c>
      <c r="G16" s="23"/>
      <c r="H16" s="39"/>
      <c r="I16" s="42"/>
      <c r="J16" s="10"/>
    </row>
    <row r="17" spans="1:13" x14ac:dyDescent="0.25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25">
      <c r="A18" s="36" t="s">
        <v>91</v>
      </c>
      <c r="B18" s="8"/>
      <c r="C18" s="8"/>
      <c r="D18" s="8" t="s">
        <v>105</v>
      </c>
      <c r="E18" s="8"/>
      <c r="F18" s="23">
        <f>51500.04+386910+49194.06+811119.96+12000+52569+1893.9+1282930.1+137983+3473531.91</f>
        <v>6259631.9700000007</v>
      </c>
      <c r="G18" s="23"/>
      <c r="J18" s="10"/>
      <c r="K18" s="6"/>
      <c r="M18" s="13"/>
    </row>
    <row r="19" spans="1:13" x14ac:dyDescent="0.25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25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25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25">
      <c r="A22" s="36" t="s">
        <v>95</v>
      </c>
      <c r="B22" s="8"/>
      <c r="C22" s="8"/>
      <c r="D22" s="8" t="s">
        <v>43</v>
      </c>
      <c r="E22" s="8"/>
      <c r="F22" s="28">
        <v>20623.52</v>
      </c>
      <c r="G22" s="23" t="e">
        <f>SUMIF([1]BC!B:B,[1]ERF!A22,[1]BC!G:G)</f>
        <v>#VALUE!</v>
      </c>
      <c r="J22" s="10"/>
    </row>
    <row r="23" spans="1:13" x14ac:dyDescent="0.25">
      <c r="A23" s="36"/>
      <c r="B23" s="8"/>
      <c r="C23" s="19" t="s">
        <v>48</v>
      </c>
      <c r="D23" s="8"/>
      <c r="E23" s="8"/>
      <c r="F23" s="30">
        <f>SUM(F16:F22)</f>
        <v>9825503.4600000009</v>
      </c>
      <c r="G23" s="30" t="e">
        <f>SUM(G16:G22)</f>
        <v>#VALUE!</v>
      </c>
      <c r="I23" s="43"/>
      <c r="J23" s="10"/>
    </row>
    <row r="24" spans="1:13" x14ac:dyDescent="0.25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25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25">
      <c r="A26" s="36"/>
      <c r="B26" s="8"/>
      <c r="C26" s="8"/>
      <c r="D26" s="8"/>
      <c r="E26" s="8"/>
      <c r="F26" s="23"/>
      <c r="G26" s="23"/>
      <c r="J26" s="10"/>
    </row>
    <row r="27" spans="1:13" x14ac:dyDescent="0.25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25">
      <c r="A28" s="36"/>
      <c r="B28" s="8"/>
      <c r="C28" s="8"/>
      <c r="D28" s="8"/>
      <c r="E28" s="8"/>
      <c r="F28" s="23"/>
      <c r="G28" s="23"/>
    </row>
    <row r="29" spans="1:13" ht="15.75" thickBot="1" x14ac:dyDescent="0.3">
      <c r="A29" s="36"/>
      <c r="B29" s="8"/>
      <c r="C29" s="19" t="s">
        <v>104</v>
      </c>
      <c r="D29" s="8"/>
      <c r="E29" s="8"/>
      <c r="F29" s="32">
        <f>+F13-F23+F25+F27</f>
        <v>7846798.6899999976</v>
      </c>
      <c r="G29" s="32" t="e">
        <f>+G13-G23+G25+G27</f>
        <v>#VALUE!</v>
      </c>
      <c r="J29" s="10"/>
    </row>
    <row r="30" spans="1:13" ht="15.75" thickTop="1" x14ac:dyDescent="0.25">
      <c r="A30" s="36"/>
      <c r="B30" s="8"/>
      <c r="C30" s="19"/>
      <c r="D30" s="8"/>
      <c r="E30" s="8"/>
      <c r="F30" s="23"/>
      <c r="G30" s="23"/>
    </row>
    <row r="31" spans="1:13" x14ac:dyDescent="0.25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25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25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.75" thickBot="1" x14ac:dyDescent="0.3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.75" thickTop="1" x14ac:dyDescent="0.25">
      <c r="A35" s="36"/>
      <c r="B35" s="8"/>
      <c r="C35" s="19"/>
      <c r="D35" s="8"/>
      <c r="E35" s="8"/>
      <c r="F35" s="23"/>
      <c r="G35" s="23"/>
    </row>
    <row r="36" spans="1:10" x14ac:dyDescent="0.25">
      <c r="A36" s="36"/>
      <c r="B36" s="8"/>
      <c r="C36" s="8"/>
      <c r="D36" s="8"/>
      <c r="E36" s="8"/>
      <c r="F36" s="23"/>
      <c r="G36" s="23"/>
    </row>
    <row r="37" spans="1:10" x14ac:dyDescent="0.25">
      <c r="A37" s="36"/>
      <c r="B37" s="8"/>
      <c r="C37" s="45"/>
      <c r="D37" s="45"/>
      <c r="E37" s="45"/>
      <c r="F37" s="45"/>
      <c r="G37" s="45"/>
    </row>
    <row r="38" spans="1:10" x14ac:dyDescent="0.25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25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25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2024-06-18T13:09:22Z</cp:lastPrinted>
  <dcterms:created xsi:type="dcterms:W3CDTF">2018-05-02T13:48:18Z</dcterms:created>
  <dcterms:modified xsi:type="dcterms:W3CDTF">2024-06-19T13:29:42Z</dcterms:modified>
</cp:coreProperties>
</file>