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Acceso a la Informac\Desktop\FEBRERO 2022 Portal transparencia y POA\"/>
    </mc:Choice>
  </mc:AlternateContent>
  <xr:revisionPtr revIDLastSave="0" documentId="8_{A762F977-9A59-40E6-AFFA-7658877362E6}" xr6:coauthVersionLast="47" xr6:coauthVersionMax="47" xr10:uidLastSave="{00000000-0000-0000-0000-000000000000}"/>
  <bookViews>
    <workbookView xWindow="-120" yWindow="-120" windowWidth="19440" windowHeight="15000" tabRatio="1000" firstSheet="1" activeTab="1" xr2:uid="{00000000-000D-0000-FFFF-FFFF00000000}"/>
  </bookViews>
  <sheets>
    <sheet name="Balanza Comprobacion" sheetId="31" r:id="rId1"/>
    <sheet name="ESF SNS" sheetId="18" r:id="rId2"/>
    <sheet name="ERF SRS" sheetId="19" r:id="rId3"/>
  </sheets>
  <externalReferences>
    <externalReference r:id="rId4"/>
  </externalReferences>
  <definedNames>
    <definedName name="_xlnm.Print_Area" localSheetId="2">'ERF SRS'!$B$1:$H$40</definedName>
    <definedName name="_xlnm.Print_Area" localSheetId="1">'ESF SNS'!$C$2:$I$68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9" l="1"/>
  <c r="G13" i="19"/>
  <c r="G22" i="19"/>
  <c r="G23" i="19" s="1"/>
  <c r="G34" i="19"/>
  <c r="G29" i="19" l="1"/>
  <c r="E56" i="31" l="1"/>
  <c r="E55" i="31"/>
  <c r="E54" i="31"/>
  <c r="E53" i="31"/>
  <c r="E52" i="31"/>
  <c r="E51" i="31"/>
  <c r="E50" i="31"/>
  <c r="E49" i="31"/>
  <c r="E48" i="31"/>
  <c r="E47" i="31"/>
  <c r="E46" i="31"/>
  <c r="E45" i="31"/>
  <c r="E44" i="31"/>
  <c r="E43" i="31"/>
  <c r="E42" i="31"/>
  <c r="E41" i="31"/>
  <c r="E40" i="31"/>
  <c r="E39" i="31"/>
  <c r="E38" i="31"/>
  <c r="E37" i="31"/>
  <c r="E36" i="31"/>
  <c r="E35" i="31"/>
  <c r="E34" i="31"/>
  <c r="E33" i="31"/>
  <c r="E32" i="31"/>
  <c r="E31" i="31"/>
  <c r="E30" i="31"/>
  <c r="E29" i="31"/>
  <c r="E28" i="31"/>
  <c r="E27" i="31"/>
  <c r="E26" i="31"/>
  <c r="E25" i="31"/>
  <c r="E24" i="31"/>
  <c r="E23" i="31"/>
  <c r="E22" i="31"/>
  <c r="E21" i="31"/>
  <c r="E20" i="31"/>
  <c r="E19" i="31"/>
  <c r="E18" i="31"/>
  <c r="E17" i="31"/>
  <c r="E16" i="31"/>
  <c r="E15" i="31"/>
  <c r="E14" i="31"/>
  <c r="E13" i="31"/>
  <c r="E12" i="31"/>
  <c r="E11" i="31"/>
  <c r="E10" i="31"/>
  <c r="E9" i="31"/>
  <c r="F58" i="18"/>
  <c r="F38" i="18"/>
  <c r="F10" i="18"/>
  <c r="F18" i="19"/>
  <c r="F16" i="19"/>
  <c r="F11" i="19"/>
  <c r="F42" i="18" l="1"/>
  <c r="F17" i="18" l="1"/>
  <c r="F51" i="18" l="1"/>
  <c r="F34" i="19"/>
  <c r="F23" i="19"/>
  <c r="F13" i="19"/>
  <c r="H42" i="18"/>
  <c r="H52" i="18" s="1"/>
  <c r="H62" i="18" s="1"/>
  <c r="H27" i="18"/>
  <c r="F27" i="18"/>
  <c r="F29" i="18" s="1"/>
  <c r="H17" i="18"/>
  <c r="H7" i="18"/>
  <c r="F29" i="19" l="1"/>
  <c r="F52" i="18"/>
  <c r="H29" i="18"/>
  <c r="F57" i="18" l="1"/>
  <c r="F60" i="18" s="1"/>
  <c r="F62" i="18" s="1"/>
</calcChain>
</file>

<file path=xl/sharedStrings.xml><?xml version="1.0" encoding="utf-8"?>
<sst xmlns="http://schemas.openxmlformats.org/spreadsheetml/2006/main" count="248" uniqueCount="236">
  <si>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</si>
  <si>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</si>
  <si>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</si>
  <si>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</si>
  <si>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</si>
  <si>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</si>
  <si>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</si>
  <si>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</si>
  <si>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</si>
  <si>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</si>
  <si>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</si>
  <si>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</si>
  <si>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</si>
  <si>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</si>
  <si>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</si>
  <si>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</si>
  <si>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</si>
  <si>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</si>
  <si>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</si>
  <si>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</si>
  <si>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</si>
  <si>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</si>
  <si>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</si>
  <si>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</si>
  <si>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</si>
  <si>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</si>
  <si>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</si>
  <si>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</si>
  <si>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</si>
  <si>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</si>
  <si>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</si>
  <si>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</si>
  <si>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</si>
  <si>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</si>
  <si>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</si>
  <si>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</si>
  <si>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</si>
  <si>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</si>
  <si>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</si>
  <si>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</si>
  <si>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</si>
  <si>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</si>
  <si>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</si>
  <si>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</si>
  <si>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</si>
  <si>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</si>
  <si>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</si>
  <si>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</si>
  <si>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</si>
  <si>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</si>
  <si>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</si>
  <si>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</si>
  <si>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</si>
  <si>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</si>
  <si>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</si>
  <si>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</si>
  <si>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</si>
  <si>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</si>
  <si>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</si>
  <si>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</si>
  <si>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</si>
  <si>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</si>
  <si>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</si>
  <si>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</si>
  <si>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</si>
  <si>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</si>
  <si>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</si>
  <si>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</si>
  <si>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</si>
  <si>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</si>
  <si>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</si>
  <si>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</si>
  <si>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</si>
  <si>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</si>
  <si>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</si>
  <si>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</si>
  <si>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</si>
  <si>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</si>
  <si>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</si>
  <si>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</si>
  <si>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</si>
  <si>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</si>
  <si>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</si>
  <si>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</si>
  <si>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</si>
  <si>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</si>
  <si>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</si>
  <si>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</si>
  <si>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</si>
  <si>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</si>
  <si>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</si>
  <si>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</si>
  <si>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</si>
  <si>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</si>
  <si>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</si>
  <si>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</si>
  <si>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</si>
  <si>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</si>
  <si>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</si>
  <si>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</si>
  <si>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</si>
  <si>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</si>
  <si>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</si>
  <si>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</si>
  <si>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</si>
  <si>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</si>
  <si>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</si>
  <si>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</si>
  <si>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</si>
  <si>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Otros Ingresos</t>
  </si>
  <si>
    <t>Seguros</t>
  </si>
  <si>
    <t>Alimentos y Productos Agroforestales</t>
  </si>
  <si>
    <t>Estado de Situación Financiera</t>
  </si>
  <si>
    <t>Capital</t>
  </si>
  <si>
    <t>Estado de Rendimiento Financiero</t>
  </si>
  <si>
    <t>Compensaciones Directas al Personal</t>
  </si>
  <si>
    <t>Servicios de Comunicaciones</t>
  </si>
  <si>
    <t>Alquileres</t>
  </si>
  <si>
    <t>Productos de Papel, Carton e Impresos</t>
  </si>
  <si>
    <t>Productos y Utiles Varios</t>
  </si>
  <si>
    <t>Cuenta por cobrar a corto plazo (Notas 8)</t>
  </si>
  <si>
    <t>Inventarios (Nota 9)</t>
  </si>
  <si>
    <t>Mobiliarios y equipos neto (Nota 10)</t>
  </si>
  <si>
    <t>Cuentas por pagar a corto plazo (Nota 11)</t>
  </si>
  <si>
    <t>Retenciones y acumulaciones por pagar (Nota 12)</t>
  </si>
  <si>
    <t>Beneficios a empleados a corto plazo (Nota 13)</t>
  </si>
  <si>
    <t>Cuentas por pagar a largo plazo (Nota 14)</t>
  </si>
  <si>
    <t>Beneficios a empleados a largo plazo (Nota 15)</t>
  </si>
  <si>
    <t>Activos Netos/Patrimonio (Nota 16)</t>
  </si>
  <si>
    <t>Ingresos (Nota 17)</t>
  </si>
  <si>
    <t>Gastos (Notas 18, 19, 20, 21 y 22)</t>
  </si>
  <si>
    <t>CUENTA</t>
  </si>
  <si>
    <t>CONCEPTO</t>
  </si>
  <si>
    <t>DEBITO</t>
  </si>
  <si>
    <t>CREDITO</t>
  </si>
  <si>
    <t>110102103</t>
  </si>
  <si>
    <t>AYUDA Y DONACIONES #050-206904-0</t>
  </si>
  <si>
    <t>3201</t>
  </si>
  <si>
    <t>110601</t>
  </si>
  <si>
    <t>320302</t>
  </si>
  <si>
    <t>110102101</t>
  </si>
  <si>
    <t>VENTAS DE SERVICIOS (FONDOS SENASA) #50207116-8</t>
  </si>
  <si>
    <t/>
  </si>
  <si>
    <t>TOTAL</t>
  </si>
  <si>
    <t>Existencia de Bienes de Cambios y Consumo</t>
  </si>
  <si>
    <t>1206010004</t>
  </si>
  <si>
    <t>Equipos de Computación</t>
  </si>
  <si>
    <t>1206010007</t>
  </si>
  <si>
    <t>Equipos y Muebles para Oficinas</t>
  </si>
  <si>
    <t>1206010998</t>
  </si>
  <si>
    <t>Equipos y mobiliarios de alojamiento</t>
  </si>
  <si>
    <t>1206020002</t>
  </si>
  <si>
    <t>Edificios</t>
  </si>
  <si>
    <t>110410</t>
  </si>
  <si>
    <t>Gastos Pagados por Adelantado</t>
  </si>
  <si>
    <t>2103020001</t>
  </si>
  <si>
    <t>Proveedores Directos interno a Pagar a Corto Plazo</t>
  </si>
  <si>
    <t>2103060001</t>
  </si>
  <si>
    <t>Retenciones Impositivas por Pagar</t>
  </si>
  <si>
    <t>Capital Institucional</t>
  </si>
  <si>
    <t>320301</t>
  </si>
  <si>
    <t>Resultados de Ejercicios Anteriores</t>
  </si>
  <si>
    <t>Resultado del Ejercicios</t>
  </si>
  <si>
    <t>51010100010001</t>
  </si>
  <si>
    <t>Sueldos Fijos</t>
  </si>
  <si>
    <t>51010100080001</t>
  </si>
  <si>
    <t>Contribuciones al Seguro de Salud</t>
  </si>
  <si>
    <t>5101010080002</t>
  </si>
  <si>
    <t>Contribuciones al Seguro de Pensiones</t>
  </si>
  <si>
    <t>5101010080003</t>
  </si>
  <si>
    <t>Contribuciones al Seguro de Riesgo Laboral</t>
  </si>
  <si>
    <t>51010200010007</t>
  </si>
  <si>
    <t>510102000109990000</t>
  </si>
  <si>
    <t>Comisiones y Gastos Bancarios</t>
  </si>
  <si>
    <t>1206030998</t>
  </si>
  <si>
    <t>Otras Construcciones y Mejoras en Proceso</t>
  </si>
  <si>
    <t>1206010005</t>
  </si>
  <si>
    <t>Equipos Médicos, Sanitarios y Veterinarios</t>
  </si>
  <si>
    <t>12069909999</t>
  </si>
  <si>
    <t>Depreciación de Bienes de uso</t>
  </si>
  <si>
    <t>51010200010008</t>
  </si>
  <si>
    <t>Conservación, Reparaciones menores y Contrucciones Temporales</t>
  </si>
  <si>
    <t>5101990001</t>
  </si>
  <si>
    <t>Depreciaciones</t>
  </si>
  <si>
    <t>1206030004</t>
  </si>
  <si>
    <t>Obras Hidráulicas y Sanitarias</t>
  </si>
  <si>
    <t>4102980998</t>
  </si>
  <si>
    <t>4104010002</t>
  </si>
  <si>
    <t>Transferencias Corrientes de la Administración Central</t>
  </si>
  <si>
    <t>51010200020900</t>
  </si>
  <si>
    <t>Consumo de Existencias de Materiales y Suministros</t>
  </si>
  <si>
    <t>Servicio Regional VIII de Salud, Cibao Central</t>
  </si>
  <si>
    <t>110102102</t>
  </si>
  <si>
    <t> FONDO OPERATIVO # 020-208006-0</t>
  </si>
  <si>
    <t>1206020001</t>
  </si>
  <si>
    <t>Terrenos</t>
  </si>
  <si>
    <t>5101010003</t>
  </si>
  <si>
    <t>Realizado por</t>
  </si>
  <si>
    <t>Silvio de la Cruz Veloz</t>
  </si>
  <si>
    <t>Contador</t>
  </si>
  <si>
    <t>BALANCE</t>
  </si>
  <si>
    <t>110102104</t>
  </si>
  <si>
    <t>CLINICAS RURALES #050-208013-2</t>
  </si>
  <si>
    <t>1206010008</t>
  </si>
  <si>
    <t>Herramientas y Respuestos Mayores</t>
  </si>
  <si>
    <t>2103010005</t>
  </si>
  <si>
    <t>Otros Gastos en Personal a Pagar</t>
  </si>
  <si>
    <t>2198020001</t>
  </si>
  <si>
    <t>Regalía Pascual por Pagar</t>
  </si>
  <si>
    <t>1206010006</t>
  </si>
  <si>
    <t>Equipos de Comunicación y Señalamiento</t>
  </si>
  <si>
    <t>51010200010001</t>
  </si>
  <si>
    <t>51010100070004</t>
  </si>
  <si>
    <t>Vacaciones</t>
  </si>
  <si>
    <t>51010200020003</t>
  </si>
  <si>
    <t xml:space="preserve">BALANZA DE COMPROBACION </t>
  </si>
  <si>
    <t>2103010004</t>
  </si>
  <si>
    <t>Contribuciones a la Seguridad Social a Pagar</t>
  </si>
  <si>
    <t>219802</t>
  </si>
  <si>
    <t>Provisión de Nómina a Pagar</t>
  </si>
  <si>
    <t>51010100070001</t>
  </si>
  <si>
    <t>Regalía Pascual</t>
  </si>
  <si>
    <t>51010200010006</t>
  </si>
  <si>
    <t>Servicios Técnicos Profesionales</t>
  </si>
  <si>
    <t>51010200020001</t>
  </si>
  <si>
    <t>51010200020004</t>
  </si>
  <si>
    <t>Combustibles, Lubricantes, Productos quimicos y Conexos</t>
  </si>
  <si>
    <t>51010200020005</t>
  </si>
  <si>
    <t>Productos de cuero, Caucho y Plastico</t>
  </si>
  <si>
    <t>51010200020007</t>
  </si>
  <si>
    <t>DEL EJERCICIO TERMINADO AL 28 DE FEBRERO 2022</t>
  </si>
  <si>
    <t>Al 28 de Febrero de 2022</t>
  </si>
  <si>
    <t>Del ejercicio terminado al 28 Febrero 2022.</t>
  </si>
  <si>
    <t>Licda María Cristina Moronta</t>
  </si>
  <si>
    <t>Revisado Por</t>
  </si>
  <si>
    <t>Administradora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</si>
</sst>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71" formatCode="[$-10409]&quot;$&quot;\ #,##0.00;\(&quot;$&quot;\ #,##0.00\)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FF0000"/>
      <name val="Times New Roman"/>
      <family val="1"/>
    </font>
    <font>
      <b/>
      <sz val="11"/>
      <name val="Calibri"/>
      <family val="2"/>
    </font>
    <font>
      <b/>
      <sz val="10"/>
      <color rgb="FF000000"/>
      <name val="Segoe UI"/>
      <family val="2"/>
    </font>
    <font>
      <sz val="11"/>
      <name val="Calibri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b/>
      <sz val="10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91970"/>
        <bgColor rgb="FF191970"/>
      </patternFill>
    </fill>
    <fill>
      <patternFill patternType="solid">
        <fgColor rgb="FFF0E68C"/>
        <bgColor rgb="FFF0E68C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2">
    <xf numFmtId="0" fontId="0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4" fontId="0" fillId="0" borderId="0" xfId="0" applyNumberFormat="1"/>
    <xf numFmtId="41" fontId="3" fillId="0" borderId="0" xfId="0" applyNumberFormat="1" applyFont="1" applyAlignment="1">
      <alignment vertical="center"/>
    </xf>
    <xf numFmtId="41" fontId="3" fillId="0" borderId="0" xfId="0" applyNumberFormat="1" applyFont="1"/>
    <xf numFmtId="0" fontId="11" fillId="0" borderId="0" xfId="0" applyFont="1" applyAlignment="1">
      <alignment vertical="center"/>
    </xf>
    <xf numFmtId="37" fontId="0" fillId="0" borderId="0" xfId="0" applyNumberFormat="1" applyAlignment="1">
      <alignment vertical="center"/>
    </xf>
    <xf numFmtId="16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 applyAlignment="1"/>
    <xf numFmtId="41" fontId="3" fillId="2" borderId="0" xfId="0" applyNumberFormat="1" applyFont="1" applyFill="1" applyAlignment="1">
      <alignment horizontal="left" vertical="center" indent="5"/>
    </xf>
    <xf numFmtId="41" fontId="3" fillId="2" borderId="0" xfId="0" applyNumberFormat="1" applyFont="1" applyFill="1" applyBorder="1" applyAlignment="1"/>
    <xf numFmtId="41" fontId="3" fillId="2" borderId="0" xfId="0" applyNumberFormat="1" applyFont="1" applyFill="1" applyBorder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 applyBorder="1" applyAlignment="1">
      <alignment vertical="center"/>
    </xf>
    <xf numFmtId="41" fontId="3" fillId="2" borderId="1" xfId="0" applyNumberFormat="1" applyFont="1" applyFill="1" applyBorder="1" applyAlignment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5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/>
    <xf numFmtId="0" fontId="4" fillId="2" borderId="0" xfId="0" applyFont="1" applyFill="1" applyAlignment="1">
      <alignment horizontal="left" vertical="top"/>
    </xf>
    <xf numFmtId="43" fontId="3" fillId="2" borderId="0" xfId="0" applyNumberFormat="1" applyFont="1" applyFill="1" applyAlignment="1">
      <alignment vertical="center"/>
    </xf>
    <xf numFmtId="49" fontId="0" fillId="2" borderId="0" xfId="0" applyNumberForma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171" fontId="17" fillId="4" borderId="3" xfId="0" applyNumberFormat="1" applyFont="1" applyFill="1" applyBorder="1" applyAlignment="1">
      <alignment horizontal="right" vertical="top" wrapText="1" readingOrder="1"/>
    </xf>
    <xf numFmtId="0" fontId="14" fillId="0" borderId="0" xfId="0" applyFont="1" applyFill="1" applyBorder="1"/>
    <xf numFmtId="0" fontId="15" fillId="3" borderId="3" xfId="0" applyNumberFormat="1" applyFont="1" applyFill="1" applyBorder="1" applyAlignment="1">
      <alignment vertical="top" wrapText="1" readingOrder="1"/>
    </xf>
    <xf numFmtId="0" fontId="15" fillId="3" borderId="3" xfId="0" applyNumberFormat="1" applyFont="1" applyFill="1" applyBorder="1" applyAlignment="1">
      <alignment horizontal="center" vertical="top" wrapText="1" readingOrder="1"/>
    </xf>
    <xf numFmtId="0" fontId="16" fillId="0" borderId="3" xfId="0" applyNumberFormat="1" applyFont="1" applyFill="1" applyBorder="1" applyAlignment="1">
      <alignment vertical="top" wrapText="1" readingOrder="1"/>
    </xf>
    <xf numFmtId="171" fontId="16" fillId="0" borderId="3" xfId="0" applyNumberFormat="1" applyFont="1" applyFill="1" applyBorder="1" applyAlignment="1">
      <alignment horizontal="right" vertical="top" wrapText="1" readingOrder="1"/>
    </xf>
    <xf numFmtId="7" fontId="14" fillId="0" borderId="0" xfId="0" applyNumberFormat="1" applyFont="1" applyFill="1" applyBorder="1"/>
    <xf numFmtId="0" fontId="17" fillId="4" borderId="3" xfId="0" applyNumberFormat="1" applyFont="1" applyFill="1" applyBorder="1" applyAlignment="1">
      <alignment vertical="top" wrapText="1" readingOrder="1"/>
    </xf>
    <xf numFmtId="0" fontId="17" fillId="4" borderId="3" xfId="0" applyNumberFormat="1" applyFont="1" applyFill="1" applyBorder="1" applyAlignment="1">
      <alignment horizontal="right" vertical="top" wrapText="1" readingOrder="1"/>
    </xf>
    <xf numFmtId="3" fontId="14" fillId="0" borderId="0" xfId="0" applyNumberFormat="1" applyFont="1" applyFill="1" applyBorder="1"/>
    <xf numFmtId="4" fontId="14" fillId="0" borderId="0" xfId="0" applyNumberFormat="1" applyFont="1" applyFill="1" applyBorder="1"/>
    <xf numFmtId="41" fontId="4" fillId="2" borderId="0" xfId="0" applyNumberFormat="1" applyFont="1" applyFill="1" applyAlignment="1">
      <alignment vertical="center"/>
    </xf>
    <xf numFmtId="0" fontId="13" fillId="0" borderId="0" xfId="0" applyFont="1" applyAlignment="1">
      <alignment horizontal="center" vertical="top" wrapText="1" readingOrder="1"/>
    </xf>
    <xf numFmtId="0" fontId="1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0" fontId="14" fillId="0" borderId="0" xfId="0" applyFont="1" applyFill="1" applyBorder="1"/>
    <xf numFmtId="0" fontId="3" fillId="2" borderId="0" xfId="0" applyFont="1" applyFill="1" applyAlignment="1">
      <alignment horizontal="left" vertical="center"/>
    </xf>
  </cellXfs>
  <cellStyles count="12">
    <cellStyle name="Comma_Hoja de trabajo flujo 2007" xfId="7" xr:uid="{00000000-0005-0000-0000-000000000000}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1" xr:uid="{00000000-0005-0000-0000-000005000000}"/>
    <cellStyle name="Millares 5" xfId="10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47625</xdr:rowOff>
    </xdr:from>
    <xdr:to>
      <xdr:col>1</xdr:col>
      <xdr:colOff>638176</xdr:colOff>
      <xdr:row>3</xdr:row>
      <xdr:rowOff>180975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6" y="171450"/>
          <a:ext cx="1447800" cy="933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</xdr:row>
      <xdr:rowOff>190500</xdr:rowOff>
    </xdr:from>
    <xdr:to>
      <xdr:col>3</xdr:col>
      <xdr:colOff>914400</xdr:colOff>
      <xdr:row>4</xdr:row>
      <xdr:rowOff>122842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0</xdr:rowOff>
    </xdr:from>
    <xdr:to>
      <xdr:col>3</xdr:col>
      <xdr:colOff>609600</xdr:colOff>
      <xdr:row>3</xdr:row>
      <xdr:rowOff>132367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 refreshError="1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 refreshError="1">
        <row r="2">
          <cell r="C2" t="str">
            <v>Entidad Modelo</v>
          </cell>
        </row>
        <row r="7">
          <cell r="H7">
            <v>2016</v>
          </cell>
        </row>
      </sheetData>
      <sheetData sheetId="2" refreshError="1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opLeftCell="A24" zoomScale="85" zoomScaleNormal="85" workbookViewId="0">
      <selection activeCell="C8" sqref="C8"/>
    </sheetView>
  </sheetViews>
  <sheetFormatPr baseColWidth="10" defaultRowHeight="15" x14ac:dyDescent="0.25"/>
  <cols>
    <col min="1" max="1" width="13.42578125" style="50" customWidth="1"/>
    <col min="2" max="2" width="25" style="50" customWidth="1"/>
    <col min="3" max="3" width="16" style="50" customWidth="1"/>
    <col min="4" max="4" width="14.42578125" style="50" customWidth="1"/>
    <col min="5" max="5" width="15.85546875" style="50" customWidth="1"/>
    <col min="6" max="7" width="14.42578125" style="50" bestFit="1" customWidth="1"/>
    <col min="8" max="16384" width="11.42578125" style="50"/>
  </cols>
  <sheetData>
    <row r="1" spans="1:5" ht="26.1" customHeight="1" x14ac:dyDescent="0.25">
      <c r="B1" s="64"/>
    </row>
    <row r="2" spans="1:5" ht="22.9" customHeight="1" x14ac:dyDescent="0.25">
      <c r="B2" s="64"/>
    </row>
    <row r="3" spans="1:5" ht="15" customHeight="1" x14ac:dyDescent="0.25">
      <c r="B3" s="64"/>
    </row>
    <row r="4" spans="1:5" ht="18" customHeight="1" x14ac:dyDescent="0.25">
      <c r="B4" s="64"/>
    </row>
    <row r="5" spans="1:5" ht="18" customHeight="1" x14ac:dyDescent="0.25">
      <c r="A5" s="62" t="s">
        <v>191</v>
      </c>
      <c r="B5" s="62"/>
      <c r="C5" s="62"/>
      <c r="D5" s="62"/>
      <c r="E5" s="62"/>
    </row>
    <row r="6" spans="1:5" ht="18.75" customHeight="1" x14ac:dyDescent="0.25">
      <c r="A6" s="63" t="s">
        <v>215</v>
      </c>
      <c r="B6" s="63"/>
      <c r="C6" s="63"/>
      <c r="D6" s="63"/>
      <c r="E6" s="63"/>
    </row>
    <row r="7" spans="1:5" ht="15" customHeight="1" x14ac:dyDescent="0.25">
      <c r="A7" s="61" t="s">
        <v>230</v>
      </c>
      <c r="B7" s="61"/>
      <c r="C7" s="61"/>
      <c r="D7" s="61"/>
      <c r="E7" s="61"/>
    </row>
    <row r="8" spans="1:5" ht="15" customHeight="1" x14ac:dyDescent="0.25">
      <c r="A8" s="51" t="s">
        <v>131</v>
      </c>
      <c r="B8" s="51" t="s">
        <v>132</v>
      </c>
      <c r="C8" s="52" t="s">
        <v>133</v>
      </c>
      <c r="D8" s="52" t="s">
        <v>134</v>
      </c>
      <c r="E8" s="52" t="s">
        <v>200</v>
      </c>
    </row>
    <row r="9" spans="1:5" ht="15" customHeight="1" x14ac:dyDescent="0.25">
      <c r="A9" s="53" t="s">
        <v>140</v>
      </c>
      <c r="B9" s="53" t="s">
        <v>141</v>
      </c>
      <c r="C9" s="54">
        <v>18113291.16</v>
      </c>
      <c r="D9" s="54">
        <v>11382142.74</v>
      </c>
      <c r="E9" s="55">
        <f>+C9-D9</f>
        <v>6731148.4199999999</v>
      </c>
    </row>
    <row r="10" spans="1:5" ht="15" customHeight="1" x14ac:dyDescent="0.25">
      <c r="A10" s="53" t="s">
        <v>192</v>
      </c>
      <c r="B10" s="53" t="s">
        <v>193</v>
      </c>
      <c r="C10" s="54">
        <v>1389.51</v>
      </c>
      <c r="D10" s="54">
        <v>325</v>
      </c>
      <c r="E10" s="55">
        <f t="shared" ref="E10:E56" si="0">+C10-D10</f>
        <v>1064.51</v>
      </c>
    </row>
    <row r="11" spans="1:5" ht="15" customHeight="1" x14ac:dyDescent="0.25">
      <c r="A11" s="53" t="s">
        <v>135</v>
      </c>
      <c r="B11" s="53" t="s">
        <v>136</v>
      </c>
      <c r="C11" s="54">
        <v>641020.59</v>
      </c>
      <c r="D11" s="54">
        <v>175</v>
      </c>
      <c r="E11" s="55">
        <f t="shared" si="0"/>
        <v>640845.59</v>
      </c>
    </row>
    <row r="12" spans="1:5" ht="15" customHeight="1" x14ac:dyDescent="0.25">
      <c r="A12" s="53" t="s">
        <v>201</v>
      </c>
      <c r="B12" s="53" t="s">
        <v>202</v>
      </c>
      <c r="C12" s="54">
        <v>3380.61</v>
      </c>
      <c r="D12" s="54">
        <v>325</v>
      </c>
      <c r="E12" s="55">
        <f t="shared" si="0"/>
        <v>3055.61</v>
      </c>
    </row>
    <row r="13" spans="1:5" ht="15" customHeight="1" x14ac:dyDescent="0.25">
      <c r="A13" s="53" t="s">
        <v>153</v>
      </c>
      <c r="B13" s="53" t="s">
        <v>154</v>
      </c>
      <c r="C13" s="54">
        <v>270501.28999999998</v>
      </c>
      <c r="D13" s="54">
        <v>45083.55</v>
      </c>
      <c r="E13" s="55">
        <f t="shared" si="0"/>
        <v>225417.74</v>
      </c>
    </row>
    <row r="14" spans="1:5" ht="15" customHeight="1" x14ac:dyDescent="0.25">
      <c r="A14" s="53" t="s">
        <v>138</v>
      </c>
      <c r="B14" s="53" t="s">
        <v>144</v>
      </c>
      <c r="C14" s="54">
        <v>11161095.18</v>
      </c>
      <c r="D14" s="54">
        <v>0</v>
      </c>
      <c r="E14" s="55">
        <f t="shared" si="0"/>
        <v>11161095.18</v>
      </c>
    </row>
    <row r="15" spans="1:5" ht="15" customHeight="1" x14ac:dyDescent="0.25">
      <c r="A15" s="53" t="s">
        <v>145</v>
      </c>
      <c r="B15" s="53" t="s">
        <v>146</v>
      </c>
      <c r="C15" s="54">
        <v>1299409.68</v>
      </c>
      <c r="D15" s="54">
        <v>0</v>
      </c>
      <c r="E15" s="55">
        <f t="shared" si="0"/>
        <v>1299409.68</v>
      </c>
    </row>
    <row r="16" spans="1:5" ht="15" customHeight="1" x14ac:dyDescent="0.25">
      <c r="A16" s="53" t="s">
        <v>176</v>
      </c>
      <c r="B16" s="53" t="s">
        <v>177</v>
      </c>
      <c r="C16" s="54">
        <v>6515221.4800000004</v>
      </c>
      <c r="D16" s="54">
        <v>0</v>
      </c>
      <c r="E16" s="55">
        <f t="shared" si="0"/>
        <v>6515221.4800000004</v>
      </c>
    </row>
    <row r="17" spans="1:7" ht="15" customHeight="1" x14ac:dyDescent="0.25">
      <c r="A17" s="53" t="s">
        <v>209</v>
      </c>
      <c r="B17" s="53" t="s">
        <v>210</v>
      </c>
      <c r="C17" s="54">
        <v>499966</v>
      </c>
      <c r="D17" s="54">
        <v>0</v>
      </c>
      <c r="E17" s="55">
        <f t="shared" si="0"/>
        <v>499966</v>
      </c>
    </row>
    <row r="18" spans="1:7" ht="15" customHeight="1" x14ac:dyDescent="0.25">
      <c r="A18" s="53" t="s">
        <v>147</v>
      </c>
      <c r="B18" s="53" t="s">
        <v>148</v>
      </c>
      <c r="C18" s="54">
        <v>2753388.15</v>
      </c>
      <c r="D18" s="54">
        <v>0</v>
      </c>
      <c r="E18" s="55">
        <f t="shared" si="0"/>
        <v>2753388.15</v>
      </c>
    </row>
    <row r="19" spans="1:7" ht="15" customHeight="1" x14ac:dyDescent="0.25">
      <c r="A19" s="53" t="s">
        <v>203</v>
      </c>
      <c r="B19" s="53" t="s">
        <v>204</v>
      </c>
      <c r="C19" s="54">
        <v>25829.99</v>
      </c>
      <c r="D19" s="54">
        <v>0</v>
      </c>
      <c r="E19" s="55">
        <f t="shared" si="0"/>
        <v>25829.99</v>
      </c>
    </row>
    <row r="20" spans="1:7" ht="15" customHeight="1" x14ac:dyDescent="0.25">
      <c r="A20" s="53" t="s">
        <v>149</v>
      </c>
      <c r="B20" s="53" t="s">
        <v>150</v>
      </c>
      <c r="C20" s="54">
        <v>13197378.02</v>
      </c>
      <c r="D20" s="54">
        <v>0</v>
      </c>
      <c r="E20" s="55">
        <f t="shared" si="0"/>
        <v>13197378.02</v>
      </c>
    </row>
    <row r="21" spans="1:7" ht="15" customHeight="1" x14ac:dyDescent="0.25">
      <c r="A21" s="53" t="s">
        <v>194</v>
      </c>
      <c r="B21" s="53" t="s">
        <v>195</v>
      </c>
      <c r="C21" s="54">
        <v>300000</v>
      </c>
      <c r="D21" s="54">
        <v>0</v>
      </c>
      <c r="E21" s="55">
        <f t="shared" si="0"/>
        <v>300000</v>
      </c>
    </row>
    <row r="22" spans="1:7" ht="15" customHeight="1" x14ac:dyDescent="0.25">
      <c r="A22" s="53" t="s">
        <v>151</v>
      </c>
      <c r="B22" s="53" t="s">
        <v>152</v>
      </c>
      <c r="C22" s="54">
        <v>6483425.0300000003</v>
      </c>
      <c r="D22" s="54">
        <v>0</v>
      </c>
      <c r="E22" s="55">
        <f t="shared" si="0"/>
        <v>6483425.0300000003</v>
      </c>
    </row>
    <row r="23" spans="1:7" ht="15" customHeight="1" x14ac:dyDescent="0.25">
      <c r="A23" s="53" t="s">
        <v>184</v>
      </c>
      <c r="B23" s="53" t="s">
        <v>185</v>
      </c>
      <c r="C23" s="54">
        <v>146000</v>
      </c>
      <c r="D23" s="54">
        <v>0</v>
      </c>
      <c r="E23" s="55">
        <f t="shared" si="0"/>
        <v>146000</v>
      </c>
    </row>
    <row r="24" spans="1:7" ht="15" customHeight="1" x14ac:dyDescent="0.25">
      <c r="A24" s="53" t="s">
        <v>174</v>
      </c>
      <c r="B24" s="53" t="s">
        <v>175</v>
      </c>
      <c r="C24" s="54">
        <v>3000000</v>
      </c>
      <c r="D24" s="54">
        <v>0</v>
      </c>
      <c r="E24" s="55">
        <f t="shared" si="0"/>
        <v>3000000</v>
      </c>
      <c r="F24" s="55"/>
      <c r="G24" s="58"/>
    </row>
    <row r="25" spans="1:7" ht="15" customHeight="1" x14ac:dyDescent="0.25">
      <c r="A25" s="53" t="s">
        <v>178</v>
      </c>
      <c r="B25" s="53" t="s">
        <v>179</v>
      </c>
      <c r="C25" s="54">
        <v>0</v>
      </c>
      <c r="D25" s="54">
        <v>11673848.32</v>
      </c>
      <c r="E25" s="55">
        <f t="shared" si="0"/>
        <v>-11673848.32</v>
      </c>
      <c r="G25" s="59"/>
    </row>
    <row r="26" spans="1:7" ht="15" customHeight="1" x14ac:dyDescent="0.25">
      <c r="A26" s="53" t="s">
        <v>216</v>
      </c>
      <c r="B26" s="53" t="s">
        <v>217</v>
      </c>
      <c r="C26" s="54">
        <v>466748.76</v>
      </c>
      <c r="D26" s="54">
        <v>931367.52</v>
      </c>
      <c r="E26" s="55">
        <f t="shared" si="0"/>
        <v>-464618.76</v>
      </c>
    </row>
    <row r="27" spans="1:7" ht="15" customHeight="1" x14ac:dyDescent="0.25">
      <c r="A27" s="53" t="s">
        <v>205</v>
      </c>
      <c r="B27" s="53" t="s">
        <v>206</v>
      </c>
      <c r="C27" s="54">
        <v>5449777.46</v>
      </c>
      <c r="D27" s="54">
        <v>9442754.1199999992</v>
      </c>
      <c r="E27" s="55">
        <f t="shared" si="0"/>
        <v>-3992976.6599999992</v>
      </c>
    </row>
    <row r="28" spans="1:7" ht="15" customHeight="1" x14ac:dyDescent="0.25">
      <c r="A28" s="53" t="s">
        <v>155</v>
      </c>
      <c r="B28" s="53" t="s">
        <v>156</v>
      </c>
      <c r="C28" s="54">
        <v>626128.6</v>
      </c>
      <c r="D28" s="54">
        <v>18528423.829999998</v>
      </c>
      <c r="E28" s="55">
        <f t="shared" si="0"/>
        <v>-17902295.229999997</v>
      </c>
    </row>
    <row r="29" spans="1:7" ht="15" customHeight="1" x14ac:dyDescent="0.25">
      <c r="A29" s="53" t="s">
        <v>157</v>
      </c>
      <c r="B29" s="53" t="s">
        <v>158</v>
      </c>
      <c r="C29" s="54">
        <v>0</v>
      </c>
      <c r="D29" s="54">
        <v>4685614</v>
      </c>
      <c r="E29" s="55">
        <f t="shared" si="0"/>
        <v>-4685614</v>
      </c>
    </row>
    <row r="30" spans="1:7" ht="15" customHeight="1" x14ac:dyDescent="0.25">
      <c r="A30" s="53" t="s">
        <v>218</v>
      </c>
      <c r="B30" s="53" t="s">
        <v>219</v>
      </c>
      <c r="C30" s="54">
        <v>2276577.73</v>
      </c>
      <c r="D30" s="54">
        <v>2276577.73</v>
      </c>
      <c r="E30" s="55">
        <f t="shared" si="0"/>
        <v>0</v>
      </c>
    </row>
    <row r="31" spans="1:7" ht="15" customHeight="1" x14ac:dyDescent="0.25">
      <c r="A31" s="53" t="s">
        <v>207</v>
      </c>
      <c r="B31" s="53" t="s">
        <v>208</v>
      </c>
      <c r="C31" s="54">
        <v>0</v>
      </c>
      <c r="D31" s="54">
        <v>377066.72</v>
      </c>
      <c r="E31" s="55">
        <f t="shared" si="0"/>
        <v>-377066.72</v>
      </c>
    </row>
    <row r="32" spans="1:7" ht="15" customHeight="1" x14ac:dyDescent="0.25">
      <c r="A32" s="53" t="s">
        <v>137</v>
      </c>
      <c r="B32" s="53" t="s">
        <v>159</v>
      </c>
      <c r="C32" s="54">
        <v>0</v>
      </c>
      <c r="D32" s="54">
        <v>8467442.4000000004</v>
      </c>
      <c r="E32" s="55">
        <f t="shared" si="0"/>
        <v>-8467442.4000000004</v>
      </c>
    </row>
    <row r="33" spans="1:5" ht="15" customHeight="1" x14ac:dyDescent="0.25">
      <c r="A33" s="53" t="s">
        <v>160</v>
      </c>
      <c r="B33" s="53" t="s">
        <v>161</v>
      </c>
      <c r="C33" s="54">
        <v>0</v>
      </c>
      <c r="D33" s="54">
        <v>17308562.199999999</v>
      </c>
      <c r="E33" s="55">
        <f t="shared" si="0"/>
        <v>-17308562.199999999</v>
      </c>
    </row>
    <row r="34" spans="1:5" ht="15" customHeight="1" x14ac:dyDescent="0.25">
      <c r="A34" s="53" t="s">
        <v>139</v>
      </c>
      <c r="B34" s="53" t="s">
        <v>162</v>
      </c>
      <c r="C34" s="54">
        <v>9199867.1500000004</v>
      </c>
      <c r="D34" s="54">
        <v>0</v>
      </c>
      <c r="E34" s="55">
        <f t="shared" si="0"/>
        <v>9199867.1500000004</v>
      </c>
    </row>
    <row r="35" spans="1:5" ht="15" customHeight="1" x14ac:dyDescent="0.25">
      <c r="A35" s="53" t="s">
        <v>186</v>
      </c>
      <c r="B35" s="53" t="s">
        <v>109</v>
      </c>
      <c r="C35" s="54">
        <v>0</v>
      </c>
      <c r="D35" s="54">
        <v>146050</v>
      </c>
      <c r="E35" s="55">
        <f t="shared" si="0"/>
        <v>-146050</v>
      </c>
    </row>
    <row r="36" spans="1:5" ht="15" customHeight="1" x14ac:dyDescent="0.25">
      <c r="A36" s="53" t="s">
        <v>187</v>
      </c>
      <c r="B36" s="53" t="s">
        <v>188</v>
      </c>
      <c r="C36" s="54">
        <v>0</v>
      </c>
      <c r="D36" s="54">
        <v>7774879</v>
      </c>
      <c r="E36" s="55">
        <f t="shared" si="0"/>
        <v>-7774879</v>
      </c>
    </row>
    <row r="37" spans="1:5" ht="15" customHeight="1" x14ac:dyDescent="0.25">
      <c r="A37" s="53" t="s">
        <v>163</v>
      </c>
      <c r="B37" s="53" t="s">
        <v>164</v>
      </c>
      <c r="C37" s="54">
        <v>2448318.7999999998</v>
      </c>
      <c r="D37" s="54">
        <v>0</v>
      </c>
      <c r="E37" s="55">
        <f t="shared" si="0"/>
        <v>2448318.7999999998</v>
      </c>
    </row>
    <row r="38" spans="1:5" ht="15" customHeight="1" x14ac:dyDescent="0.25">
      <c r="A38" s="53" t="s">
        <v>196</v>
      </c>
      <c r="B38" s="53" t="s">
        <v>115</v>
      </c>
      <c r="C38" s="54">
        <v>777487.9</v>
      </c>
      <c r="D38" s="54">
        <v>0</v>
      </c>
      <c r="E38" s="55">
        <f t="shared" si="0"/>
        <v>777487.9</v>
      </c>
    </row>
    <row r="39" spans="1:5" ht="15" customHeight="1" x14ac:dyDescent="0.25">
      <c r="A39" s="53" t="s">
        <v>220</v>
      </c>
      <c r="B39" s="53" t="s">
        <v>221</v>
      </c>
      <c r="C39" s="54">
        <v>187351.91</v>
      </c>
      <c r="D39" s="54">
        <v>0</v>
      </c>
      <c r="E39" s="55">
        <f t="shared" si="0"/>
        <v>187351.91</v>
      </c>
    </row>
    <row r="40" spans="1:5" ht="15" customHeight="1" x14ac:dyDescent="0.25">
      <c r="A40" s="53" t="s">
        <v>212</v>
      </c>
      <c r="B40" s="53" t="s">
        <v>213</v>
      </c>
      <c r="C40" s="54">
        <v>5537.6</v>
      </c>
      <c r="D40" s="54">
        <v>0</v>
      </c>
      <c r="E40" s="55">
        <f t="shared" si="0"/>
        <v>5537.6</v>
      </c>
    </row>
    <row r="41" spans="1:5" ht="15" customHeight="1" x14ac:dyDescent="0.25">
      <c r="A41" s="53" t="s">
        <v>165</v>
      </c>
      <c r="B41" s="53" t="s">
        <v>166</v>
      </c>
      <c r="C41" s="54">
        <v>161860.5</v>
      </c>
      <c r="D41" s="54">
        <v>0</v>
      </c>
      <c r="E41" s="55">
        <f t="shared" si="0"/>
        <v>161860.5</v>
      </c>
    </row>
    <row r="42" spans="1:5" ht="15" customHeight="1" x14ac:dyDescent="0.25">
      <c r="A42" s="53" t="s">
        <v>167</v>
      </c>
      <c r="B42" s="53" t="s">
        <v>168</v>
      </c>
      <c r="C42" s="54">
        <v>151272.6</v>
      </c>
      <c r="D42" s="54">
        <v>0</v>
      </c>
      <c r="E42" s="55">
        <f t="shared" si="0"/>
        <v>151272.6</v>
      </c>
    </row>
    <row r="43" spans="1:5" ht="15" customHeight="1" x14ac:dyDescent="0.25">
      <c r="A43" s="53" t="s">
        <v>169</v>
      </c>
      <c r="B43" s="53" t="s">
        <v>170</v>
      </c>
      <c r="C43" s="54">
        <v>25567.200000000001</v>
      </c>
      <c r="D43" s="54">
        <v>0</v>
      </c>
      <c r="E43" s="55">
        <f t="shared" si="0"/>
        <v>25567.200000000001</v>
      </c>
    </row>
    <row r="44" spans="1:5" ht="15" customHeight="1" x14ac:dyDescent="0.25">
      <c r="A44" s="53" t="s">
        <v>211</v>
      </c>
      <c r="B44" s="53" t="s">
        <v>116</v>
      </c>
      <c r="C44" s="54">
        <v>222443.38</v>
      </c>
      <c r="D44" s="54">
        <v>0</v>
      </c>
      <c r="E44" s="55">
        <f t="shared" si="0"/>
        <v>222443.38</v>
      </c>
    </row>
    <row r="45" spans="1:5" ht="15" customHeight="1" x14ac:dyDescent="0.25">
      <c r="A45" s="53" t="s">
        <v>222</v>
      </c>
      <c r="B45" s="53" t="s">
        <v>117</v>
      </c>
      <c r="C45" s="54">
        <v>265176.67</v>
      </c>
      <c r="D45" s="54">
        <v>0</v>
      </c>
      <c r="E45" s="55">
        <f t="shared" si="0"/>
        <v>265176.67</v>
      </c>
    </row>
    <row r="46" spans="1:5" ht="15" customHeight="1" x14ac:dyDescent="0.25">
      <c r="A46" s="53" t="s">
        <v>171</v>
      </c>
      <c r="B46" s="53" t="s">
        <v>110</v>
      </c>
      <c r="C46" s="54">
        <v>45083.55</v>
      </c>
      <c r="D46" s="54">
        <v>0</v>
      </c>
      <c r="E46" s="55">
        <f t="shared" si="0"/>
        <v>45083.55</v>
      </c>
    </row>
    <row r="47" spans="1:5" ht="15" customHeight="1" x14ac:dyDescent="0.25">
      <c r="A47" s="53" t="s">
        <v>180</v>
      </c>
      <c r="B47" s="53" t="s">
        <v>181</v>
      </c>
      <c r="C47" s="54">
        <v>791615.79</v>
      </c>
      <c r="D47" s="54">
        <v>0</v>
      </c>
      <c r="E47" s="55">
        <f t="shared" si="0"/>
        <v>791615.79</v>
      </c>
    </row>
    <row r="48" spans="1:5" ht="15" customHeight="1" x14ac:dyDescent="0.25">
      <c r="A48" s="53" t="s">
        <v>172</v>
      </c>
      <c r="B48" s="53" t="s">
        <v>173</v>
      </c>
      <c r="C48" s="54">
        <v>17805.46</v>
      </c>
      <c r="D48" s="54">
        <v>0</v>
      </c>
      <c r="E48" s="55">
        <f t="shared" si="0"/>
        <v>17805.46</v>
      </c>
    </row>
    <row r="49" spans="1:5" ht="15" customHeight="1" x14ac:dyDescent="0.25">
      <c r="A49" s="53" t="s">
        <v>172</v>
      </c>
      <c r="B49" s="53" t="s">
        <v>223</v>
      </c>
      <c r="C49" s="54">
        <v>32990</v>
      </c>
      <c r="D49" s="54">
        <v>0</v>
      </c>
      <c r="E49" s="55">
        <f t="shared" si="0"/>
        <v>32990</v>
      </c>
    </row>
    <row r="50" spans="1:5" ht="15" customHeight="1" x14ac:dyDescent="0.25">
      <c r="A50" s="53" t="s">
        <v>224</v>
      </c>
      <c r="B50" s="53" t="s">
        <v>111</v>
      </c>
      <c r="C50" s="54">
        <v>167817.5</v>
      </c>
      <c r="D50" s="54">
        <v>0</v>
      </c>
      <c r="E50" s="55">
        <f t="shared" si="0"/>
        <v>167817.5</v>
      </c>
    </row>
    <row r="51" spans="1:5" ht="15" customHeight="1" x14ac:dyDescent="0.25">
      <c r="A51" s="53" t="s">
        <v>214</v>
      </c>
      <c r="B51" s="53" t="s">
        <v>118</v>
      </c>
      <c r="C51" s="54">
        <v>127223</v>
      </c>
      <c r="D51" s="54">
        <v>0</v>
      </c>
      <c r="E51" s="55">
        <f t="shared" si="0"/>
        <v>127223</v>
      </c>
    </row>
    <row r="52" spans="1:5" ht="15" customHeight="1" x14ac:dyDescent="0.25">
      <c r="A52" s="53" t="s">
        <v>225</v>
      </c>
      <c r="B52" s="53" t="s">
        <v>226</v>
      </c>
      <c r="C52" s="54">
        <v>40000</v>
      </c>
      <c r="D52" s="54">
        <v>0</v>
      </c>
      <c r="E52" s="55">
        <f t="shared" si="0"/>
        <v>40000</v>
      </c>
    </row>
    <row r="53" spans="1:5" ht="15" customHeight="1" x14ac:dyDescent="0.25">
      <c r="A53" s="53" t="s">
        <v>227</v>
      </c>
      <c r="B53" s="53" t="s">
        <v>228</v>
      </c>
      <c r="C53" s="54">
        <v>472353.06</v>
      </c>
      <c r="D53" s="54">
        <v>0</v>
      </c>
      <c r="E53" s="55">
        <f t="shared" si="0"/>
        <v>472353.06</v>
      </c>
    </row>
    <row r="54" spans="1:5" ht="15" customHeight="1" x14ac:dyDescent="0.25">
      <c r="A54" s="53" t="s">
        <v>229</v>
      </c>
      <c r="B54" s="53" t="s">
        <v>119</v>
      </c>
      <c r="C54" s="54">
        <v>638643.9</v>
      </c>
      <c r="D54" s="54">
        <v>0</v>
      </c>
      <c r="E54" s="55">
        <f t="shared" si="0"/>
        <v>638643.9</v>
      </c>
    </row>
    <row r="55" spans="1:5" ht="15" customHeight="1" x14ac:dyDescent="0.25">
      <c r="A55" s="53" t="s">
        <v>189</v>
      </c>
      <c r="B55" s="53" t="s">
        <v>190</v>
      </c>
      <c r="C55" s="54">
        <v>3181374.92</v>
      </c>
      <c r="D55" s="54">
        <v>0</v>
      </c>
      <c r="E55" s="55">
        <f t="shared" si="0"/>
        <v>3181374.92</v>
      </c>
    </row>
    <row r="56" spans="1:5" ht="15" customHeight="1" x14ac:dyDescent="0.25">
      <c r="A56" s="53" t="s">
        <v>182</v>
      </c>
      <c r="B56" s="53" t="s">
        <v>183</v>
      </c>
      <c r="C56" s="54">
        <v>850317</v>
      </c>
      <c r="D56" s="54">
        <v>0</v>
      </c>
      <c r="E56" s="55">
        <f t="shared" si="0"/>
        <v>850317</v>
      </c>
    </row>
    <row r="57" spans="1:5" x14ac:dyDescent="0.25">
      <c r="A57" s="56" t="s">
        <v>142</v>
      </c>
      <c r="B57" s="57" t="s">
        <v>143</v>
      </c>
      <c r="C57" s="49">
        <v>93040637.129999995</v>
      </c>
      <c r="D57" s="49">
        <v>93040637.129999995</v>
      </c>
      <c r="E57" s="55"/>
    </row>
    <row r="58" spans="1:5" ht="0" hidden="1" customHeight="1" x14ac:dyDescent="0.25"/>
    <row r="59" spans="1:5" ht="5.45" customHeight="1" x14ac:dyDescent="0.25"/>
  </sheetData>
  <mergeCells count="4">
    <mergeCell ref="A7:E7"/>
    <mergeCell ref="A5:E5"/>
    <mergeCell ref="A6:E6"/>
    <mergeCell ref="B1:B4"/>
  </mergeCells>
  <pageMargins left="0.31496062992125984" right="0.31496062992125984" top="0.15748031496062992" bottom="0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3"/>
  <sheetViews>
    <sheetView tabSelected="1" topLeftCell="C1" workbookViewId="0">
      <selection activeCell="J14" sqref="J14"/>
    </sheetView>
  </sheetViews>
  <sheetFormatPr baseColWidth="10" defaultColWidth="11.42578125" defaultRowHeight="15" x14ac:dyDescent="0.25"/>
  <cols>
    <col min="1" max="1" width="7.5703125" style="5" hidden="1" customWidth="1"/>
    <col min="2" max="2" width="3.7109375" style="1" hidden="1" customWidth="1"/>
    <col min="3" max="3" width="4.28515625" style="1" customWidth="1"/>
    <col min="4" max="4" width="50" style="1" customWidth="1"/>
    <col min="5" max="5" width="1.7109375" style="1" customWidth="1"/>
    <col min="6" max="6" width="19.140625" style="1" customWidth="1"/>
    <col min="7" max="7" width="1.7109375" style="1" customWidth="1"/>
    <col min="8" max="8" width="13.140625" style="1" hidden="1" customWidth="1"/>
    <col min="9" max="9" width="8.7109375" style="1" customWidth="1"/>
    <col min="10" max="10" width="11.42578125" style="4"/>
    <col min="11" max="11" width="28.7109375" style="4" customWidth="1"/>
    <col min="12" max="12" width="20.42578125" style="4" customWidth="1"/>
    <col min="13" max="16384" width="11.42578125" style="4"/>
  </cols>
  <sheetData>
    <row r="1" spans="1:9" x14ac:dyDescent="0.25">
      <c r="C1" s="8"/>
      <c r="D1" s="8"/>
      <c r="E1" s="8"/>
      <c r="F1" s="8"/>
      <c r="G1" s="8"/>
      <c r="H1" s="8"/>
    </row>
    <row r="2" spans="1:9" ht="15.75" x14ac:dyDescent="0.25">
      <c r="C2" s="62" t="s">
        <v>191</v>
      </c>
      <c r="D2" s="62"/>
      <c r="E2" s="62"/>
      <c r="F2" s="62"/>
      <c r="G2" s="62"/>
      <c r="H2" s="62"/>
    </row>
    <row r="3" spans="1:9" ht="15.75" x14ac:dyDescent="0.25">
      <c r="C3" s="62" t="s">
        <v>112</v>
      </c>
      <c r="D3" s="62"/>
      <c r="E3" s="62"/>
      <c r="F3" s="62"/>
      <c r="G3" s="62"/>
      <c r="H3" s="62"/>
    </row>
    <row r="4" spans="1:9" ht="15.75" x14ac:dyDescent="0.25">
      <c r="C4" s="62" t="s">
        <v>231</v>
      </c>
      <c r="D4" s="62"/>
      <c r="E4" s="62"/>
      <c r="F4" s="62"/>
      <c r="G4" s="62"/>
      <c r="H4" s="62"/>
    </row>
    <row r="5" spans="1:9" ht="15.75" x14ac:dyDescent="0.25">
      <c r="C5" s="62" t="s">
        <v>0</v>
      </c>
      <c r="D5" s="62"/>
      <c r="E5" s="62"/>
      <c r="F5" s="62"/>
      <c r="G5" s="62"/>
      <c r="H5" s="62"/>
    </row>
    <row r="6" spans="1:9" x14ac:dyDescent="0.25">
      <c r="C6" s="8"/>
      <c r="D6" s="16"/>
      <c r="E6" s="16"/>
      <c r="F6" s="8"/>
      <c r="G6" s="8"/>
      <c r="H6" s="8"/>
    </row>
    <row r="7" spans="1:9" x14ac:dyDescent="0.25">
      <c r="C7" s="8"/>
      <c r="D7" s="8"/>
      <c r="E7" s="8"/>
      <c r="F7" s="17">
        <v>2022</v>
      </c>
      <c r="G7" s="18"/>
      <c r="H7" s="17">
        <f>+[1]BC!G11</f>
        <v>2016</v>
      </c>
    </row>
    <row r="8" spans="1:9" x14ac:dyDescent="0.25">
      <c r="A8" s="5" t="s">
        <v>108</v>
      </c>
      <c r="C8" s="19" t="s">
        <v>1</v>
      </c>
      <c r="D8" s="20"/>
      <c r="E8" s="20"/>
      <c r="F8" s="21"/>
      <c r="G8" s="22"/>
      <c r="H8" s="22"/>
    </row>
    <row r="9" spans="1:9" x14ac:dyDescent="0.25">
      <c r="C9" s="19" t="s">
        <v>2</v>
      </c>
      <c r="D9" s="20"/>
      <c r="E9" s="20"/>
      <c r="F9" s="22"/>
      <c r="G9" s="22"/>
      <c r="H9" s="22"/>
    </row>
    <row r="10" spans="1:9" x14ac:dyDescent="0.25">
      <c r="A10" s="5" t="s">
        <v>51</v>
      </c>
      <c r="C10" s="8"/>
      <c r="D10" s="8" t="s">
        <v>103</v>
      </c>
      <c r="E10" s="8"/>
      <c r="F10" s="23">
        <f>6731148.42+1064.51+640845.59+3055.61</f>
        <v>7376114.1299999999</v>
      </c>
      <c r="G10" s="24"/>
      <c r="H10" s="23"/>
    </row>
    <row r="11" spans="1:9" customFormat="1" x14ac:dyDescent="0.25">
      <c r="A11" s="3" t="s">
        <v>52</v>
      </c>
      <c r="B11" s="2"/>
      <c r="C11" s="25"/>
      <c r="D11" s="8" t="s">
        <v>3</v>
      </c>
      <c r="E11" s="8"/>
      <c r="F11" s="26"/>
      <c r="G11" s="27"/>
      <c r="H11" s="26"/>
      <c r="I11" s="2"/>
    </row>
    <row r="12" spans="1:9" customFormat="1" x14ac:dyDescent="0.25">
      <c r="A12" s="3" t="s">
        <v>53</v>
      </c>
      <c r="B12" s="2"/>
      <c r="C12" s="25"/>
      <c r="D12" s="8" t="s">
        <v>4</v>
      </c>
      <c r="E12" s="8"/>
      <c r="F12" s="26"/>
      <c r="G12" s="27"/>
      <c r="H12" s="26"/>
      <c r="I12" s="2"/>
    </row>
    <row r="13" spans="1:9" customFormat="1" x14ac:dyDescent="0.25">
      <c r="A13" s="3" t="s">
        <v>54</v>
      </c>
      <c r="B13" s="2"/>
      <c r="C13" s="25"/>
      <c r="D13" s="8" t="s">
        <v>120</v>
      </c>
      <c r="E13" s="8"/>
      <c r="F13" s="28">
        <v>0</v>
      </c>
      <c r="G13" s="29"/>
      <c r="H13" s="28"/>
      <c r="I13" s="2"/>
    </row>
    <row r="14" spans="1:9" x14ac:dyDescent="0.25">
      <c r="A14" s="5" t="s">
        <v>55</v>
      </c>
      <c r="C14" s="8"/>
      <c r="D14" s="8" t="s">
        <v>121</v>
      </c>
      <c r="E14" s="8"/>
      <c r="F14" s="30">
        <v>11161095.18</v>
      </c>
      <c r="G14" s="31"/>
      <c r="H14" s="32"/>
      <c r="I14" s="45"/>
    </row>
    <row r="15" spans="1:9" customFormat="1" x14ac:dyDescent="0.25">
      <c r="A15" s="3" t="s">
        <v>56</v>
      </c>
      <c r="B15" s="2"/>
      <c r="C15" s="25"/>
      <c r="D15" s="8" t="s">
        <v>5</v>
      </c>
      <c r="E15" s="8"/>
      <c r="F15" s="28">
        <v>225417.74</v>
      </c>
      <c r="G15" s="29"/>
      <c r="H15" s="28"/>
      <c r="I15" s="2"/>
    </row>
    <row r="16" spans="1:9" customFormat="1" x14ac:dyDescent="0.25">
      <c r="A16" s="3" t="s">
        <v>57</v>
      </c>
      <c r="B16" s="2"/>
      <c r="C16" s="25"/>
      <c r="D16" s="8" t="s">
        <v>6</v>
      </c>
      <c r="E16" s="8"/>
      <c r="F16" s="33"/>
      <c r="G16" s="29"/>
      <c r="H16" s="33"/>
      <c r="I16" s="2"/>
    </row>
    <row r="17" spans="1:12" x14ac:dyDescent="0.25">
      <c r="C17" s="19" t="s">
        <v>7</v>
      </c>
      <c r="D17" s="8"/>
      <c r="E17" s="8"/>
      <c r="F17" s="34">
        <f>SUM(F9:F16)</f>
        <v>18762627.049999997</v>
      </c>
      <c r="G17" s="31"/>
      <c r="H17" s="34">
        <f>SUM(H9:H16)</f>
        <v>0</v>
      </c>
    </row>
    <row r="18" spans="1:12" x14ac:dyDescent="0.25">
      <c r="C18" s="19"/>
      <c r="D18" s="8"/>
      <c r="E18" s="8"/>
      <c r="F18" s="35"/>
      <c r="G18" s="31"/>
      <c r="H18" s="35"/>
    </row>
    <row r="19" spans="1:12" x14ac:dyDescent="0.25">
      <c r="C19" s="19" t="s">
        <v>8</v>
      </c>
      <c r="D19" s="8"/>
      <c r="E19" s="8"/>
      <c r="F19" s="23"/>
      <c r="G19" s="32"/>
      <c r="H19" s="23"/>
    </row>
    <row r="20" spans="1:12" customFormat="1" x14ac:dyDescent="0.25">
      <c r="A20" s="3" t="s">
        <v>58</v>
      </c>
      <c r="B20" s="2"/>
      <c r="C20" s="25"/>
      <c r="D20" s="8" t="s">
        <v>9</v>
      </c>
      <c r="E20" s="8"/>
      <c r="F20" s="26">
        <v>0</v>
      </c>
      <c r="G20" s="27"/>
      <c r="H20" s="26"/>
      <c r="I20" s="2"/>
    </row>
    <row r="21" spans="1:12" customFormat="1" x14ac:dyDescent="0.25">
      <c r="A21" s="3" t="s">
        <v>59</v>
      </c>
      <c r="B21" s="2"/>
      <c r="C21" s="25"/>
      <c r="D21" s="36" t="s">
        <v>10</v>
      </c>
      <c r="E21" s="36"/>
      <c r="F21" s="28"/>
      <c r="G21" s="29"/>
      <c r="H21" s="28"/>
      <c r="I21" s="2"/>
    </row>
    <row r="22" spans="1:12" customFormat="1" x14ac:dyDescent="0.25">
      <c r="A22" s="3" t="s">
        <v>60</v>
      </c>
      <c r="B22" s="2"/>
      <c r="C22" s="25"/>
      <c r="D22" s="36" t="s">
        <v>11</v>
      </c>
      <c r="E22" s="36"/>
      <c r="F22" s="28"/>
      <c r="G22" s="29"/>
      <c r="H22" s="28"/>
      <c r="I22" s="2"/>
    </row>
    <row r="23" spans="1:12" customFormat="1" x14ac:dyDescent="0.25">
      <c r="A23" s="3" t="s">
        <v>61</v>
      </c>
      <c r="B23" s="2"/>
      <c r="C23" s="25"/>
      <c r="D23" s="36" t="s">
        <v>12</v>
      </c>
      <c r="E23" s="36"/>
      <c r="F23" s="28">
        <v>0</v>
      </c>
      <c r="G23" s="29"/>
      <c r="H23" s="28"/>
      <c r="I23" s="2"/>
    </row>
    <row r="24" spans="1:12" x14ac:dyDescent="0.25">
      <c r="A24" s="5" t="s">
        <v>62</v>
      </c>
      <c r="C24" s="8"/>
      <c r="D24" s="36" t="s">
        <v>122</v>
      </c>
      <c r="E24" s="36"/>
      <c r="F24" s="30">
        <v>22546770.030000001</v>
      </c>
      <c r="G24" s="31"/>
      <c r="H24" s="32"/>
      <c r="L24" s="15"/>
    </row>
    <row r="25" spans="1:12" x14ac:dyDescent="0.25">
      <c r="A25" s="5" t="s">
        <v>63</v>
      </c>
      <c r="C25" s="8"/>
      <c r="D25" s="36" t="s">
        <v>101</v>
      </c>
      <c r="E25" s="36"/>
      <c r="F25" s="32"/>
      <c r="G25" s="31"/>
      <c r="H25" s="32"/>
      <c r="I25" s="12"/>
      <c r="L25" s="15"/>
    </row>
    <row r="26" spans="1:12" customFormat="1" x14ac:dyDescent="0.25">
      <c r="A26" s="3" t="s">
        <v>64</v>
      </c>
      <c r="B26" s="2"/>
      <c r="C26" s="25"/>
      <c r="D26" s="36" t="s">
        <v>13</v>
      </c>
      <c r="E26" s="36"/>
      <c r="F26" s="28"/>
      <c r="G26" s="29"/>
      <c r="H26" s="28"/>
      <c r="I26" s="1"/>
      <c r="L26" s="9"/>
    </row>
    <row r="27" spans="1:12" x14ac:dyDescent="0.25">
      <c r="C27" s="19" t="s">
        <v>14</v>
      </c>
      <c r="D27" s="8"/>
      <c r="E27" s="8"/>
      <c r="F27" s="34">
        <f>SUM(F20:F26)</f>
        <v>22546770.030000001</v>
      </c>
      <c r="G27" s="31"/>
      <c r="H27" s="34">
        <f>SUM(H20:H26)</f>
        <v>0</v>
      </c>
      <c r="L27" s="15"/>
    </row>
    <row r="28" spans="1:12" x14ac:dyDescent="0.25">
      <c r="C28" s="19"/>
      <c r="D28" s="8"/>
      <c r="E28" s="8"/>
      <c r="F28" s="35"/>
      <c r="G28" s="31"/>
      <c r="H28" s="35"/>
      <c r="L28" s="15"/>
    </row>
    <row r="29" spans="1:12" ht="15.75" thickBot="1" x14ac:dyDescent="0.3">
      <c r="C29" s="19" t="s">
        <v>15</v>
      </c>
      <c r="D29" s="8"/>
      <c r="E29" s="8"/>
      <c r="F29" s="37">
        <f>SUM(F27,F17)</f>
        <v>41309397.079999998</v>
      </c>
      <c r="G29" s="38"/>
      <c r="H29" s="37">
        <f>SUM(H27,H17)</f>
        <v>0</v>
      </c>
    </row>
    <row r="30" spans="1:12" ht="15.75" thickTop="1" x14ac:dyDescent="0.25">
      <c r="C30" s="8"/>
      <c r="D30" s="8" t="s">
        <v>16</v>
      </c>
      <c r="E30" s="8"/>
      <c r="F30" s="23"/>
      <c r="G30" s="23"/>
      <c r="H30" s="23"/>
    </row>
    <row r="31" spans="1:12" x14ac:dyDescent="0.25">
      <c r="C31" s="19" t="s">
        <v>17</v>
      </c>
      <c r="D31" s="8"/>
      <c r="E31" s="8"/>
      <c r="F31" s="23"/>
      <c r="G31" s="23"/>
      <c r="H31" s="23"/>
    </row>
    <row r="32" spans="1:12" x14ac:dyDescent="0.25">
      <c r="C32" s="19" t="s">
        <v>18</v>
      </c>
      <c r="D32" s="8"/>
      <c r="E32" s="8"/>
      <c r="F32" s="24"/>
      <c r="G32" s="24"/>
      <c r="H32" s="24"/>
    </row>
    <row r="33" spans="1:9" customFormat="1" x14ac:dyDescent="0.25">
      <c r="A33" s="3" t="s">
        <v>65</v>
      </c>
      <c r="B33" s="2"/>
      <c r="C33" s="25"/>
      <c r="D33" s="8" t="s">
        <v>19</v>
      </c>
      <c r="E33" s="8"/>
      <c r="F33" s="26">
        <v>0</v>
      </c>
      <c r="G33" s="39"/>
      <c r="H33" s="26"/>
      <c r="I33" s="2"/>
    </row>
    <row r="34" spans="1:9" x14ac:dyDescent="0.25">
      <c r="A34" s="5" t="s">
        <v>66</v>
      </c>
      <c r="C34" s="8"/>
      <c r="D34" s="8" t="s">
        <v>123</v>
      </c>
      <c r="E34" s="8"/>
      <c r="F34" s="32">
        <v>17902295.23</v>
      </c>
      <c r="G34" s="31"/>
      <c r="H34" s="32"/>
      <c r="I34" s="10"/>
    </row>
    <row r="35" spans="1:9" customFormat="1" x14ac:dyDescent="0.25">
      <c r="A35" s="3" t="s">
        <v>67</v>
      </c>
      <c r="B35" s="2"/>
      <c r="C35" s="25"/>
      <c r="D35" s="8" t="s">
        <v>20</v>
      </c>
      <c r="E35" s="8"/>
      <c r="F35" s="28"/>
      <c r="G35" s="29"/>
      <c r="H35" s="28"/>
      <c r="I35" s="2"/>
    </row>
    <row r="36" spans="1:9" customFormat="1" x14ac:dyDescent="0.25">
      <c r="A36" s="3" t="s">
        <v>68</v>
      </c>
      <c r="B36" s="2"/>
      <c r="C36" s="25"/>
      <c r="D36" s="8" t="s">
        <v>21</v>
      </c>
      <c r="E36" s="8"/>
      <c r="F36" s="28"/>
      <c r="G36" s="29"/>
      <c r="H36" s="28"/>
      <c r="I36" s="2"/>
    </row>
    <row r="37" spans="1:9" customFormat="1" x14ac:dyDescent="0.25">
      <c r="A37" s="3" t="s">
        <v>69</v>
      </c>
      <c r="B37" s="2"/>
      <c r="C37" s="25"/>
      <c r="D37" s="8" t="s">
        <v>124</v>
      </c>
      <c r="E37" s="8"/>
      <c r="F37" s="26">
        <v>4685614</v>
      </c>
      <c r="G37" s="27"/>
      <c r="H37" s="26"/>
      <c r="I37" s="2"/>
    </row>
    <row r="38" spans="1:9" customFormat="1" x14ac:dyDescent="0.25">
      <c r="A38" s="3" t="s">
        <v>70</v>
      </c>
      <c r="B38" s="2"/>
      <c r="C38" s="25"/>
      <c r="D38" s="8" t="s">
        <v>22</v>
      </c>
      <c r="E38" s="8"/>
      <c r="F38" s="26">
        <f>377066.72+3992976.66</f>
        <v>4370043.38</v>
      </c>
      <c r="G38" s="27"/>
      <c r="H38" s="26"/>
      <c r="I38" s="2"/>
    </row>
    <row r="39" spans="1:9" customFormat="1" x14ac:dyDescent="0.25">
      <c r="A39" s="3" t="s">
        <v>71</v>
      </c>
      <c r="B39" s="2"/>
      <c r="C39" s="25"/>
      <c r="D39" s="8" t="s">
        <v>125</v>
      </c>
      <c r="E39" s="8"/>
      <c r="F39" s="33"/>
      <c r="G39" s="27"/>
      <c r="H39" s="26"/>
      <c r="I39" s="2"/>
    </row>
    <row r="40" spans="1:9" customFormat="1" x14ac:dyDescent="0.25">
      <c r="A40" s="3" t="s">
        <v>72</v>
      </c>
      <c r="B40" s="2"/>
      <c r="C40" s="25"/>
      <c r="D40" s="8" t="s">
        <v>23</v>
      </c>
      <c r="E40" s="8"/>
      <c r="F40" s="26"/>
      <c r="G40" s="27"/>
      <c r="H40" s="26"/>
      <c r="I40" s="2"/>
    </row>
    <row r="41" spans="1:9" customFormat="1" x14ac:dyDescent="0.25">
      <c r="A41" s="3" t="s">
        <v>74</v>
      </c>
      <c r="B41" s="2"/>
      <c r="C41" s="25"/>
      <c r="D41" s="8" t="s">
        <v>24</v>
      </c>
      <c r="E41" s="8"/>
      <c r="F41" s="33">
        <v>464618.76</v>
      </c>
      <c r="G41" s="29"/>
      <c r="H41" s="28"/>
      <c r="I41" s="2"/>
    </row>
    <row r="42" spans="1:9" x14ac:dyDescent="0.25">
      <c r="C42" s="19" t="s">
        <v>25</v>
      </c>
      <c r="D42" s="8"/>
      <c r="E42" s="8"/>
      <c r="F42" s="35">
        <f>SUM(F33:F41)</f>
        <v>27422571.370000001</v>
      </c>
      <c r="G42" s="31"/>
      <c r="H42" s="35">
        <f>SUM(H33:H41)</f>
        <v>0</v>
      </c>
      <c r="I42" s="10"/>
    </row>
    <row r="43" spans="1:9" x14ac:dyDescent="0.25">
      <c r="C43" s="19"/>
      <c r="D43" s="8"/>
      <c r="E43" s="8"/>
      <c r="F43" s="35"/>
      <c r="G43" s="31"/>
      <c r="H43" s="32"/>
    </row>
    <row r="44" spans="1:9" customFormat="1" x14ac:dyDescent="0.25">
      <c r="A44" s="3"/>
      <c r="B44" s="2"/>
      <c r="C44" s="40" t="s">
        <v>26</v>
      </c>
      <c r="D44" s="25"/>
      <c r="E44" s="25"/>
      <c r="F44" s="39"/>
      <c r="G44" s="39"/>
      <c r="H44" s="39"/>
      <c r="I44" s="2"/>
    </row>
    <row r="45" spans="1:9" customFormat="1" x14ac:dyDescent="0.25">
      <c r="A45" s="3" t="s">
        <v>75</v>
      </c>
      <c r="B45" s="2"/>
      <c r="C45" s="25"/>
      <c r="D45" s="8" t="s">
        <v>126</v>
      </c>
      <c r="E45" s="8"/>
      <c r="F45" s="26"/>
      <c r="G45" s="27"/>
      <c r="H45" s="26"/>
      <c r="I45" s="2"/>
    </row>
    <row r="46" spans="1:9" customFormat="1" x14ac:dyDescent="0.25">
      <c r="A46" s="3" t="s">
        <v>76</v>
      </c>
      <c r="B46" s="2"/>
      <c r="C46" s="25"/>
      <c r="D46" s="8" t="s">
        <v>27</v>
      </c>
      <c r="E46" s="8"/>
      <c r="F46" s="26"/>
      <c r="G46" s="27"/>
      <c r="H46" s="26"/>
      <c r="I46" s="2"/>
    </row>
    <row r="47" spans="1:9" customFormat="1" x14ac:dyDescent="0.25">
      <c r="A47" s="3" t="s">
        <v>73</v>
      </c>
      <c r="B47" s="2"/>
      <c r="C47" s="25"/>
      <c r="D47" s="8" t="s">
        <v>28</v>
      </c>
      <c r="E47" s="8"/>
      <c r="F47" s="26"/>
      <c r="G47" s="27"/>
      <c r="H47" s="26"/>
      <c r="I47" s="2"/>
    </row>
    <row r="48" spans="1:9" customFormat="1" x14ac:dyDescent="0.25">
      <c r="A48" s="3" t="s">
        <v>77</v>
      </c>
      <c r="B48" s="2"/>
      <c r="C48" s="25"/>
      <c r="D48" s="8" t="s">
        <v>29</v>
      </c>
      <c r="E48" s="8"/>
      <c r="F48" s="26"/>
      <c r="G48" s="27"/>
      <c r="H48" s="26"/>
      <c r="I48" s="2"/>
    </row>
    <row r="49" spans="1:9" customFormat="1" x14ac:dyDescent="0.25">
      <c r="A49" s="3" t="s">
        <v>78</v>
      </c>
      <c r="B49" s="2"/>
      <c r="C49" s="25"/>
      <c r="D49" s="8" t="s">
        <v>127</v>
      </c>
      <c r="E49" s="8"/>
      <c r="F49" s="33"/>
      <c r="G49" s="27"/>
      <c r="H49" s="26"/>
      <c r="I49" s="2"/>
    </row>
    <row r="50" spans="1:9" customFormat="1" x14ac:dyDescent="0.25">
      <c r="A50" s="3" t="s">
        <v>79</v>
      </c>
      <c r="B50" s="2"/>
      <c r="C50" s="25"/>
      <c r="D50" s="8" t="s">
        <v>30</v>
      </c>
      <c r="E50" s="8"/>
      <c r="F50" s="26"/>
      <c r="G50" s="27"/>
      <c r="H50" s="26"/>
      <c r="I50" s="2"/>
    </row>
    <row r="51" spans="1:9" customFormat="1" ht="16.5" customHeight="1" x14ac:dyDescent="0.25">
      <c r="A51" s="3"/>
      <c r="B51" s="2"/>
      <c r="C51" s="40" t="s">
        <v>31</v>
      </c>
      <c r="D51" s="25"/>
      <c r="E51" s="25"/>
      <c r="F51" s="34">
        <f>+F45+F49</f>
        <v>0</v>
      </c>
      <c r="G51" s="29"/>
      <c r="H51" s="32"/>
      <c r="I51" s="2"/>
    </row>
    <row r="52" spans="1:9" x14ac:dyDescent="0.25">
      <c r="C52" s="19" t="s">
        <v>32</v>
      </c>
      <c r="D52" s="8"/>
      <c r="E52" s="8"/>
      <c r="F52" s="35">
        <f>+F42+F51</f>
        <v>27422571.370000001</v>
      </c>
      <c r="G52" s="38"/>
      <c r="H52" s="34">
        <f>SUM(H42,H51)</f>
        <v>0</v>
      </c>
    </row>
    <row r="53" spans="1:9" x14ac:dyDescent="0.25">
      <c r="C53" s="19"/>
      <c r="D53" s="8"/>
      <c r="E53" s="8"/>
      <c r="F53" s="32"/>
      <c r="G53" s="23"/>
      <c r="H53" s="23"/>
    </row>
    <row r="54" spans="1:9" x14ac:dyDescent="0.25">
      <c r="C54" s="19" t="s">
        <v>128</v>
      </c>
      <c r="D54" s="8"/>
      <c r="E54" s="8"/>
      <c r="F54" s="23"/>
      <c r="G54" s="23"/>
      <c r="H54" s="23"/>
    </row>
    <row r="55" spans="1:9" customFormat="1" x14ac:dyDescent="0.25">
      <c r="A55" s="3" t="s">
        <v>80</v>
      </c>
      <c r="B55" s="2"/>
      <c r="C55" s="40"/>
      <c r="D55" s="8" t="s">
        <v>113</v>
      </c>
      <c r="E55" s="8"/>
      <c r="F55" s="26">
        <v>8467442.4000000004</v>
      </c>
      <c r="G55" s="27"/>
      <c r="H55" s="26"/>
      <c r="I55" s="11"/>
    </row>
    <row r="56" spans="1:9" customFormat="1" x14ac:dyDescent="0.25">
      <c r="A56" s="3" t="s">
        <v>81</v>
      </c>
      <c r="B56" s="2"/>
      <c r="C56" s="25"/>
      <c r="D56" s="8" t="s">
        <v>33</v>
      </c>
      <c r="E56" s="8"/>
      <c r="F56" s="26">
        <v>0</v>
      </c>
      <c r="G56" s="27"/>
      <c r="H56" s="26"/>
      <c r="I56" s="2"/>
    </row>
    <row r="57" spans="1:9" x14ac:dyDescent="0.25">
      <c r="A57" s="5" t="s">
        <v>82</v>
      </c>
      <c r="C57" s="8"/>
      <c r="D57" s="8" t="s">
        <v>104</v>
      </c>
      <c r="E57" s="8"/>
      <c r="F57" s="23">
        <f>+'ERF SRS'!F29</f>
        <v>-2689311.74</v>
      </c>
      <c r="G57" s="24"/>
      <c r="H57" s="23"/>
    </row>
    <row r="58" spans="1:9" x14ac:dyDescent="0.25">
      <c r="A58" s="5" t="s">
        <v>83</v>
      </c>
      <c r="C58" s="8"/>
      <c r="D58" s="8" t="s">
        <v>106</v>
      </c>
      <c r="E58" s="8"/>
      <c r="F58" s="30">
        <f>17308562.2-9199867.15</f>
        <v>8108695.0499999989</v>
      </c>
      <c r="G58" s="24"/>
      <c r="H58" s="30"/>
      <c r="I58" s="10"/>
    </row>
    <row r="59" spans="1:9" customFormat="1" x14ac:dyDescent="0.25">
      <c r="A59" s="3" t="s">
        <v>84</v>
      </c>
      <c r="B59" s="2"/>
      <c r="C59" s="25"/>
      <c r="D59" s="8" t="s">
        <v>34</v>
      </c>
      <c r="E59" s="8"/>
      <c r="F59" s="32"/>
      <c r="G59" s="27"/>
      <c r="H59" s="32"/>
      <c r="I59" s="2"/>
    </row>
    <row r="60" spans="1:9" x14ac:dyDescent="0.25">
      <c r="C60" s="19" t="s">
        <v>35</v>
      </c>
      <c r="D60" s="8"/>
      <c r="E60" s="8"/>
      <c r="F60" s="34">
        <f>+F55+F57+F58</f>
        <v>13886825.709999999</v>
      </c>
      <c r="G60" s="38"/>
      <c r="H60" s="34"/>
    </row>
    <row r="61" spans="1:9" x14ac:dyDescent="0.25">
      <c r="C61" s="19"/>
      <c r="D61" s="8"/>
      <c r="E61" s="8"/>
      <c r="F61" s="22"/>
      <c r="G61" s="22"/>
      <c r="H61" s="22"/>
    </row>
    <row r="62" spans="1:9" ht="15.75" thickBot="1" x14ac:dyDescent="0.3">
      <c r="C62" s="19" t="s">
        <v>102</v>
      </c>
      <c r="D62" s="8"/>
      <c r="E62" s="8"/>
      <c r="F62" s="37">
        <f>+F60+F42</f>
        <v>41309397.079999998</v>
      </c>
      <c r="G62" s="22"/>
      <c r="H62" s="37">
        <f>+H52+H60</f>
        <v>0</v>
      </c>
      <c r="I62" s="14"/>
    </row>
    <row r="63" spans="1:9" ht="15.75" thickTop="1" x14ac:dyDescent="0.25">
      <c r="C63" s="19"/>
      <c r="D63" s="8"/>
      <c r="E63" s="8"/>
      <c r="F63" s="35"/>
      <c r="G63" s="22"/>
      <c r="H63" s="35"/>
      <c r="I63" s="14"/>
    </row>
    <row r="64" spans="1:9" x14ac:dyDescent="0.25">
      <c r="C64" s="19"/>
      <c r="D64" s="8"/>
      <c r="E64" s="8"/>
      <c r="F64" s="35"/>
      <c r="G64" s="22"/>
      <c r="H64" s="35"/>
      <c r="I64" s="14"/>
    </row>
    <row r="65" spans="3:9" x14ac:dyDescent="0.25">
      <c r="C65" s="19"/>
      <c r="D65" s="8"/>
      <c r="E65" s="8"/>
      <c r="G65" s="22"/>
      <c r="H65" s="35"/>
      <c r="I65" s="14"/>
    </row>
    <row r="66" spans="3:9" x14ac:dyDescent="0.25">
      <c r="C66" s="8"/>
      <c r="D66" s="19" t="s">
        <v>197</v>
      </c>
      <c r="E66" s="48"/>
      <c r="F66" s="19" t="s">
        <v>234</v>
      </c>
      <c r="G66" s="8"/>
      <c r="H66" s="23"/>
      <c r="I66" s="10"/>
    </row>
    <row r="67" spans="3:9" x14ac:dyDescent="0.25">
      <c r="C67" s="46"/>
      <c r="D67" s="48" t="s">
        <v>198</v>
      </c>
      <c r="E67" s="19"/>
      <c r="F67" s="60" t="s">
        <v>233</v>
      </c>
      <c r="G67" s="47"/>
      <c r="H67" s="47"/>
    </row>
    <row r="68" spans="3:9" x14ac:dyDescent="0.25">
      <c r="C68" s="8"/>
      <c r="D68" s="48" t="s">
        <v>199</v>
      </c>
      <c r="E68" s="19"/>
      <c r="F68" s="48" t="s">
        <v>235</v>
      </c>
      <c r="G68" s="8"/>
      <c r="H68" s="8"/>
    </row>
    <row r="69" spans="3:9" x14ac:dyDescent="0.25">
      <c r="C69" s="8"/>
      <c r="D69" s="8"/>
      <c r="E69" s="8"/>
      <c r="F69" s="41"/>
      <c r="G69" s="41"/>
      <c r="H69" s="41"/>
    </row>
    <row r="71" spans="3:9" x14ac:dyDescent="0.25">
      <c r="F71" s="7"/>
      <c r="H71" s="7"/>
    </row>
    <row r="73" spans="3:9" x14ac:dyDescent="0.25">
      <c r="F73" s="7"/>
      <c r="H73" s="10"/>
    </row>
  </sheetData>
  <mergeCells count="4">
    <mergeCell ref="C2:H2"/>
    <mergeCell ref="C3:H3"/>
    <mergeCell ref="C4:H4"/>
    <mergeCell ref="C5:H5"/>
  </mergeCells>
  <pageMargins left="0.51181102362204722" right="0.31496062992125984" top="0.19685039370078741" bottom="0" header="0.31496062992125984" footer="0.31496062992125984"/>
  <pageSetup paperSize="5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B10" workbookViewId="0">
      <selection activeCell="F21" sqref="F21"/>
    </sheetView>
  </sheetViews>
  <sheetFormatPr baseColWidth="10" defaultColWidth="11.42578125" defaultRowHeight="15" x14ac:dyDescent="0.25"/>
  <cols>
    <col min="1" max="1" width="5.42578125" style="5" hidden="1" customWidth="1"/>
    <col min="2" max="3" width="4.28515625" style="1" customWidth="1"/>
    <col min="4" max="4" width="50" style="1" customWidth="1"/>
    <col min="5" max="5" width="1.7109375" style="1" customWidth="1"/>
    <col min="6" max="6" width="16.42578125" style="1" customWidth="1"/>
    <col min="7" max="7" width="3.85546875" style="1" hidden="1" customWidth="1"/>
    <col min="8" max="8" width="12.28515625" style="1" customWidth="1"/>
    <col min="9" max="9" width="19.85546875" style="1" customWidth="1"/>
    <col min="10" max="10" width="14.85546875" style="1" customWidth="1"/>
    <col min="11" max="12" width="11.42578125" style="1"/>
    <col min="13" max="16384" width="11.42578125" style="4"/>
  </cols>
  <sheetData>
    <row r="1" spans="1:10" x14ac:dyDescent="0.25">
      <c r="A1" s="42"/>
      <c r="B1" s="8"/>
      <c r="C1" s="8"/>
      <c r="D1" s="8"/>
      <c r="E1" s="8"/>
      <c r="F1" s="8"/>
      <c r="G1" s="8"/>
    </row>
    <row r="2" spans="1:10" ht="15.75" x14ac:dyDescent="0.25">
      <c r="A2" s="42"/>
      <c r="B2" s="8"/>
      <c r="C2" s="62" t="s">
        <v>191</v>
      </c>
      <c r="D2" s="62"/>
      <c r="E2" s="62"/>
      <c r="F2" s="62"/>
      <c r="G2" s="62"/>
    </row>
    <row r="3" spans="1:10" ht="15.75" x14ac:dyDescent="0.25">
      <c r="A3" s="42"/>
      <c r="B3" s="8"/>
      <c r="C3" s="62" t="s">
        <v>114</v>
      </c>
      <c r="D3" s="62"/>
      <c r="E3" s="62"/>
      <c r="F3" s="62"/>
      <c r="G3" s="62"/>
    </row>
    <row r="4" spans="1:10" ht="15.75" x14ac:dyDescent="0.25">
      <c r="A4" s="42"/>
      <c r="B4" s="8"/>
      <c r="C4" s="62" t="s">
        <v>232</v>
      </c>
      <c r="D4" s="62"/>
      <c r="E4" s="62"/>
      <c r="F4" s="62"/>
      <c r="G4" s="62"/>
    </row>
    <row r="5" spans="1:10" ht="15.75" x14ac:dyDescent="0.25">
      <c r="A5" s="42"/>
      <c r="B5" s="8"/>
      <c r="C5" s="62" t="s">
        <v>0</v>
      </c>
      <c r="D5" s="62"/>
      <c r="E5" s="62"/>
      <c r="F5" s="62"/>
      <c r="G5" s="62"/>
    </row>
    <row r="6" spans="1:10" x14ac:dyDescent="0.25">
      <c r="A6" s="42"/>
      <c r="B6" s="8"/>
      <c r="C6" s="8"/>
      <c r="D6" s="16"/>
      <c r="E6" s="16"/>
      <c r="F6" s="8"/>
      <c r="G6" s="8"/>
    </row>
    <row r="7" spans="1:10" x14ac:dyDescent="0.25">
      <c r="A7" s="42"/>
      <c r="B7" s="8"/>
      <c r="C7" s="8"/>
      <c r="D7" s="8"/>
      <c r="E7" s="8"/>
      <c r="F7" s="43">
        <v>2022</v>
      </c>
      <c r="G7" s="43">
        <f>+[1]ESF!H7</f>
        <v>2016</v>
      </c>
    </row>
    <row r="8" spans="1:10" x14ac:dyDescent="0.25">
      <c r="A8" s="42"/>
      <c r="B8" s="8"/>
      <c r="C8" s="19" t="s">
        <v>129</v>
      </c>
      <c r="D8" s="20"/>
      <c r="E8" s="20"/>
      <c r="F8" s="21"/>
      <c r="G8" s="22"/>
      <c r="J8" s="10"/>
    </row>
    <row r="9" spans="1:10" x14ac:dyDescent="0.25">
      <c r="A9" s="42" t="s">
        <v>85</v>
      </c>
      <c r="B9" s="8"/>
      <c r="C9" s="8"/>
      <c r="D9" s="8" t="s">
        <v>36</v>
      </c>
      <c r="E9" s="8"/>
      <c r="F9" s="32"/>
      <c r="G9" s="32"/>
      <c r="J9" s="10"/>
    </row>
    <row r="10" spans="1:10" x14ac:dyDescent="0.25">
      <c r="A10" s="42" t="s">
        <v>86</v>
      </c>
      <c r="B10" s="8"/>
      <c r="C10" s="8"/>
      <c r="D10" s="8" t="s">
        <v>107</v>
      </c>
      <c r="E10" s="8"/>
      <c r="F10" s="32">
        <v>146050</v>
      </c>
      <c r="G10" s="32"/>
      <c r="J10" s="10"/>
    </row>
    <row r="11" spans="1:10" x14ac:dyDescent="0.25">
      <c r="A11" s="42" t="s">
        <v>87</v>
      </c>
      <c r="B11" s="8"/>
      <c r="C11" s="8"/>
      <c r="D11" s="8" t="s">
        <v>100</v>
      </c>
      <c r="E11" s="8"/>
      <c r="F11" s="32">
        <f>7639749.6+135129.4</f>
        <v>7774879</v>
      </c>
      <c r="G11" s="32"/>
      <c r="J11" s="10"/>
    </row>
    <row r="12" spans="1:10" x14ac:dyDescent="0.25">
      <c r="A12" s="42" t="s">
        <v>88</v>
      </c>
      <c r="B12" s="8"/>
      <c r="C12" s="8"/>
      <c r="D12" s="8" t="s">
        <v>37</v>
      </c>
      <c r="E12" s="8"/>
      <c r="F12" s="30"/>
      <c r="G12" s="32"/>
      <c r="J12" s="10"/>
    </row>
    <row r="13" spans="1:10" x14ac:dyDescent="0.25">
      <c r="A13" s="42"/>
      <c r="B13" s="8"/>
      <c r="C13" s="19" t="s">
        <v>47</v>
      </c>
      <c r="D13" s="8"/>
      <c r="E13" s="8"/>
      <c r="F13" s="34">
        <f>SUM(F9:F12)</f>
        <v>7920929</v>
      </c>
      <c r="G13" s="34">
        <f>SUM(G9:G12)</f>
        <v>0</v>
      </c>
      <c r="J13" s="10"/>
    </row>
    <row r="14" spans="1:10" x14ac:dyDescent="0.25">
      <c r="A14" s="42"/>
      <c r="B14" s="8"/>
      <c r="C14" s="8"/>
      <c r="D14" s="8" t="s">
        <v>16</v>
      </c>
      <c r="E14" s="8"/>
      <c r="F14" s="23"/>
      <c r="G14" s="23"/>
    </row>
    <row r="15" spans="1:10" x14ac:dyDescent="0.25">
      <c r="A15" s="42"/>
      <c r="B15" s="8"/>
      <c r="C15" s="19" t="s">
        <v>130</v>
      </c>
      <c r="D15" s="8"/>
      <c r="E15" s="8"/>
      <c r="F15" s="24"/>
      <c r="G15" s="24"/>
      <c r="J15" s="10"/>
    </row>
    <row r="16" spans="1:10" x14ac:dyDescent="0.25">
      <c r="A16" s="42" t="s">
        <v>89</v>
      </c>
      <c r="B16" s="8"/>
      <c r="C16" s="8"/>
      <c r="D16" s="8" t="s">
        <v>38</v>
      </c>
      <c r="E16" s="8"/>
      <c r="F16" s="23">
        <f>2448318.8+777487.9+187351.91+5537.6+161860.5+151272.6+25567.2</f>
        <v>3757396.5100000002</v>
      </c>
      <c r="G16" s="23"/>
      <c r="J16" s="10"/>
    </row>
    <row r="17" spans="1:13" x14ac:dyDescent="0.25">
      <c r="A17" s="42" t="s">
        <v>90</v>
      </c>
      <c r="B17" s="8"/>
      <c r="C17" s="8"/>
      <c r="D17" s="8" t="s">
        <v>39</v>
      </c>
      <c r="E17" s="8"/>
      <c r="F17" s="23"/>
      <c r="G17" s="23"/>
      <c r="J17" s="10"/>
    </row>
    <row r="18" spans="1:13" x14ac:dyDescent="0.25">
      <c r="A18" s="42" t="s">
        <v>91</v>
      </c>
      <c r="B18" s="8"/>
      <c r="C18" s="8"/>
      <c r="D18" s="8" t="s">
        <v>105</v>
      </c>
      <c r="E18" s="8"/>
      <c r="F18" s="23">
        <f>222443.38+265176.67+45083.55+791615.79+32990+167817.5+127223+40000+472353.06+638643.9+3181374.92</f>
        <v>5984721.7699999996</v>
      </c>
      <c r="G18" s="23"/>
      <c r="J18" s="10"/>
      <c r="K18" s="6"/>
      <c r="M18" s="13"/>
    </row>
    <row r="19" spans="1:13" x14ac:dyDescent="0.25">
      <c r="A19" s="42" t="s">
        <v>92</v>
      </c>
      <c r="B19" s="8"/>
      <c r="C19" s="8"/>
      <c r="D19" s="8" t="s">
        <v>40</v>
      </c>
      <c r="E19" s="8"/>
      <c r="F19" s="32">
        <v>850317</v>
      </c>
      <c r="G19" s="23"/>
      <c r="J19" s="10"/>
    </row>
    <row r="20" spans="1:13" x14ac:dyDescent="0.25">
      <c r="A20" s="42" t="s">
        <v>93</v>
      </c>
      <c r="B20" s="8"/>
      <c r="C20" s="8"/>
      <c r="D20" s="8" t="s">
        <v>41</v>
      </c>
      <c r="E20" s="8"/>
      <c r="F20" s="23">
        <v>0</v>
      </c>
      <c r="G20" s="23"/>
      <c r="J20" s="10"/>
    </row>
    <row r="21" spans="1:13" x14ac:dyDescent="0.25">
      <c r="A21" s="42" t="s">
        <v>94</v>
      </c>
      <c r="B21" s="8"/>
      <c r="C21" s="8"/>
      <c r="D21" s="8" t="s">
        <v>42</v>
      </c>
      <c r="E21" s="8"/>
      <c r="F21" s="32">
        <v>0</v>
      </c>
      <c r="G21" s="30"/>
      <c r="I21" s="10"/>
      <c r="J21" s="10"/>
      <c r="K21" s="6"/>
      <c r="M21" s="13"/>
    </row>
    <row r="22" spans="1:13" x14ac:dyDescent="0.25">
      <c r="A22" s="42" t="s">
        <v>95</v>
      </c>
      <c r="B22" s="8"/>
      <c r="C22" s="8"/>
      <c r="D22" s="8" t="s">
        <v>43</v>
      </c>
      <c r="E22" s="8"/>
      <c r="F22" s="30">
        <v>17805.46</v>
      </c>
      <c r="G22" s="23" t="e">
        <f>SUMIF([1]BC!B:B,[1]ERF!A22,[1]BC!G:G)</f>
        <v>#VALUE!</v>
      </c>
      <c r="J22" s="10"/>
    </row>
    <row r="23" spans="1:13" x14ac:dyDescent="0.25">
      <c r="A23" s="42"/>
      <c r="B23" s="8"/>
      <c r="C23" s="19" t="s">
        <v>48</v>
      </c>
      <c r="D23" s="8"/>
      <c r="E23" s="8"/>
      <c r="F23" s="34">
        <f>SUM(F16:F22)</f>
        <v>10610240.74</v>
      </c>
      <c r="G23" s="34" t="e">
        <f>SUM(G16:G22)</f>
        <v>#VALUE!</v>
      </c>
      <c r="I23" s="10"/>
      <c r="J23" s="10"/>
    </row>
    <row r="24" spans="1:13" x14ac:dyDescent="0.25">
      <c r="A24" s="42"/>
      <c r="B24" s="8"/>
      <c r="C24" s="44"/>
      <c r="D24" s="8"/>
      <c r="E24" s="8"/>
      <c r="F24" s="23"/>
      <c r="G24" s="23"/>
      <c r="I24" s="10"/>
      <c r="J24" s="10"/>
    </row>
    <row r="25" spans="1:13" x14ac:dyDescent="0.25">
      <c r="A25" s="42" t="s">
        <v>96</v>
      </c>
      <c r="B25" s="8"/>
      <c r="C25" s="8"/>
      <c r="D25" s="8" t="s">
        <v>49</v>
      </c>
      <c r="E25" s="8"/>
      <c r="F25" s="23">
        <v>0</v>
      </c>
      <c r="G25" s="23">
        <v>0</v>
      </c>
      <c r="J25" s="10"/>
    </row>
    <row r="26" spans="1:13" x14ac:dyDescent="0.25">
      <c r="A26" s="42"/>
      <c r="B26" s="8"/>
      <c r="C26" s="8"/>
      <c r="D26" s="8"/>
      <c r="E26" s="8"/>
      <c r="F26" s="23"/>
      <c r="G26" s="23"/>
      <c r="J26" s="10"/>
    </row>
    <row r="27" spans="1:13" x14ac:dyDescent="0.25">
      <c r="A27" s="42" t="s">
        <v>97</v>
      </c>
      <c r="B27" s="8"/>
      <c r="C27" s="8"/>
      <c r="D27" s="8" t="s">
        <v>44</v>
      </c>
      <c r="E27" s="8"/>
      <c r="F27" s="32">
        <v>0</v>
      </c>
      <c r="G27" s="32">
        <v>0</v>
      </c>
      <c r="J27" s="10"/>
    </row>
    <row r="28" spans="1:13" x14ac:dyDescent="0.25">
      <c r="A28" s="42"/>
      <c r="B28" s="8"/>
      <c r="C28" s="8"/>
      <c r="D28" s="8"/>
      <c r="E28" s="8"/>
      <c r="F28" s="32"/>
      <c r="G28" s="32"/>
    </row>
    <row r="29" spans="1:13" ht="15.75" thickBot="1" x14ac:dyDescent="0.3">
      <c r="A29" s="42"/>
      <c r="B29" s="8"/>
      <c r="C29" s="19" t="s">
        <v>104</v>
      </c>
      <c r="D29" s="8"/>
      <c r="E29" s="8"/>
      <c r="F29" s="37">
        <f>+F13-F23+F25+F27</f>
        <v>-2689311.74</v>
      </c>
      <c r="G29" s="37" t="e">
        <f>+G13-G23+G25+G27</f>
        <v>#VALUE!</v>
      </c>
      <c r="J29" s="10"/>
    </row>
    <row r="30" spans="1:13" ht="15.75" thickTop="1" x14ac:dyDescent="0.25">
      <c r="A30" s="42"/>
      <c r="B30" s="8"/>
      <c r="C30" s="19"/>
      <c r="D30" s="8"/>
      <c r="E30" s="8"/>
      <c r="F30" s="23"/>
      <c r="G30" s="23"/>
    </row>
    <row r="31" spans="1:13" x14ac:dyDescent="0.25">
      <c r="A31" s="42"/>
      <c r="B31" s="8"/>
      <c r="C31" s="44" t="s">
        <v>45</v>
      </c>
      <c r="D31" s="8"/>
      <c r="E31" s="8"/>
      <c r="F31" s="23"/>
      <c r="G31" s="23"/>
      <c r="J31" s="10"/>
    </row>
    <row r="32" spans="1:13" x14ac:dyDescent="0.25">
      <c r="A32" s="42" t="s">
        <v>98</v>
      </c>
      <c r="B32" s="8"/>
      <c r="C32" s="19"/>
      <c r="D32" s="8" t="s">
        <v>50</v>
      </c>
      <c r="E32" s="8"/>
      <c r="F32" s="23">
        <v>0</v>
      </c>
      <c r="G32" s="23">
        <v>0</v>
      </c>
      <c r="J32" s="10"/>
    </row>
    <row r="33" spans="1:10" x14ac:dyDescent="0.25">
      <c r="A33" s="42" t="s">
        <v>99</v>
      </c>
      <c r="B33" s="8"/>
      <c r="C33" s="8"/>
      <c r="D33" s="8" t="s">
        <v>46</v>
      </c>
      <c r="E33" s="8"/>
      <c r="F33" s="30">
        <v>0</v>
      </c>
      <c r="G33" s="30">
        <v>0</v>
      </c>
      <c r="J33" s="10"/>
    </row>
    <row r="34" spans="1:10" ht="15.75" thickBot="1" x14ac:dyDescent="0.3">
      <c r="A34" s="42"/>
      <c r="B34" s="8"/>
      <c r="C34" s="19"/>
      <c r="D34" s="8"/>
      <c r="E34" s="8"/>
      <c r="F34" s="37">
        <f>SUM(F32:F33)</f>
        <v>0</v>
      </c>
      <c r="G34" s="37">
        <f>SUM(G32:G33)</f>
        <v>0</v>
      </c>
      <c r="J34" s="10"/>
    </row>
    <row r="35" spans="1:10" ht="15.75" thickTop="1" x14ac:dyDescent="0.25">
      <c r="A35" s="42"/>
      <c r="B35" s="8"/>
      <c r="C35" s="19"/>
      <c r="D35" s="8"/>
      <c r="E35" s="8"/>
      <c r="F35" s="23"/>
      <c r="G35" s="23"/>
    </row>
    <row r="36" spans="1:10" x14ac:dyDescent="0.25">
      <c r="A36" s="42"/>
      <c r="B36" s="8"/>
      <c r="C36" s="8"/>
      <c r="D36" s="8"/>
      <c r="E36" s="8"/>
      <c r="F36" s="23"/>
      <c r="G36" s="23"/>
    </row>
    <row r="37" spans="1:10" x14ac:dyDescent="0.25">
      <c r="A37" s="42"/>
      <c r="B37" s="8"/>
      <c r="C37" s="65"/>
      <c r="D37" s="65"/>
      <c r="E37" s="65"/>
      <c r="F37" s="65"/>
      <c r="G37" s="65"/>
    </row>
    <row r="38" spans="1:10" x14ac:dyDescent="0.25">
      <c r="A38" s="42"/>
      <c r="B38" s="8"/>
      <c r="C38" s="8"/>
      <c r="D38" s="19" t="s">
        <v>197</v>
      </c>
      <c r="E38" s="19"/>
      <c r="F38" s="48" t="s">
        <v>234</v>
      </c>
      <c r="G38" s="8"/>
    </row>
    <row r="39" spans="1:10" x14ac:dyDescent="0.25">
      <c r="A39" s="42"/>
      <c r="B39" s="8"/>
      <c r="C39" s="8"/>
      <c r="D39" s="48" t="s">
        <v>198</v>
      </c>
      <c r="E39" s="8"/>
      <c r="F39" s="48" t="s">
        <v>233</v>
      </c>
      <c r="G39" s="8"/>
    </row>
    <row r="40" spans="1:10" x14ac:dyDescent="0.25">
      <c r="A40" s="42"/>
      <c r="B40" s="8"/>
      <c r="C40" s="8"/>
      <c r="D40" s="48" t="s">
        <v>199</v>
      </c>
      <c r="E40" s="8"/>
      <c r="F40" s="60" t="s">
        <v>235</v>
      </c>
      <c r="G40" s="23"/>
    </row>
  </sheetData>
  <mergeCells count="5">
    <mergeCell ref="C2:G2"/>
    <mergeCell ref="C3:G3"/>
    <mergeCell ref="C4:G4"/>
    <mergeCell ref="C5:G5"/>
    <mergeCell ref="C37:G37"/>
  </mergeCells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Balanza Comprobacion</vt:lpstr>
      <vt:lpstr>ESF SNS</vt:lpstr>
      <vt:lpstr>ERF SRS</vt:lpstr>
      <vt:lpstr>'ERF SRS'!Área_de_impresión</vt:lpstr>
      <vt:lpstr>'ESF SNS'!Área_de_impresión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Acceso a la Informac</cp:lastModifiedBy>
  <cp:lastPrinted>2022-03-11T20:08:25Z</cp:lastPrinted>
  <dcterms:created xsi:type="dcterms:W3CDTF">2018-05-02T13:48:18Z</dcterms:created>
  <dcterms:modified xsi:type="dcterms:W3CDTF">2022-07-12T14:30:19Z</dcterms:modified>
</cp:coreProperties>
</file>