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tables/table1.xml" ContentType="application/vnd.openxmlformats-officedocument.spreadsheetml.table+xml"/>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activeX/activeX3.xml" ContentType="application/vnd.ms-office.activeX+xml"/>
  <Override PartName="/xl/activeX/activeX3.bin" ContentType="application/vnd.ms-office.activeX"/>
  <Override PartName="/xl/tables/table3.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activeX/activeX4.xml" ContentType="application/vnd.ms-office.activeX+xml"/>
  <Override PartName="/xl/activeX/activeX4.bin" ContentType="application/vnd.ms-office.activeX"/>
  <Override PartName="/xl/tables/table4.xml" ContentType="application/vnd.openxmlformats-officedocument.spreadsheetml.table+xml"/>
  <Override PartName="/xl/drawings/drawing5.xml" ContentType="application/vnd.openxmlformats-officedocument.drawing+xml"/>
  <Override PartName="/xl/activeX/activeX5.xml" ContentType="application/vnd.ms-office.activeX+xml"/>
  <Override PartName="/xl/activeX/activeX5.bin" ContentType="application/vnd.ms-office.activeX"/>
  <Override PartName="/xl/tables/table5.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defaultThemeVersion="124226"/>
  <mc:AlternateContent xmlns:mc="http://schemas.openxmlformats.org/markup-compatibility/2006">
    <mc:Choice Requires="x15">
      <x15ac:absPath xmlns:x15ac="http://schemas.microsoft.com/office/spreadsheetml/2010/11/ac" url="C:\Users\Acceso a la Informac\Desktop\MARZO 2022  POA, ACTUALIZACION, Y MAS\"/>
    </mc:Choice>
  </mc:AlternateContent>
  <xr:revisionPtr revIDLastSave="0" documentId="8_{94820CE7-6820-42E2-BF64-451EA917E9B2}" xr6:coauthVersionLast="47" xr6:coauthVersionMax="47" xr10:uidLastSave="{00000000-0000-0000-0000-000000000000}"/>
  <bookViews>
    <workbookView xWindow="-120" yWindow="-120" windowWidth="19440" windowHeight="15000" tabRatio="927" firstSheet="1" activeTab="1" xr2:uid="{00000000-000D-0000-FFFF-FFFF00000000}"/>
  </bookViews>
  <sheets>
    <sheet name="Resumen" sheetId="40" r:id="rId1"/>
    <sheet name="Formulario PPGR1" sheetId="1" r:id="rId2"/>
    <sheet name="Formulario PPGR2" sheetId="12" r:id="rId3"/>
    <sheet name="Formulario PPGR3" sheetId="10" r:id="rId4"/>
    <sheet name="Formulario PPGR4" sheetId="13" r:id="rId5"/>
    <sheet name="Formulario PPGR5" sheetId="14" r:id="rId6"/>
    <sheet name="Formulario PPGR6" sheetId="30" r:id="rId7"/>
    <sheet name="Formulario PPGR7" sheetId="31" r:id="rId8"/>
    <sheet name="Formulario PPGR8" sheetId="32" r:id="rId9"/>
    <sheet name="Tablero Indicadores POA" sheetId="39" state="hidden" r:id="rId10"/>
    <sheet name="Prov" sheetId="38" state="hidden" r:id="rId11"/>
    <sheet name="Insumos" sheetId="35" state="hidden" r:id="rId12"/>
    <sheet name="LSIns" sheetId="36" state="hidden" r:id="rId13"/>
    <sheet name="Obj" sheetId="34" state="hidden" r:id="rId14"/>
    <sheet name="Catalogo" sheetId="33"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s>
  <definedNames>
    <definedName name="_xlnm._FilterDatabase" localSheetId="7" hidden="1">'Formulario PPGR7'!$A$16:$K$513</definedName>
    <definedName name="_xlnm._FilterDatabase" localSheetId="8" hidden="1">'Formulario PPGR8'!$A$16:$K$513</definedName>
    <definedName name="_xlnm._FilterDatabase" localSheetId="11" hidden="1">Insumos!$A$1:$E$520</definedName>
    <definedName name="_xlnm.Print_Area" localSheetId="1">'Formulario PPGR1'!$A$1:$AP$90</definedName>
    <definedName name="_xlnm.Print_Area" localSheetId="2">'Formulario PPGR2'!$G$1:$Z$267</definedName>
    <definedName name="Azua">Prov!$C$3:$C$12</definedName>
    <definedName name="Bahoruco">Prov!$C$13:$C$17</definedName>
    <definedName name="Barahona">Prov!$C$18:$C$28</definedName>
    <definedName name="CodigoActividad">Tabla2[Código]</definedName>
    <definedName name="Dajabon">Prov!$C$29:$C$33</definedName>
    <definedName name="Dajabón">Prov!$C$29:$C$33</definedName>
    <definedName name="Distrito_Nacional">Prov!$C$2</definedName>
    <definedName name="Duarte">Prov!$C$34:$C$40</definedName>
    <definedName name="El_Seibo">Prov!$C$41:$C$42</definedName>
    <definedName name="Elias_Pina">Prov!$C$43:$C$48</definedName>
    <definedName name="Elías_Piña">Prov!$C$43:$C$48</definedName>
    <definedName name="Espaillat">Prov!$C$49:$C$52</definedName>
    <definedName name="Hato_Mayor">Prov!$C$53:$C$55</definedName>
    <definedName name="Hermanas_Mirabal">Prov!$C$56:$C$58</definedName>
    <definedName name="Independencia">Prov!$C$59:$C$64</definedName>
    <definedName name="La_Altagracia">Prov!$C$65:$C$66</definedName>
    <definedName name="La_Romana">Prov!$C$67:$C$69</definedName>
    <definedName name="La_Vega">Prov!$C$70:$C$73</definedName>
    <definedName name="Le.1">Obj!$D$118:$D$119</definedName>
    <definedName name="Le.2">Obj!$D$120:$D$121</definedName>
    <definedName name="Le.3">Obj!$D$122:$D$123</definedName>
    <definedName name="Le.4">Obj!$D$124</definedName>
    <definedName name="ls_ComprayAlquiler">Catalogo!$G$33:$G$41</definedName>
    <definedName name="ls_Departamento">Catalogo!$D$36:$D$96</definedName>
    <definedName name="Ls_DepartamentosSRS">Catalogo!$G$169:$G$181</definedName>
    <definedName name="Ls_DependenciasSRS">Catalogo!$B$136:$B$141</definedName>
    <definedName name="ls_Direccion">Catalogo!$D$32:$D$33</definedName>
    <definedName name="Ls_DivisionesSRS">Catalogo!$E$144:$E$160</definedName>
    <definedName name="Ls_Estructura">Catalogo!$B$23:$B$28</definedName>
    <definedName name="Ls_GerenciasSRS">Catalogo!$E$163:$E$165</definedName>
    <definedName name="Ls_LinesEstategica">Obj!$B$6:$B$9</definedName>
    <definedName name="Ls_Medio_Verificacion">Catalogo!$B$187:$B$206</definedName>
    <definedName name="Ls_ObjEstrategico">Obj!$G$6:$G$21</definedName>
    <definedName name="Ls_Oficina">Catalogo!$D$126:$D$129</definedName>
    <definedName name="Ls_OficinasSRS">Catalogo!$E$178:$E$180</definedName>
    <definedName name="ls_Regiones">Catalogo!$B$10:$B$19</definedName>
    <definedName name="ls_SubDireccion">Catalogo!$D$99:$D$119</definedName>
    <definedName name="ls_TiposAcciones">Catalogo!$G$11:$G$14</definedName>
    <definedName name="ls_UnidadesSRS">Catalogo!$B$144:$B$172</definedName>
    <definedName name="lsAcabadosTextiles">Insumos!$C$2:$C$3</definedName>
    <definedName name="lsAireAcondicionado">Insumos!$C$333:$C$334</definedName>
    <definedName name="lsAlimentosyBebidas">Insumos!$C$4:$C$23</definedName>
    <definedName name="lsArticulosdePlastico">Insumos!$C$24:$C$30</definedName>
    <definedName name="lsElectrodomesticos">Insumos!$C$31:$C$35</definedName>
    <definedName name="lsEquiposComputos">Insumos!$C$132:$C$136</definedName>
    <definedName name="lsEquiposMedicos">Insumos!$C$44:$C$131</definedName>
    <definedName name="lsEquiposSeguridad">Insumos!$C$137:$C$138</definedName>
    <definedName name="lsEquiposTransporte">Insumos!$C$518:$C$520</definedName>
    <definedName name="lsEventosGenerales">Insumos!$C$139:$C$141</definedName>
    <definedName name="lsFuentesFinanciamiento">LSIns!$F$5:$F$8</definedName>
    <definedName name="lsGasoil">Insumos!$C$142:$C$149</definedName>
    <definedName name="lsHerramientasMenores">Insumos!$C$150:$C$179</definedName>
    <definedName name="lsImpresionyEncuadernacion">Insumos!$C$180</definedName>
    <definedName name="lsInsumos">LSIns!$B$5:$B$45</definedName>
    <definedName name="lsInsumosEquipos">LSIns!$F$16:$F$31</definedName>
    <definedName name="lsLlantasyNeumaticos">Insumos!$C$181:$C$188</definedName>
    <definedName name="lsMantenimiento">Insumos!$C$189:$C$202</definedName>
    <definedName name="lsMantenimientoyReparacion">Catalogo!$G$27:$G$30</definedName>
    <definedName name="lsMaterialesdeLimpieza">Insumos!$C$203:$C$217</definedName>
    <definedName name="lsMueblesdeAlojamiento">Insumos!$C$218:$C$219</definedName>
    <definedName name="lsMueblesdeOficina">Insumos!$C$220:$C$243</definedName>
    <definedName name="lsObrasMenoresEdificaciones">Insumos!$C$244</definedName>
    <definedName name="lsOtrosEquipos">Insumos!$C$245:$C$248</definedName>
    <definedName name="lsPeaje">Insumos!$C$249</definedName>
    <definedName name="lsPinturas">Insumos!$C$250:$C$251</definedName>
    <definedName name="lsProductosArtesGraficas">Insumos!$C$252:$C$253</definedName>
    <definedName name="lsProductosdeCemento">Insumos!$C$254</definedName>
    <definedName name="lsProductosdeLoza">Insumos!$C$255:$C$257</definedName>
    <definedName name="lsProductosdePapel">Insumos!$C$258:$C$282</definedName>
    <definedName name="lsProductosdeVidrio">Insumos!$C$283:$C$287</definedName>
    <definedName name="lsProductosElectricos">Insumos!$C$288:$C$309</definedName>
    <definedName name="lsProductosMedicinalesH">Insumos!$C$310:$C$328</definedName>
    <definedName name="lsProductosMetalicos">Insumos!$C$329</definedName>
    <definedName name="lsProductosQuimicos">Insumos!$C$330</definedName>
    <definedName name="lsPublicidadyPropaganda">Insumos!$C$331</definedName>
    <definedName name="lsServiciosTecnicosProfesionales">Insumos!$C$332</definedName>
    <definedName name="lsTelecomunicaciones">Insumos!$C$36:$C$43</definedName>
    <definedName name="LsTipoEESS">Catalogo!$D$11:$D$16</definedName>
    <definedName name="lsTipoIntervencion">Catalogo!$G$19:$G$24</definedName>
    <definedName name="lsUtilesdeCocina">Insumos!$C$335:$C$346</definedName>
    <definedName name="lsUtilesdeOficina">Insumos!$C$347:$C$475</definedName>
    <definedName name="lsUtilesMenoresMQ">Insumos!$C$476:$C$513</definedName>
    <definedName name="lsViaticosDP">Insumos!$C$514:$C$517</definedName>
    <definedName name="Maria_Trinidad_Sanchez">Prov!$C$74:$C$77</definedName>
    <definedName name="María_Trinidad_Sánchez">Prov!$C$74:$C$77</definedName>
    <definedName name="Monsenor_Nouel">Prov!$C$78:$C$80</definedName>
    <definedName name="Monseñor_Nouel">Prov!$C$78:$C$80</definedName>
    <definedName name="Monte_Plata">Prov!$C$87:$C$91</definedName>
    <definedName name="Montecristi">Prov!$C$81:$C$86</definedName>
    <definedName name="Obj1.1">Obj!$D$131:$D$135</definedName>
    <definedName name="Obj1.10">Obj!#REF!</definedName>
    <definedName name="Obj1.2">Obj!$D$136:$D$137</definedName>
    <definedName name="Obj1.3">Obj!#REF!</definedName>
    <definedName name="Obj1.4">Obj!#REF!</definedName>
    <definedName name="Obj1.5">Obj!#REF!</definedName>
    <definedName name="Obj1.6">Obj!#REF!</definedName>
    <definedName name="Obj1.7">Obj!#REF!</definedName>
    <definedName name="Obj1.8">Obj!#REF!</definedName>
    <definedName name="Obj1.9">Obj!#REF!</definedName>
    <definedName name="Obj2.1">Obj!$D$138:$D$139</definedName>
    <definedName name="Obj2.2">Obj!$D$140:$D$143</definedName>
    <definedName name="Obj2.3">Obj!$P$17</definedName>
    <definedName name="Obj3.1">Obj!$D$144</definedName>
    <definedName name="Obj3.2">Obj!$D$145</definedName>
    <definedName name="Obj3.3">Obj!$D$147</definedName>
    <definedName name="Obj4.1">Obj!$D$148:$D$150</definedName>
    <definedName name="Pedernales">Prov!$C$92:$C$93</definedName>
    <definedName name="Peravia">Prov!$C$94:$C$95</definedName>
    <definedName name="Periodo_POA">Catalogo!$B$3:$B$6</definedName>
    <definedName name="Productos">Tabla3[Productos]</definedName>
    <definedName name="Provincias">Prov!$F$2:$F$33</definedName>
    <definedName name="Puerto_Plata">Prov!$C$96:$C$104</definedName>
    <definedName name="Samana">Prov!$C$105:$C$107</definedName>
    <definedName name="Samaná">Prov!$C$105:$C$107</definedName>
    <definedName name="San_Cristobal">Prov!$C$108:$C$115</definedName>
    <definedName name="San_Cristóbal">Prov!$C$108:$C$115</definedName>
    <definedName name="San_Jose_de_Ocoa">Prov!$C$116:$C$118</definedName>
    <definedName name="San_José_de_Ocoa">Prov!$C$116:$C$118</definedName>
    <definedName name="San_Juan">Prov!$C$119:$C$124</definedName>
    <definedName name="San_Pedro_de_Macoris">Prov!$C$125:$C$130</definedName>
    <definedName name="San_Pedro_de_Macorís">Prov!$C$125:$C$130</definedName>
    <definedName name="Sanchez_Ramirez">Prov!$C$131:$C$134</definedName>
    <definedName name="Sánchez_Ramírez">Prov!$C$131:$C$134</definedName>
    <definedName name="Santiago">Prov!$C$135:$C$143</definedName>
    <definedName name="Santiago_Rodriguez">Prov!$C$144:$C$146</definedName>
    <definedName name="Santiago_Rodríguez">Prov!$C$144:$C$146</definedName>
    <definedName name="Santo_Domingo">Prov!$C$147:$C$153</definedName>
    <definedName name="Valverde">Prov!$C$154:$C$156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3" i="12" l="1"/>
  <c r="F43" i="12"/>
  <c r="B207" i="12"/>
  <c r="F207" i="12"/>
  <c r="B227" i="12"/>
  <c r="F227" i="12"/>
  <c r="V27" i="12"/>
  <c r="F27" i="12"/>
  <c r="B27" i="12"/>
  <c r="V52" i="12"/>
  <c r="V53" i="12"/>
  <c r="V54" i="12"/>
  <c r="F52" i="12"/>
  <c r="B52" i="12" s="1"/>
  <c r="B53" i="12"/>
  <c r="F53" i="12"/>
  <c r="F54" i="12"/>
  <c r="B54" i="12" s="1"/>
  <c r="B19" i="1"/>
  <c r="C19" i="1"/>
  <c r="D19" i="1"/>
  <c r="E19" i="1"/>
  <c r="G19" i="1"/>
  <c r="I19" i="1"/>
  <c r="B20" i="1"/>
  <c r="C20" i="1"/>
  <c r="D20" i="1"/>
  <c r="E20" i="1"/>
  <c r="G20" i="1"/>
  <c r="I20" i="1"/>
  <c r="F82" i="12"/>
  <c r="B82" i="12" s="1"/>
  <c r="V82" i="12"/>
  <c r="B83" i="12"/>
  <c r="F83" i="12"/>
  <c r="V83" i="12"/>
  <c r="B84" i="12"/>
  <c r="F84" i="12"/>
  <c r="V84" i="12"/>
  <c r="B85" i="12"/>
  <c r="F85" i="12"/>
  <c r="V85" i="12"/>
  <c r="B86" i="12"/>
  <c r="F86" i="12"/>
  <c r="V86" i="12"/>
  <c r="I65" i="14"/>
  <c r="F65" i="14"/>
  <c r="E65" i="14"/>
  <c r="D65" i="14"/>
  <c r="C65" i="14"/>
  <c r="B65" i="14"/>
  <c r="I64" i="14"/>
  <c r="F64" i="14"/>
  <c r="E64" i="14"/>
  <c r="D64" i="14"/>
  <c r="C64" i="14"/>
  <c r="B64" i="14"/>
  <c r="I63" i="14"/>
  <c r="F63" i="14"/>
  <c r="E63" i="14"/>
  <c r="D63" i="14"/>
  <c r="C63" i="14"/>
  <c r="B63" i="14"/>
  <c r="I62" i="14"/>
  <c r="F62" i="14"/>
  <c r="E62" i="14"/>
  <c r="D62" i="14"/>
  <c r="C62" i="14"/>
  <c r="B62" i="14"/>
  <c r="I61" i="14"/>
  <c r="F61" i="14"/>
  <c r="E61" i="14"/>
  <c r="D61" i="14"/>
  <c r="C61" i="14"/>
  <c r="B61" i="14"/>
  <c r="I60" i="14"/>
  <c r="F60" i="14"/>
  <c r="E60" i="14"/>
  <c r="D60" i="14"/>
  <c r="C60" i="14"/>
  <c r="B60" i="14"/>
  <c r="F59" i="14"/>
  <c r="E59" i="14"/>
  <c r="D59" i="14"/>
  <c r="C59" i="14"/>
  <c r="B59" i="14"/>
  <c r="F58" i="14"/>
  <c r="E58" i="14"/>
  <c r="D58" i="14"/>
  <c r="C58" i="14"/>
  <c r="B58" i="14"/>
  <c r="I57" i="14"/>
  <c r="F57" i="14"/>
  <c r="E57" i="14"/>
  <c r="D57" i="14"/>
  <c r="C57" i="14"/>
  <c r="B57" i="14" s="1"/>
  <c r="I56" i="14"/>
  <c r="F56" i="14"/>
  <c r="E56" i="14"/>
  <c r="D56" i="14"/>
  <c r="C56" i="14"/>
  <c r="I55" i="14"/>
  <c r="F55" i="14"/>
  <c r="E55" i="14"/>
  <c r="D55" i="14"/>
  <c r="C55" i="14"/>
  <c r="B55" i="14" s="1"/>
  <c r="I54" i="14"/>
  <c r="F54" i="14"/>
  <c r="E54" i="14"/>
  <c r="D54" i="14"/>
  <c r="C54" i="14"/>
  <c r="I53" i="14"/>
  <c r="F53" i="14"/>
  <c r="E53" i="14"/>
  <c r="D53" i="14"/>
  <c r="C53" i="14"/>
  <c r="B53" i="14"/>
  <c r="I52" i="14"/>
  <c r="F52" i="14"/>
  <c r="E52" i="14"/>
  <c r="D52" i="14"/>
  <c r="B52" i="14" s="1"/>
  <c r="C52" i="14"/>
  <c r="I51" i="14"/>
  <c r="F51" i="14"/>
  <c r="E51" i="14"/>
  <c r="B51" i="14" s="1"/>
  <c r="D51" i="14"/>
  <c r="C51" i="14"/>
  <c r="I50" i="14"/>
  <c r="F50" i="14"/>
  <c r="E50" i="14"/>
  <c r="D50" i="14"/>
  <c r="C50" i="14"/>
  <c r="I49" i="14"/>
  <c r="F49" i="14"/>
  <c r="E49" i="14"/>
  <c r="D49" i="14"/>
  <c r="C49" i="14"/>
  <c r="B49" i="14" s="1"/>
  <c r="I48" i="14"/>
  <c r="F48" i="14"/>
  <c r="E48" i="14"/>
  <c r="D48" i="14"/>
  <c r="C48" i="14"/>
  <c r="I47" i="14"/>
  <c r="F47" i="14"/>
  <c r="E47" i="14"/>
  <c r="D47" i="14"/>
  <c r="C47" i="14"/>
  <c r="B47" i="14" s="1"/>
  <c r="I46" i="14"/>
  <c r="F46" i="14"/>
  <c r="E46" i="14"/>
  <c r="D46" i="14"/>
  <c r="C46" i="14"/>
  <c r="I45" i="14"/>
  <c r="F45" i="14"/>
  <c r="E45" i="14"/>
  <c r="D45" i="14"/>
  <c r="C45" i="14"/>
  <c r="B45" i="14"/>
  <c r="I44" i="14"/>
  <c r="F44" i="14"/>
  <c r="E44" i="14"/>
  <c r="D44" i="14"/>
  <c r="B44" i="14" s="1"/>
  <c r="C44" i="14"/>
  <c r="I43" i="14"/>
  <c r="F43" i="14"/>
  <c r="E43" i="14"/>
  <c r="B43" i="14" s="1"/>
  <c r="D43" i="14"/>
  <c r="C43" i="14"/>
  <c r="I42" i="14"/>
  <c r="F42" i="14"/>
  <c r="E42" i="14"/>
  <c r="D42" i="14"/>
  <c r="C42" i="14"/>
  <c r="I41" i="14"/>
  <c r="F41" i="14"/>
  <c r="E41" i="14"/>
  <c r="D41" i="14"/>
  <c r="C41" i="14"/>
  <c r="B41" i="14" s="1"/>
  <c r="I40" i="14"/>
  <c r="F40" i="14"/>
  <c r="E40" i="14"/>
  <c r="D40" i="14"/>
  <c r="C40" i="14"/>
  <c r="I39" i="14"/>
  <c r="F39" i="14"/>
  <c r="E39" i="14"/>
  <c r="D39" i="14"/>
  <c r="C39" i="14"/>
  <c r="B39" i="14" s="1"/>
  <c r="I38" i="14"/>
  <c r="F38" i="14"/>
  <c r="E38" i="14"/>
  <c r="D38" i="14"/>
  <c r="C38" i="14"/>
  <c r="I37" i="14"/>
  <c r="F37" i="14"/>
  <c r="E37" i="14"/>
  <c r="D37" i="14"/>
  <c r="C37" i="14"/>
  <c r="B37" i="14"/>
  <c r="I36" i="14"/>
  <c r="F36" i="14"/>
  <c r="E36" i="14"/>
  <c r="D36" i="14"/>
  <c r="C36" i="14"/>
  <c r="I35" i="14"/>
  <c r="F35" i="14"/>
  <c r="E35" i="14"/>
  <c r="B35" i="14" s="1"/>
  <c r="D35" i="14"/>
  <c r="C35" i="14"/>
  <c r="I34" i="14"/>
  <c r="F34" i="14"/>
  <c r="E34" i="14"/>
  <c r="D34" i="14"/>
  <c r="C34" i="14"/>
  <c r="B34" i="14" s="1"/>
  <c r="I33" i="14"/>
  <c r="F33" i="14"/>
  <c r="E33" i="14"/>
  <c r="D33" i="14"/>
  <c r="C33" i="14"/>
  <c r="B33" i="14" s="1"/>
  <c r="I32" i="14"/>
  <c r="F32" i="14"/>
  <c r="E32" i="14"/>
  <c r="D32" i="14"/>
  <c r="C32" i="14"/>
  <c r="I31" i="14"/>
  <c r="F31" i="14"/>
  <c r="E31" i="14"/>
  <c r="D31" i="14"/>
  <c r="C31" i="14"/>
  <c r="B31" i="14" s="1"/>
  <c r="I30" i="14"/>
  <c r="F30" i="14"/>
  <c r="E30" i="14"/>
  <c r="D30" i="14"/>
  <c r="C30" i="14"/>
  <c r="I29" i="14"/>
  <c r="F29" i="14"/>
  <c r="E29" i="14"/>
  <c r="D29" i="14"/>
  <c r="C29" i="14"/>
  <c r="B29" i="14"/>
  <c r="I28" i="14"/>
  <c r="F28" i="14"/>
  <c r="E28" i="14"/>
  <c r="D28" i="14"/>
  <c r="C28" i="14"/>
  <c r="I27" i="14"/>
  <c r="F27" i="14"/>
  <c r="E27" i="14"/>
  <c r="D27" i="14"/>
  <c r="C27" i="14"/>
  <c r="B27" i="14" s="1"/>
  <c r="I26" i="14"/>
  <c r="F26" i="14"/>
  <c r="E26" i="14"/>
  <c r="D26" i="14"/>
  <c r="C26" i="14"/>
  <c r="B26" i="14" s="1"/>
  <c r="I25" i="14"/>
  <c r="F25" i="14"/>
  <c r="E25" i="14"/>
  <c r="D25" i="14"/>
  <c r="B25" i="14" s="1"/>
  <c r="C25" i="14"/>
  <c r="I24" i="14"/>
  <c r="F24" i="14"/>
  <c r="E24" i="14"/>
  <c r="D24" i="14"/>
  <c r="C24" i="14"/>
  <c r="I23" i="14"/>
  <c r="F23" i="14"/>
  <c r="E23" i="14"/>
  <c r="D23" i="14"/>
  <c r="C23" i="14"/>
  <c r="B23" i="14" s="1"/>
  <c r="I22" i="14"/>
  <c r="F22" i="14"/>
  <c r="E22" i="14"/>
  <c r="D22" i="14"/>
  <c r="C22" i="14"/>
  <c r="I21" i="14"/>
  <c r="F21" i="14"/>
  <c r="E21" i="14"/>
  <c r="D21" i="14"/>
  <c r="C21" i="14"/>
  <c r="B21" i="14"/>
  <c r="I20" i="14"/>
  <c r="F20" i="14"/>
  <c r="E20" i="14"/>
  <c r="D20" i="14"/>
  <c r="C20" i="14"/>
  <c r="I19" i="14"/>
  <c r="F19" i="14"/>
  <c r="E19" i="14"/>
  <c r="D19" i="14"/>
  <c r="C19" i="14"/>
  <c r="B19" i="14" s="1"/>
  <c r="I18" i="14"/>
  <c r="F18" i="14"/>
  <c r="E18" i="14"/>
  <c r="D18" i="14"/>
  <c r="C18" i="14"/>
  <c r="B18" i="14" s="1"/>
  <c r="I17" i="14"/>
  <c r="F17" i="14"/>
  <c r="E17" i="14"/>
  <c r="D17" i="14"/>
  <c r="B17" i="14" s="1"/>
  <c r="C17" i="14"/>
  <c r="I16" i="14"/>
  <c r="F16" i="14"/>
  <c r="E16" i="14"/>
  <c r="D16" i="14"/>
  <c r="C16" i="14"/>
  <c r="I15" i="14"/>
  <c r="F15" i="14"/>
  <c r="E15" i="14"/>
  <c r="D15" i="14"/>
  <c r="C15" i="14"/>
  <c r="B15" i="14" s="1"/>
  <c r="I14" i="14"/>
  <c r="F14" i="14"/>
  <c r="E14" i="14"/>
  <c r="D14" i="14"/>
  <c r="C14" i="14"/>
  <c r="I13" i="14"/>
  <c r="F13" i="14"/>
  <c r="E13" i="14"/>
  <c r="D13" i="14"/>
  <c r="C13" i="14"/>
  <c r="B13" i="14"/>
  <c r="I12" i="14"/>
  <c r="F12" i="14"/>
  <c r="E12" i="14"/>
  <c r="D12" i="14"/>
  <c r="C12" i="14"/>
  <c r="I11" i="14"/>
  <c r="F11" i="14"/>
  <c r="E11" i="14"/>
  <c r="D11" i="14"/>
  <c r="C11" i="14"/>
  <c r="B11" i="14" s="1"/>
  <c r="I10" i="14"/>
  <c r="F10" i="14"/>
  <c r="E10" i="14"/>
  <c r="D10" i="14"/>
  <c r="C10" i="14"/>
  <c r="B10" i="14" s="1"/>
  <c r="I9" i="14"/>
  <c r="F9" i="14"/>
  <c r="E9" i="14"/>
  <c r="D9" i="14"/>
  <c r="B9" i="14" s="1"/>
  <c r="C9" i="14"/>
  <c r="H6" i="14"/>
  <c r="H4" i="14"/>
  <c r="H3" i="14"/>
  <c r="H2" i="14"/>
  <c r="B40" i="14" l="1"/>
  <c r="B48" i="14"/>
  <c r="B14" i="14"/>
  <c r="B22" i="14"/>
  <c r="B30" i="14"/>
  <c r="B12" i="14"/>
  <c r="B20" i="14"/>
  <c r="B28" i="14"/>
  <c r="B36" i="14"/>
  <c r="B38" i="14"/>
  <c r="B46" i="14"/>
  <c r="B54" i="14"/>
  <c r="B16" i="14"/>
  <c r="B24" i="14"/>
  <c r="B32" i="14"/>
  <c r="B42" i="14"/>
  <c r="B50" i="14"/>
  <c r="B56" i="14"/>
  <c r="G13" i="32"/>
  <c r="G12" i="32"/>
  <c r="G11" i="32"/>
  <c r="G10" i="32"/>
  <c r="G9" i="32"/>
  <c r="I522" i="32"/>
  <c r="H522" i="32"/>
  <c r="G522" i="32"/>
  <c r="I520" i="32"/>
  <c r="H520" i="32"/>
  <c r="G520" i="32"/>
  <c r="I517" i="32"/>
  <c r="H517" i="32"/>
  <c r="G517" i="32"/>
  <c r="I515" i="32"/>
  <c r="H515" i="32"/>
  <c r="G515" i="32"/>
  <c r="I513" i="32"/>
  <c r="H513" i="32"/>
  <c r="G513" i="32"/>
  <c r="I511" i="32"/>
  <c r="H511" i="32"/>
  <c r="G511" i="32"/>
  <c r="I509" i="32"/>
  <c r="H509" i="32"/>
  <c r="G509" i="32"/>
  <c r="I507" i="32"/>
  <c r="H507" i="32"/>
  <c r="G507" i="32"/>
  <c r="I504" i="32"/>
  <c r="H504" i="32"/>
  <c r="G504" i="32"/>
  <c r="I502" i="32"/>
  <c r="H502" i="32"/>
  <c r="G502" i="32"/>
  <c r="I500" i="32"/>
  <c r="H500" i="32"/>
  <c r="G500" i="32"/>
  <c r="I498" i="32"/>
  <c r="H498" i="32"/>
  <c r="G498" i="32"/>
  <c r="I496" i="32"/>
  <c r="H496" i="32"/>
  <c r="G496" i="32"/>
  <c r="I492" i="32"/>
  <c r="H492" i="32"/>
  <c r="G492" i="32"/>
  <c r="I490" i="32"/>
  <c r="H490" i="32"/>
  <c r="G490" i="32"/>
  <c r="I488" i="32"/>
  <c r="H488" i="32"/>
  <c r="G488" i="32"/>
  <c r="I485" i="32"/>
  <c r="H485" i="32"/>
  <c r="G485" i="32"/>
  <c r="I483" i="32"/>
  <c r="H483" i="32"/>
  <c r="G483" i="32"/>
  <c r="I482" i="32"/>
  <c r="H482" i="32"/>
  <c r="G482" i="32"/>
  <c r="I481" i="32"/>
  <c r="H481" i="32"/>
  <c r="G481" i="32"/>
  <c r="I480" i="32"/>
  <c r="H480" i="32"/>
  <c r="G480" i="32"/>
  <c r="I478" i="32"/>
  <c r="H478" i="32"/>
  <c r="G478" i="32"/>
  <c r="I476" i="32"/>
  <c r="H476" i="32"/>
  <c r="G476" i="32"/>
  <c r="I474" i="32"/>
  <c r="H474" i="32"/>
  <c r="G474" i="32"/>
  <c r="I472" i="32"/>
  <c r="H472" i="32"/>
  <c r="G472" i="32"/>
  <c r="I471" i="32"/>
  <c r="H471" i="32"/>
  <c r="G471" i="32"/>
  <c r="I469" i="32"/>
  <c r="H469" i="32"/>
  <c r="G469" i="32"/>
  <c r="I466" i="32"/>
  <c r="H466" i="32"/>
  <c r="G466" i="32"/>
  <c r="I464" i="32"/>
  <c r="H464" i="32"/>
  <c r="G464" i="32"/>
  <c r="I461" i="32"/>
  <c r="H461" i="32"/>
  <c r="G461" i="32"/>
  <c r="I459" i="32"/>
  <c r="H459" i="32"/>
  <c r="G459" i="32"/>
  <c r="I457" i="32"/>
  <c r="H457" i="32"/>
  <c r="G457" i="32"/>
  <c r="I455" i="32"/>
  <c r="H455" i="32"/>
  <c r="G455" i="32"/>
  <c r="I453" i="32"/>
  <c r="H453" i="32"/>
  <c r="G453" i="32"/>
  <c r="I451" i="32"/>
  <c r="H451" i="32"/>
  <c r="G451" i="32"/>
  <c r="I449" i="32"/>
  <c r="H449" i="32"/>
  <c r="G449" i="32"/>
  <c r="I446" i="32"/>
  <c r="H446" i="32"/>
  <c r="G446" i="32"/>
  <c r="I444" i="32"/>
  <c r="H444" i="32"/>
  <c r="G444" i="32"/>
  <c r="I442" i="32"/>
  <c r="H442" i="32"/>
  <c r="G442" i="32"/>
  <c r="I439" i="32"/>
  <c r="H439" i="32"/>
  <c r="G439" i="32"/>
  <c r="I437" i="32"/>
  <c r="H437" i="32"/>
  <c r="G437" i="32"/>
  <c r="I435" i="32"/>
  <c r="H435" i="32"/>
  <c r="G435" i="32"/>
  <c r="I433" i="32"/>
  <c r="H433" i="32"/>
  <c r="G433" i="32"/>
  <c r="I428" i="32"/>
  <c r="H428" i="32"/>
  <c r="G428" i="32"/>
  <c r="I430" i="32"/>
  <c r="H430" i="32"/>
  <c r="G430" i="32"/>
  <c r="I426" i="32"/>
  <c r="H426" i="32"/>
  <c r="G426" i="32"/>
  <c r="I424" i="32"/>
  <c r="H424" i="32"/>
  <c r="G424" i="32"/>
  <c r="I421" i="32"/>
  <c r="H421" i="32"/>
  <c r="G421" i="32"/>
  <c r="I419" i="32"/>
  <c r="H419" i="32"/>
  <c r="G419" i="32"/>
  <c r="I417" i="32"/>
  <c r="H417" i="32"/>
  <c r="G417" i="32"/>
  <c r="I415" i="32"/>
  <c r="H415" i="32"/>
  <c r="G415" i="32"/>
  <c r="I413" i="32"/>
  <c r="H413" i="32"/>
  <c r="G413" i="32"/>
  <c r="I409" i="32"/>
  <c r="H409" i="32"/>
  <c r="G409" i="32"/>
  <c r="I407" i="32"/>
  <c r="H407" i="32"/>
  <c r="G407" i="32"/>
  <c r="I405" i="32"/>
  <c r="H405" i="32"/>
  <c r="G405" i="32"/>
  <c r="I402" i="32"/>
  <c r="H402" i="32"/>
  <c r="G402" i="32"/>
  <c r="I400" i="32"/>
  <c r="H400" i="32"/>
  <c r="G400" i="32"/>
  <c r="I398" i="32"/>
  <c r="H398" i="32"/>
  <c r="G398" i="32"/>
  <c r="I396" i="32"/>
  <c r="H396" i="32"/>
  <c r="G396" i="32"/>
  <c r="I393" i="32"/>
  <c r="H393" i="32"/>
  <c r="G393" i="32"/>
  <c r="I391" i="32"/>
  <c r="H391" i="32"/>
  <c r="G391" i="32"/>
  <c r="I389" i="32"/>
  <c r="H389" i="32"/>
  <c r="G389" i="32"/>
  <c r="I386" i="32"/>
  <c r="H386" i="32"/>
  <c r="G386" i="32"/>
  <c r="I384" i="32"/>
  <c r="H384" i="32"/>
  <c r="G384" i="32"/>
  <c r="I382" i="32"/>
  <c r="H382" i="32"/>
  <c r="G382" i="32"/>
  <c r="I380" i="32"/>
  <c r="H380" i="32"/>
  <c r="G380" i="32"/>
  <c r="I377" i="32"/>
  <c r="H377" i="32"/>
  <c r="G377" i="32"/>
  <c r="I376" i="32"/>
  <c r="H376" i="32"/>
  <c r="G376" i="32"/>
  <c r="I375" i="32"/>
  <c r="H375" i="32"/>
  <c r="G375" i="32"/>
  <c r="I372" i="32"/>
  <c r="H372" i="32"/>
  <c r="G372" i="32"/>
  <c r="I371" i="32"/>
  <c r="H371" i="32"/>
  <c r="G371" i="32"/>
  <c r="I370" i="32"/>
  <c r="H370" i="32"/>
  <c r="G370" i="32"/>
  <c r="I368" i="32"/>
  <c r="H368" i="32"/>
  <c r="G368" i="32"/>
  <c r="I367" i="32"/>
  <c r="H367" i="32"/>
  <c r="G367" i="32"/>
  <c r="I366" i="32"/>
  <c r="H366" i="32"/>
  <c r="G366" i="32"/>
  <c r="I364" i="32"/>
  <c r="H364" i="32"/>
  <c r="G364" i="32"/>
  <c r="I357" i="32"/>
  <c r="H357" i="32"/>
  <c r="G357" i="32"/>
  <c r="I356" i="32"/>
  <c r="H356" i="32"/>
  <c r="G356" i="32"/>
  <c r="I354" i="32"/>
  <c r="H354" i="32"/>
  <c r="G354" i="32"/>
  <c r="I353" i="32"/>
  <c r="H353" i="32"/>
  <c r="G353" i="32"/>
  <c r="I352" i="32"/>
  <c r="H352" i="32"/>
  <c r="G352" i="32"/>
  <c r="I350" i="32"/>
  <c r="H350" i="32"/>
  <c r="G350" i="32"/>
  <c r="I349" i="32"/>
  <c r="H349" i="32"/>
  <c r="G349" i="32"/>
  <c r="I348" i="32"/>
  <c r="H348" i="32"/>
  <c r="G348" i="32"/>
  <c r="I344" i="32"/>
  <c r="H344" i="32"/>
  <c r="G344" i="32"/>
  <c r="I343" i="32"/>
  <c r="H343" i="32"/>
  <c r="G343" i="32"/>
  <c r="I342" i="32"/>
  <c r="H342" i="32"/>
  <c r="G342" i="32"/>
  <c r="I340" i="32"/>
  <c r="H340" i="32"/>
  <c r="G340" i="32"/>
  <c r="I338" i="32"/>
  <c r="H338" i="32"/>
  <c r="G338" i="32"/>
  <c r="I336" i="32"/>
  <c r="H336" i="32"/>
  <c r="G336" i="32"/>
  <c r="I334" i="32"/>
  <c r="H334" i="32"/>
  <c r="G334" i="32"/>
  <c r="I332" i="32"/>
  <c r="H332" i="32"/>
  <c r="G332" i="32"/>
  <c r="I330" i="32"/>
  <c r="H330" i="32"/>
  <c r="G330" i="32"/>
  <c r="I328" i="32"/>
  <c r="H328" i="32"/>
  <c r="G328" i="32"/>
  <c r="I327" i="32"/>
  <c r="H327" i="32"/>
  <c r="G327" i="32"/>
  <c r="I325" i="32"/>
  <c r="H325" i="32"/>
  <c r="G325" i="32"/>
  <c r="I322" i="32"/>
  <c r="H322" i="32"/>
  <c r="G322" i="32"/>
  <c r="I320" i="32"/>
  <c r="H320" i="32"/>
  <c r="G320" i="32"/>
  <c r="I317" i="32"/>
  <c r="H317" i="32"/>
  <c r="G317" i="32"/>
  <c r="I316" i="32"/>
  <c r="H316" i="32"/>
  <c r="G316" i="32"/>
  <c r="I315" i="32"/>
  <c r="H315" i="32"/>
  <c r="G315" i="32"/>
  <c r="I314" i="32"/>
  <c r="H314" i="32"/>
  <c r="G314" i="32"/>
  <c r="I313" i="32"/>
  <c r="H313" i="32"/>
  <c r="G313" i="32"/>
  <c r="I312" i="32"/>
  <c r="H312" i="32"/>
  <c r="G312" i="32"/>
  <c r="I310" i="32"/>
  <c r="H310" i="32"/>
  <c r="G310" i="32"/>
  <c r="I309" i="32"/>
  <c r="H309" i="32"/>
  <c r="G309" i="32"/>
  <c r="I308" i="32"/>
  <c r="H308" i="32"/>
  <c r="G308" i="32"/>
  <c r="I307" i="32"/>
  <c r="H307" i="32"/>
  <c r="G307" i="32"/>
  <c r="I306" i="32"/>
  <c r="H306" i="32"/>
  <c r="G306" i="32"/>
  <c r="I305" i="32"/>
  <c r="H305" i="32"/>
  <c r="G305" i="32"/>
  <c r="I304" i="32"/>
  <c r="H304" i="32"/>
  <c r="G304" i="32"/>
  <c r="I299" i="32"/>
  <c r="H299" i="32"/>
  <c r="G299" i="32"/>
  <c r="I298" i="32"/>
  <c r="H298" i="32"/>
  <c r="G298" i="32"/>
  <c r="I297" i="32"/>
  <c r="H297" i="32"/>
  <c r="G297" i="32"/>
  <c r="I296" i="32"/>
  <c r="H296" i="32"/>
  <c r="G296" i="32"/>
  <c r="I295" i="32"/>
  <c r="H295" i="32"/>
  <c r="G295" i="32"/>
  <c r="I294" i="32"/>
  <c r="H294" i="32"/>
  <c r="G294" i="32"/>
  <c r="I293" i="32"/>
  <c r="H293" i="32"/>
  <c r="G293" i="32"/>
  <c r="I291" i="32"/>
  <c r="H291" i="32"/>
  <c r="G291" i="32"/>
  <c r="I290" i="32"/>
  <c r="H290" i="32"/>
  <c r="G290" i="32"/>
  <c r="I289" i="32"/>
  <c r="H289" i="32"/>
  <c r="G289" i="32"/>
  <c r="I287" i="32"/>
  <c r="H287" i="32"/>
  <c r="G287" i="32"/>
  <c r="I286" i="32"/>
  <c r="H286" i="32"/>
  <c r="G286" i="32"/>
  <c r="I285" i="32"/>
  <c r="H285" i="32"/>
  <c r="G285" i="32"/>
  <c r="I283" i="32"/>
  <c r="H283" i="32"/>
  <c r="G283" i="32"/>
  <c r="I282" i="32"/>
  <c r="H282" i="32"/>
  <c r="G282" i="32"/>
  <c r="I281" i="32"/>
  <c r="H281" i="32"/>
  <c r="G281" i="32"/>
  <c r="I280" i="32"/>
  <c r="H280" i="32"/>
  <c r="G280" i="32"/>
  <c r="I279" i="32"/>
  <c r="H279" i="32"/>
  <c r="G279" i="32"/>
  <c r="I276" i="32"/>
  <c r="H276" i="32"/>
  <c r="G276" i="32"/>
  <c r="I274" i="32"/>
  <c r="H274" i="32"/>
  <c r="G274" i="32"/>
  <c r="I272" i="32"/>
  <c r="H272" i="32"/>
  <c r="G272" i="32"/>
  <c r="I270" i="32"/>
  <c r="H270" i="32"/>
  <c r="G270" i="32"/>
  <c r="I268" i="32"/>
  <c r="H268" i="32"/>
  <c r="G268" i="32"/>
  <c r="I265" i="32"/>
  <c r="H265" i="32"/>
  <c r="G265" i="32"/>
  <c r="I263" i="32"/>
  <c r="H263" i="32"/>
  <c r="G263" i="32"/>
  <c r="I260" i="32"/>
  <c r="H260" i="32"/>
  <c r="G260" i="32"/>
  <c r="I258" i="32"/>
  <c r="H258" i="32"/>
  <c r="G258" i="32"/>
  <c r="I256" i="32"/>
  <c r="H256" i="32"/>
  <c r="G256" i="32"/>
  <c r="I254" i="32"/>
  <c r="H254" i="32"/>
  <c r="G254" i="32"/>
  <c r="I252" i="32"/>
  <c r="H252" i="32"/>
  <c r="G252" i="32"/>
  <c r="I250" i="32"/>
  <c r="H250" i="32"/>
  <c r="G250" i="32"/>
  <c r="I247" i="32"/>
  <c r="H247" i="32"/>
  <c r="G247" i="32"/>
  <c r="I245" i="32"/>
  <c r="H245" i="32"/>
  <c r="G245" i="32"/>
  <c r="I243" i="32"/>
  <c r="H243" i="32"/>
  <c r="G243" i="32"/>
  <c r="I241" i="32"/>
  <c r="H241" i="32"/>
  <c r="G241" i="32"/>
  <c r="I238" i="32"/>
  <c r="H238" i="32"/>
  <c r="G238" i="32"/>
  <c r="I236" i="32"/>
  <c r="H236" i="32"/>
  <c r="G236" i="32"/>
  <c r="I235" i="32"/>
  <c r="H235" i="32"/>
  <c r="G235" i="32"/>
  <c r="I234" i="32"/>
  <c r="H234" i="32"/>
  <c r="G234" i="32"/>
  <c r="I232" i="32"/>
  <c r="H232" i="32"/>
  <c r="G232" i="32"/>
  <c r="I230" i="32"/>
  <c r="H230" i="32"/>
  <c r="G230" i="32"/>
  <c r="I229" i="32"/>
  <c r="H229" i="32"/>
  <c r="G229" i="32"/>
  <c r="I225" i="32"/>
  <c r="H225" i="32"/>
  <c r="G225" i="32"/>
  <c r="I223" i="32"/>
  <c r="H223" i="32"/>
  <c r="G223" i="32"/>
  <c r="I222" i="32"/>
  <c r="H222" i="32"/>
  <c r="G222" i="32"/>
  <c r="I221" i="32"/>
  <c r="H221" i="32"/>
  <c r="G221" i="32"/>
  <c r="I220" i="32"/>
  <c r="H220" i="32"/>
  <c r="G220" i="32"/>
  <c r="I219" i="32"/>
  <c r="H219" i="32"/>
  <c r="G219" i="32"/>
  <c r="I217" i="32"/>
  <c r="H217" i="32"/>
  <c r="G217" i="32"/>
  <c r="I216" i="32"/>
  <c r="H216" i="32"/>
  <c r="G216" i="32"/>
  <c r="I215" i="32"/>
  <c r="H215" i="32"/>
  <c r="G215" i="32"/>
  <c r="I213" i="32"/>
  <c r="H213" i="32"/>
  <c r="G213" i="32"/>
  <c r="I212" i="32"/>
  <c r="H212" i="32"/>
  <c r="G212" i="32"/>
  <c r="I211" i="32"/>
  <c r="H211" i="32"/>
  <c r="G211" i="32"/>
  <c r="I210" i="32"/>
  <c r="H210" i="32"/>
  <c r="G210" i="32"/>
  <c r="I209" i="32"/>
  <c r="H209" i="32"/>
  <c r="G209" i="32"/>
  <c r="I208" i="32"/>
  <c r="H208" i="32"/>
  <c r="G208" i="32"/>
  <c r="I206" i="32"/>
  <c r="H206" i="32"/>
  <c r="G206" i="32"/>
  <c r="I205" i="32"/>
  <c r="H205" i="32"/>
  <c r="G205" i="32"/>
  <c r="I204" i="32"/>
  <c r="H204" i="32"/>
  <c r="G204" i="32"/>
  <c r="I203" i="32"/>
  <c r="H203" i="32"/>
  <c r="G203" i="32"/>
  <c r="I201" i="32"/>
  <c r="H201" i="32"/>
  <c r="G201" i="32"/>
  <c r="I200" i="32"/>
  <c r="H200" i="32"/>
  <c r="G200" i="32"/>
  <c r="I199" i="32"/>
  <c r="H199" i="32"/>
  <c r="G199" i="32"/>
  <c r="I197" i="32"/>
  <c r="H197" i="32"/>
  <c r="G197" i="32"/>
  <c r="I195" i="32"/>
  <c r="H195" i="32"/>
  <c r="G195" i="32"/>
  <c r="I193" i="32"/>
  <c r="H193" i="32"/>
  <c r="G193" i="32"/>
  <c r="I192" i="32"/>
  <c r="H192" i="32"/>
  <c r="G192" i="32"/>
  <c r="I190" i="32"/>
  <c r="H190" i="32"/>
  <c r="G190" i="32"/>
  <c r="I187" i="32"/>
  <c r="H187" i="32"/>
  <c r="G187" i="32"/>
  <c r="I185" i="32"/>
  <c r="H185" i="32"/>
  <c r="G185" i="32"/>
  <c r="I184" i="32"/>
  <c r="H184" i="32"/>
  <c r="G184" i="32"/>
  <c r="I183" i="32"/>
  <c r="H183" i="32"/>
  <c r="G183" i="32"/>
  <c r="I182" i="32"/>
  <c r="H182" i="32"/>
  <c r="G182" i="32"/>
  <c r="I181" i="32"/>
  <c r="H181" i="32"/>
  <c r="G181" i="32"/>
  <c r="I180" i="32"/>
  <c r="H180" i="32"/>
  <c r="G180" i="32"/>
  <c r="I179" i="32"/>
  <c r="H179" i="32"/>
  <c r="G179" i="32"/>
  <c r="I178" i="32"/>
  <c r="H178" i="32"/>
  <c r="G178" i="32"/>
  <c r="I176" i="32"/>
  <c r="H176" i="32"/>
  <c r="G176" i="32"/>
  <c r="I175" i="32"/>
  <c r="H175" i="32"/>
  <c r="G175" i="32"/>
  <c r="I174" i="32"/>
  <c r="H174" i="32"/>
  <c r="G174" i="32"/>
  <c r="I173" i="32"/>
  <c r="H173" i="32"/>
  <c r="G173" i="32"/>
  <c r="I172" i="32"/>
  <c r="H172" i="32"/>
  <c r="G172" i="32"/>
  <c r="I171" i="32"/>
  <c r="H171" i="32"/>
  <c r="G171" i="32"/>
  <c r="I170" i="32"/>
  <c r="H170" i="32"/>
  <c r="G170" i="32"/>
  <c r="I169" i="32"/>
  <c r="H169" i="32"/>
  <c r="G169" i="32"/>
  <c r="I166" i="32"/>
  <c r="H166" i="32"/>
  <c r="G166" i="32"/>
  <c r="I164" i="32"/>
  <c r="H164" i="32"/>
  <c r="G164" i="32"/>
  <c r="I162" i="32"/>
  <c r="H162" i="32"/>
  <c r="G162" i="32"/>
  <c r="I160" i="32"/>
  <c r="H160" i="32"/>
  <c r="G160" i="32"/>
  <c r="I158" i="32"/>
  <c r="H158" i="32"/>
  <c r="G158" i="32"/>
  <c r="I156" i="32"/>
  <c r="H156" i="32"/>
  <c r="G156" i="32"/>
  <c r="I154" i="32"/>
  <c r="H154" i="32"/>
  <c r="G154" i="32"/>
  <c r="I152" i="32"/>
  <c r="H152" i="32"/>
  <c r="G152" i="32"/>
  <c r="I150" i="32"/>
  <c r="H150" i="32"/>
  <c r="G150" i="32"/>
  <c r="I147" i="32"/>
  <c r="H147" i="32"/>
  <c r="G147" i="32"/>
  <c r="I145" i="32"/>
  <c r="H145" i="32"/>
  <c r="G145" i="32"/>
  <c r="I143" i="32"/>
  <c r="H143" i="32"/>
  <c r="G143" i="32"/>
  <c r="I141" i="32"/>
  <c r="H141" i="32"/>
  <c r="G141" i="32"/>
  <c r="I139" i="32"/>
  <c r="H139" i="32"/>
  <c r="G139" i="32"/>
  <c r="I137" i="32"/>
  <c r="H137" i="32"/>
  <c r="G137" i="32"/>
  <c r="I136" i="32"/>
  <c r="H136" i="32"/>
  <c r="G136" i="32"/>
  <c r="I135" i="32"/>
  <c r="H135" i="32"/>
  <c r="G135" i="32"/>
  <c r="I134" i="32"/>
  <c r="H134" i="32"/>
  <c r="G134" i="32"/>
  <c r="I133" i="32"/>
  <c r="H133" i="32"/>
  <c r="G133" i="32"/>
  <c r="I131" i="32"/>
  <c r="H131" i="32"/>
  <c r="G131" i="32"/>
  <c r="I129" i="32"/>
  <c r="H129" i="32"/>
  <c r="G129" i="32"/>
  <c r="I126" i="32"/>
  <c r="H126" i="32"/>
  <c r="G126" i="32"/>
  <c r="I124" i="32"/>
  <c r="H124" i="32"/>
  <c r="G124" i="32"/>
  <c r="I122" i="32"/>
  <c r="H122" i="32"/>
  <c r="G122" i="32"/>
  <c r="I120" i="32"/>
  <c r="H120" i="32"/>
  <c r="G120" i="32"/>
  <c r="I117" i="32"/>
  <c r="H117" i="32"/>
  <c r="G117" i="32"/>
  <c r="I115" i="32"/>
  <c r="H115" i="32"/>
  <c r="G115" i="32"/>
  <c r="I112" i="32"/>
  <c r="H112" i="32"/>
  <c r="G112" i="32"/>
  <c r="I110" i="32"/>
  <c r="H110" i="32"/>
  <c r="G110" i="32"/>
  <c r="I107" i="32"/>
  <c r="H107" i="32"/>
  <c r="G107" i="32"/>
  <c r="I105" i="32"/>
  <c r="H105" i="32"/>
  <c r="G105" i="32"/>
  <c r="I103" i="32"/>
  <c r="H103" i="32"/>
  <c r="G103" i="32"/>
  <c r="I102" i="32"/>
  <c r="H102" i="32"/>
  <c r="G102" i="32"/>
  <c r="I100" i="32"/>
  <c r="H100" i="32"/>
  <c r="G100" i="32"/>
  <c r="I98" i="32"/>
  <c r="H98" i="32"/>
  <c r="G98" i="32"/>
  <c r="I96" i="32"/>
  <c r="H96" i="32"/>
  <c r="G96" i="32"/>
  <c r="I94" i="32"/>
  <c r="H94" i="32"/>
  <c r="G94" i="32"/>
  <c r="I92" i="32"/>
  <c r="H92" i="32"/>
  <c r="G92" i="32"/>
  <c r="I88" i="32"/>
  <c r="H88" i="32"/>
  <c r="G88" i="32"/>
  <c r="I86" i="32"/>
  <c r="H86" i="32"/>
  <c r="G86" i="32"/>
  <c r="I84" i="32"/>
  <c r="H84" i="32"/>
  <c r="G84" i="32"/>
  <c r="I82" i="32"/>
  <c r="H82" i="32"/>
  <c r="G82" i="32"/>
  <c r="I79" i="32"/>
  <c r="H79" i="32"/>
  <c r="G79" i="32"/>
  <c r="I78" i="32"/>
  <c r="H78" i="32"/>
  <c r="G78" i="32"/>
  <c r="I77" i="32"/>
  <c r="H77" i="32"/>
  <c r="G77" i="32"/>
  <c r="I76" i="32"/>
  <c r="H76" i="32"/>
  <c r="G76" i="32"/>
  <c r="I74" i="32"/>
  <c r="H74" i="32"/>
  <c r="G74" i="32"/>
  <c r="I71" i="32"/>
  <c r="H71" i="32"/>
  <c r="G71" i="32"/>
  <c r="I70" i="32"/>
  <c r="H70" i="32"/>
  <c r="G70" i="32"/>
  <c r="I68" i="32"/>
  <c r="H68" i="32"/>
  <c r="G68" i="32"/>
  <c r="I67" i="32"/>
  <c r="H67" i="32"/>
  <c r="G67" i="32"/>
  <c r="I64" i="32"/>
  <c r="H64" i="32"/>
  <c r="G64" i="32"/>
  <c r="I62" i="32"/>
  <c r="H62" i="32"/>
  <c r="G62" i="32"/>
  <c r="I61" i="32"/>
  <c r="H61" i="32"/>
  <c r="G61" i="32"/>
  <c r="I60" i="32"/>
  <c r="H60" i="32"/>
  <c r="G60" i="32"/>
  <c r="I59" i="32"/>
  <c r="H59" i="32"/>
  <c r="G59" i="32"/>
  <c r="I58" i="32"/>
  <c r="H58" i="32"/>
  <c r="G58" i="32"/>
  <c r="I57" i="32"/>
  <c r="H57" i="32"/>
  <c r="G57" i="32"/>
  <c r="I56" i="32"/>
  <c r="H56" i="32"/>
  <c r="G56" i="32"/>
  <c r="I55" i="32"/>
  <c r="H55" i="32"/>
  <c r="G55" i="32"/>
  <c r="I54" i="32"/>
  <c r="H54" i="32"/>
  <c r="G54" i="32"/>
  <c r="I53" i="32"/>
  <c r="H53" i="32"/>
  <c r="G53" i="32"/>
  <c r="I51" i="32"/>
  <c r="H51" i="32"/>
  <c r="G51" i="32"/>
  <c r="I47" i="32"/>
  <c r="H47" i="32"/>
  <c r="G47" i="32"/>
  <c r="I45" i="32"/>
  <c r="H45" i="32"/>
  <c r="G45" i="32"/>
  <c r="I44" i="32"/>
  <c r="H44" i="32"/>
  <c r="G44" i="32"/>
  <c r="I43" i="32"/>
  <c r="H43" i="32"/>
  <c r="G43" i="32"/>
  <c r="I42" i="32"/>
  <c r="H42" i="32"/>
  <c r="G42" i="32"/>
  <c r="I40" i="32"/>
  <c r="H40" i="32"/>
  <c r="G40" i="32"/>
  <c r="I38" i="32"/>
  <c r="H38" i="32"/>
  <c r="G38" i="32"/>
  <c r="I36" i="32"/>
  <c r="H36" i="32"/>
  <c r="G36" i="32"/>
  <c r="I35" i="32"/>
  <c r="H35" i="32"/>
  <c r="G35" i="32"/>
  <c r="I34" i="32"/>
  <c r="H34" i="32"/>
  <c r="G34" i="32"/>
  <c r="I33" i="32"/>
  <c r="H33" i="32"/>
  <c r="G33" i="32"/>
  <c r="I32" i="32"/>
  <c r="H32" i="32"/>
  <c r="G32" i="32"/>
  <c r="I31" i="32"/>
  <c r="H31" i="32"/>
  <c r="G31" i="32"/>
  <c r="I30" i="32"/>
  <c r="H30" i="32"/>
  <c r="G30" i="32"/>
  <c r="I29" i="32"/>
  <c r="H29" i="32"/>
  <c r="G29" i="32"/>
  <c r="I25" i="32"/>
  <c r="H22" i="32"/>
  <c r="I22" i="32"/>
  <c r="H23" i="32"/>
  <c r="I23" i="32"/>
  <c r="H24" i="32"/>
  <c r="H25" i="32"/>
  <c r="H26" i="32"/>
  <c r="I26" i="32"/>
  <c r="H27" i="32"/>
  <c r="I27" i="32"/>
  <c r="G23" i="32"/>
  <c r="G24" i="32"/>
  <c r="G25" i="32"/>
  <c r="G26" i="32"/>
  <c r="G27" i="32"/>
  <c r="G22" i="32"/>
  <c r="I494" i="31" l="1"/>
  <c r="G494" i="31"/>
  <c r="I492" i="31"/>
  <c r="I483" i="31"/>
  <c r="J483" i="31"/>
  <c r="G483" i="31"/>
  <c r="H483" i="31"/>
  <c r="I460" i="31"/>
  <c r="J460" i="31"/>
  <c r="I462" i="31"/>
  <c r="G460" i="31"/>
  <c r="G462" i="31"/>
  <c r="I459" i="31"/>
  <c r="G459" i="31"/>
  <c r="G429" i="31"/>
  <c r="I422" i="31"/>
  <c r="J422" i="31"/>
  <c r="I424" i="31"/>
  <c r="J424" i="31"/>
  <c r="I426" i="31"/>
  <c r="G422" i="31"/>
  <c r="G424" i="31"/>
  <c r="G426" i="31"/>
  <c r="I420" i="31"/>
  <c r="G420" i="31"/>
  <c r="G419" i="31" s="1"/>
  <c r="I419" i="31"/>
  <c r="I394" i="31"/>
  <c r="J394" i="31"/>
  <c r="I396" i="31"/>
  <c r="J396" i="31"/>
  <c r="I398" i="31"/>
  <c r="G394" i="31"/>
  <c r="G396" i="31"/>
  <c r="G398" i="31"/>
  <c r="I392" i="31"/>
  <c r="G392" i="31"/>
  <c r="I389" i="31"/>
  <c r="G389" i="31"/>
  <c r="G403" i="31"/>
  <c r="G401" i="31" s="1"/>
  <c r="G400" i="31" s="1"/>
  <c r="J390" i="31"/>
  <c r="J389" i="31" s="1"/>
  <c r="J393" i="31"/>
  <c r="J392" i="31" s="1"/>
  <c r="J399" i="31"/>
  <c r="J398" i="31" s="1"/>
  <c r="J402" i="31"/>
  <c r="I403" i="31"/>
  <c r="I401" i="31" s="1"/>
  <c r="I400" i="31" s="1"/>
  <c r="J404" i="31"/>
  <c r="J403" i="31" s="1"/>
  <c r="J401" i="31" s="1"/>
  <c r="J400" i="31" s="1"/>
  <c r="I376" i="31"/>
  <c r="J376" i="31"/>
  <c r="I378" i="31"/>
  <c r="J378" i="31"/>
  <c r="I380" i="31"/>
  <c r="J380" i="31"/>
  <c r="I382" i="31"/>
  <c r="J382" i="31"/>
  <c r="I385" i="31"/>
  <c r="J385" i="31"/>
  <c r="I387" i="31"/>
  <c r="I384" i="31" s="1"/>
  <c r="G376" i="31"/>
  <c r="G378" i="31"/>
  <c r="G380" i="31"/>
  <c r="G382" i="31"/>
  <c r="G385" i="31"/>
  <c r="G387" i="31"/>
  <c r="I371" i="31"/>
  <c r="I370" i="31" s="1"/>
  <c r="G371" i="31"/>
  <c r="G370" i="31" s="1"/>
  <c r="I360" i="31"/>
  <c r="J360" i="31"/>
  <c r="I362" i="31"/>
  <c r="J362" i="31"/>
  <c r="I366" i="31"/>
  <c r="G360" i="31"/>
  <c r="G362" i="31"/>
  <c r="G366" i="31"/>
  <c r="I355" i="31"/>
  <c r="G355" i="31"/>
  <c r="I344" i="31"/>
  <c r="G344" i="31"/>
  <c r="I316" i="31"/>
  <c r="I315" i="31" s="1"/>
  <c r="J316" i="31"/>
  <c r="I318" i="31"/>
  <c r="G316" i="31"/>
  <c r="G318" i="31"/>
  <c r="G315" i="31" s="1"/>
  <c r="I250" i="31"/>
  <c r="G250" i="31"/>
  <c r="I248" i="31"/>
  <c r="G248" i="31"/>
  <c r="I246" i="31"/>
  <c r="G246" i="31"/>
  <c r="I239" i="31"/>
  <c r="G239" i="31"/>
  <c r="I234" i="31"/>
  <c r="G234" i="31"/>
  <c r="I228" i="31"/>
  <c r="J228" i="31"/>
  <c r="I230" i="31"/>
  <c r="G228" i="31"/>
  <c r="G230" i="31"/>
  <c r="I225" i="31"/>
  <c r="G225" i="31"/>
  <c r="H221" i="31"/>
  <c r="G221" i="31"/>
  <c r="I191" i="31"/>
  <c r="J191" i="31"/>
  <c r="I193" i="31"/>
  <c r="J193" i="31"/>
  <c r="I195" i="31"/>
  <c r="J195" i="31"/>
  <c r="I199" i="31"/>
  <c r="J199" i="31"/>
  <c r="I204" i="31"/>
  <c r="J204" i="31"/>
  <c r="I211" i="31"/>
  <c r="J211" i="31"/>
  <c r="I215" i="31"/>
  <c r="J215" i="31"/>
  <c r="I221" i="31"/>
  <c r="J221" i="31"/>
  <c r="G191" i="31"/>
  <c r="G193" i="31"/>
  <c r="G195" i="31"/>
  <c r="G199" i="31"/>
  <c r="G204" i="31"/>
  <c r="G211" i="31"/>
  <c r="G215" i="31"/>
  <c r="I188" i="31"/>
  <c r="G188" i="31"/>
  <c r="I186" i="31"/>
  <c r="G186" i="31"/>
  <c r="I183" i="31"/>
  <c r="J183" i="31"/>
  <c r="G183" i="31"/>
  <c r="I174" i="31"/>
  <c r="G174" i="31"/>
  <c r="I165" i="31"/>
  <c r="G165" i="31"/>
  <c r="I148" i="31"/>
  <c r="J148" i="31"/>
  <c r="I150" i="31"/>
  <c r="J150" i="31"/>
  <c r="I152" i="31"/>
  <c r="J152" i="31"/>
  <c r="I154" i="31"/>
  <c r="J154" i="31"/>
  <c r="I156" i="31"/>
  <c r="J156" i="31"/>
  <c r="I158" i="31"/>
  <c r="J158" i="31"/>
  <c r="I160" i="31"/>
  <c r="J160" i="31"/>
  <c r="I162" i="31"/>
  <c r="J162" i="31"/>
  <c r="G148" i="31"/>
  <c r="G150" i="31"/>
  <c r="G152" i="31"/>
  <c r="G154" i="31"/>
  <c r="G156" i="31"/>
  <c r="G158" i="31"/>
  <c r="G160" i="31"/>
  <c r="G162" i="31"/>
  <c r="G146" i="31"/>
  <c r="I146" i="31"/>
  <c r="I135" i="31"/>
  <c r="J135" i="31"/>
  <c r="I137" i="31"/>
  <c r="J137" i="31"/>
  <c r="I139" i="31"/>
  <c r="J139" i="31"/>
  <c r="I141" i="31"/>
  <c r="J141" i="31"/>
  <c r="I143" i="31"/>
  <c r="J143" i="31"/>
  <c r="G135" i="31"/>
  <c r="G137" i="31"/>
  <c r="G139" i="31"/>
  <c r="G141" i="31"/>
  <c r="G143" i="31"/>
  <c r="I127" i="31"/>
  <c r="J127" i="31"/>
  <c r="I129" i="31"/>
  <c r="G127" i="31"/>
  <c r="G129" i="31"/>
  <c r="I116" i="31"/>
  <c r="J116" i="31"/>
  <c r="J115" i="31" s="1"/>
  <c r="I118" i="31"/>
  <c r="J118" i="31"/>
  <c r="I120" i="31"/>
  <c r="J120" i="31"/>
  <c r="I122" i="31"/>
  <c r="J122" i="31"/>
  <c r="I125" i="31"/>
  <c r="G116" i="31"/>
  <c r="G118" i="31"/>
  <c r="G120" i="31"/>
  <c r="G122" i="31"/>
  <c r="G125" i="31"/>
  <c r="I113" i="31"/>
  <c r="G113" i="31"/>
  <c r="I106" i="31"/>
  <c r="J106" i="31"/>
  <c r="I108" i="31"/>
  <c r="J108" i="31"/>
  <c r="I111" i="31"/>
  <c r="I110" i="31" s="1"/>
  <c r="G106" i="31"/>
  <c r="G108" i="31"/>
  <c r="G111" i="31"/>
  <c r="G110" i="31" s="1"/>
  <c r="I103" i="31"/>
  <c r="G103" i="31"/>
  <c r="I101" i="31"/>
  <c r="G101" i="31"/>
  <c r="I98" i="31"/>
  <c r="G98" i="31"/>
  <c r="I96" i="31"/>
  <c r="G96" i="31"/>
  <c r="I94" i="31"/>
  <c r="G94" i="31"/>
  <c r="I92" i="31"/>
  <c r="G92" i="31"/>
  <c r="G90" i="31"/>
  <c r="I90" i="31"/>
  <c r="I88" i="31"/>
  <c r="I84" i="31"/>
  <c r="I82" i="31"/>
  <c r="I80" i="31"/>
  <c r="I78" i="31"/>
  <c r="I77" i="31" s="1"/>
  <c r="J63" i="31"/>
  <c r="J62" i="31" s="1"/>
  <c r="J66" i="31"/>
  <c r="J70" i="31"/>
  <c r="I52" i="31"/>
  <c r="I46" i="31"/>
  <c r="J46" i="31"/>
  <c r="I50" i="31"/>
  <c r="I49" i="31" s="1"/>
  <c r="I41" i="31"/>
  <c r="I37" i="31"/>
  <c r="J37" i="31"/>
  <c r="I39" i="31"/>
  <c r="I28" i="31"/>
  <c r="I21" i="31"/>
  <c r="G88" i="31"/>
  <c r="G84" i="31"/>
  <c r="G82" i="31"/>
  <c r="G80" i="31"/>
  <c r="G78" i="31"/>
  <c r="G63" i="31"/>
  <c r="G62" i="31" s="1"/>
  <c r="G66" i="31"/>
  <c r="G70" i="31"/>
  <c r="G72" i="31"/>
  <c r="G69" i="31" s="1"/>
  <c r="G52" i="31"/>
  <c r="G50" i="31"/>
  <c r="G46" i="31"/>
  <c r="G41" i="31"/>
  <c r="G39" i="31"/>
  <c r="G37" i="31"/>
  <c r="G28" i="31"/>
  <c r="G21" i="31"/>
  <c r="H460" i="31"/>
  <c r="H422" i="31"/>
  <c r="H389" i="31"/>
  <c r="H387" i="31"/>
  <c r="H382" i="31"/>
  <c r="H380" i="31"/>
  <c r="H378" i="31"/>
  <c r="H362" i="31"/>
  <c r="H355" i="31"/>
  <c r="H318" i="31"/>
  <c r="H316" i="31"/>
  <c r="H315" i="31" s="1"/>
  <c r="H285" i="31"/>
  <c r="H275" i="31"/>
  <c r="H246" i="31"/>
  <c r="H230" i="31"/>
  <c r="H228" i="31"/>
  <c r="H225" i="31"/>
  <c r="H215" i="31"/>
  <c r="H211" i="31"/>
  <c r="H204" i="31"/>
  <c r="H199" i="31"/>
  <c r="H195" i="31"/>
  <c r="H193" i="31"/>
  <c r="H191" i="31"/>
  <c r="H188" i="31"/>
  <c r="H186" i="31"/>
  <c r="H183" i="31"/>
  <c r="H174" i="31"/>
  <c r="H165" i="31"/>
  <c r="H162" i="31"/>
  <c r="H160" i="31"/>
  <c r="H158" i="31"/>
  <c r="H156" i="31"/>
  <c r="H154" i="31"/>
  <c r="H152" i="31"/>
  <c r="H150" i="31"/>
  <c r="H146" i="31"/>
  <c r="H148" i="31"/>
  <c r="H143" i="31"/>
  <c r="H141" i="31"/>
  <c r="H139" i="31"/>
  <c r="H137" i="31"/>
  <c r="H135" i="31"/>
  <c r="H129" i="31"/>
  <c r="H127" i="31"/>
  <c r="H125" i="31"/>
  <c r="H122" i="31"/>
  <c r="H120" i="31"/>
  <c r="H118" i="31"/>
  <c r="H116" i="31"/>
  <c r="H113" i="31"/>
  <c r="H111" i="31"/>
  <c r="H108" i="31"/>
  <c r="H106" i="31"/>
  <c r="H103" i="31"/>
  <c r="H101" i="31"/>
  <c r="H98" i="31"/>
  <c r="H96" i="31"/>
  <c r="H94" i="31"/>
  <c r="H92" i="31"/>
  <c r="H90" i="31"/>
  <c r="H88" i="31"/>
  <c r="H84" i="31"/>
  <c r="H82" i="31"/>
  <c r="H80" i="31"/>
  <c r="H78" i="31"/>
  <c r="H72" i="31"/>
  <c r="H70" i="31"/>
  <c r="H66" i="31"/>
  <c r="H63" i="31"/>
  <c r="H52" i="31"/>
  <c r="H50" i="31"/>
  <c r="H46" i="31"/>
  <c r="H41" i="31"/>
  <c r="H39" i="31"/>
  <c r="H37" i="31"/>
  <c r="H28" i="31"/>
  <c r="H21" i="31"/>
  <c r="G13" i="31"/>
  <c r="G12" i="31"/>
  <c r="G9" i="31"/>
  <c r="G11" i="31"/>
  <c r="I359" i="31" l="1"/>
  <c r="I20" i="31"/>
  <c r="I105" i="31"/>
  <c r="G115" i="31"/>
  <c r="I124" i="31"/>
  <c r="I185" i="31"/>
  <c r="G375" i="31"/>
  <c r="I375" i="31"/>
  <c r="I115" i="31"/>
  <c r="G124" i="31"/>
  <c r="G105" i="31"/>
  <c r="J105" i="31"/>
  <c r="G164" i="31"/>
  <c r="I164" i="31"/>
  <c r="I224" i="31"/>
  <c r="G359" i="31"/>
  <c r="J375" i="31"/>
  <c r="I391" i="31"/>
  <c r="G391" i="31"/>
  <c r="J391" i="31"/>
  <c r="G384" i="31"/>
  <c r="G224" i="31"/>
  <c r="G185" i="31"/>
  <c r="I145" i="31"/>
  <c r="G145" i="31"/>
  <c r="G87" i="31"/>
  <c r="I87" i="31"/>
  <c r="I19" i="31"/>
  <c r="G77" i="31"/>
  <c r="G49" i="31"/>
  <c r="G20" i="31"/>
  <c r="H185" i="31"/>
  <c r="H164" i="31"/>
  <c r="H145" i="31"/>
  <c r="H124" i="31"/>
  <c r="H115" i="31"/>
  <c r="H110" i="31"/>
  <c r="H105" i="31"/>
  <c r="H87" i="31"/>
  <c r="H77" i="31"/>
  <c r="H69" i="31"/>
  <c r="H62" i="31"/>
  <c r="H49" i="31"/>
  <c r="H20" i="31"/>
  <c r="I86" i="31" l="1"/>
  <c r="G86" i="31"/>
  <c r="G19" i="31"/>
  <c r="H86" i="31"/>
  <c r="H19" i="31"/>
  <c r="K43" i="13"/>
  <c r="K42" i="13"/>
  <c r="K41" i="13"/>
  <c r="K40" i="13"/>
  <c r="K39" i="13"/>
  <c r="K38" i="13"/>
  <c r="K37" i="13"/>
  <c r="K36" i="13"/>
  <c r="K35" i="13"/>
  <c r="K34" i="13"/>
  <c r="K33" i="13"/>
  <c r="K32" i="13"/>
  <c r="K31" i="13"/>
  <c r="K30" i="13"/>
  <c r="K29" i="13"/>
  <c r="K28" i="13"/>
  <c r="K27" i="13"/>
  <c r="K26" i="13"/>
  <c r="K25" i="13"/>
  <c r="K24" i="13"/>
  <c r="K23" i="13"/>
  <c r="K22" i="13"/>
  <c r="K21" i="13"/>
  <c r="B10" i="13"/>
  <c r="C10" i="13"/>
  <c r="D10" i="13"/>
  <c r="E10" i="13"/>
  <c r="F10" i="13"/>
  <c r="K10" i="13"/>
  <c r="O10" i="13"/>
  <c r="B11" i="13"/>
  <c r="C11" i="13"/>
  <c r="D11" i="13"/>
  <c r="E11" i="13"/>
  <c r="F11" i="13"/>
  <c r="K11" i="13"/>
  <c r="O11" i="13"/>
  <c r="B12" i="13"/>
  <c r="C12" i="13"/>
  <c r="D12" i="13"/>
  <c r="E12" i="13"/>
  <c r="F12" i="13"/>
  <c r="K12" i="13"/>
  <c r="O12" i="13"/>
  <c r="B13" i="13"/>
  <c r="C13" i="13"/>
  <c r="D13" i="13"/>
  <c r="E13" i="13"/>
  <c r="F13" i="13"/>
  <c r="K13" i="13"/>
  <c r="O13" i="13"/>
  <c r="B14" i="13"/>
  <c r="C14" i="13"/>
  <c r="D14" i="13"/>
  <c r="E14" i="13"/>
  <c r="F14" i="13"/>
  <c r="K14" i="13"/>
  <c r="O14" i="13"/>
  <c r="B15" i="13"/>
  <c r="C15" i="13"/>
  <c r="D15" i="13"/>
  <c r="E15" i="13"/>
  <c r="F15" i="13"/>
  <c r="K15" i="13"/>
  <c r="O15" i="13"/>
  <c r="B16" i="13"/>
  <c r="C16" i="13"/>
  <c r="D16" i="13"/>
  <c r="E16" i="13"/>
  <c r="F16" i="13"/>
  <c r="K16" i="13"/>
  <c r="O16" i="13"/>
  <c r="B17" i="13"/>
  <c r="C17" i="13"/>
  <c r="D17" i="13"/>
  <c r="E17" i="13"/>
  <c r="F17" i="13"/>
  <c r="K17" i="13"/>
  <c r="O17" i="13"/>
  <c r="B18" i="13"/>
  <c r="C18" i="13"/>
  <c r="D18" i="13"/>
  <c r="E18" i="13"/>
  <c r="F18" i="13"/>
  <c r="K18" i="13"/>
  <c r="O18" i="13"/>
  <c r="C19" i="13"/>
  <c r="D19" i="13"/>
  <c r="E19" i="13"/>
  <c r="F19" i="13"/>
  <c r="O19" i="13"/>
  <c r="C20" i="13"/>
  <c r="D20" i="13"/>
  <c r="E20" i="13"/>
  <c r="F20" i="13"/>
  <c r="O20" i="13"/>
  <c r="C21" i="13"/>
  <c r="D21" i="13"/>
  <c r="E21" i="13"/>
  <c r="F21" i="13"/>
  <c r="O21" i="13"/>
  <c r="C22" i="13"/>
  <c r="D22" i="13"/>
  <c r="E22" i="13"/>
  <c r="F22" i="13"/>
  <c r="O22" i="13"/>
  <c r="C23" i="13"/>
  <c r="D23" i="13"/>
  <c r="E23" i="13"/>
  <c r="F23" i="13"/>
  <c r="O23" i="13"/>
  <c r="C24" i="13"/>
  <c r="D24" i="13"/>
  <c r="E24" i="13"/>
  <c r="F24" i="13"/>
  <c r="O24" i="13"/>
  <c r="C25" i="13"/>
  <c r="D25" i="13"/>
  <c r="E25" i="13"/>
  <c r="F25" i="13"/>
  <c r="O25" i="13"/>
  <c r="C26" i="13"/>
  <c r="D26" i="13"/>
  <c r="E26" i="13"/>
  <c r="F26" i="13"/>
  <c r="O26" i="13"/>
  <c r="C27" i="13"/>
  <c r="D27" i="13"/>
  <c r="E27" i="13"/>
  <c r="F27" i="13"/>
  <c r="O27" i="13"/>
  <c r="C28" i="13"/>
  <c r="D28" i="13"/>
  <c r="E28" i="13"/>
  <c r="F28" i="13"/>
  <c r="O28" i="13"/>
  <c r="C29" i="13"/>
  <c r="D29" i="13"/>
  <c r="E29" i="13"/>
  <c r="F29" i="13"/>
  <c r="O29" i="13"/>
  <c r="C30" i="13"/>
  <c r="D30" i="13"/>
  <c r="E30" i="13"/>
  <c r="F30" i="13"/>
  <c r="O30" i="13"/>
  <c r="C31" i="13"/>
  <c r="D31" i="13"/>
  <c r="E31" i="13"/>
  <c r="F31" i="13"/>
  <c r="O31" i="13"/>
  <c r="C32" i="13"/>
  <c r="D32" i="13"/>
  <c r="E32" i="13"/>
  <c r="F32" i="13"/>
  <c r="O32" i="13"/>
  <c r="C33" i="13"/>
  <c r="D33" i="13"/>
  <c r="E33" i="13"/>
  <c r="F33" i="13"/>
  <c r="O33" i="13"/>
  <c r="C34" i="13"/>
  <c r="D34" i="13"/>
  <c r="E34" i="13"/>
  <c r="F34" i="13"/>
  <c r="O34" i="13"/>
  <c r="C35" i="13"/>
  <c r="D35" i="13"/>
  <c r="E35" i="13"/>
  <c r="F35" i="13"/>
  <c r="O35" i="13"/>
  <c r="C36" i="13"/>
  <c r="D36" i="13"/>
  <c r="E36" i="13"/>
  <c r="F36" i="13"/>
  <c r="O36" i="13"/>
  <c r="C37" i="13"/>
  <c r="D37" i="13"/>
  <c r="E37" i="13"/>
  <c r="F37" i="13"/>
  <c r="O37" i="13"/>
  <c r="B37" i="13" l="1"/>
  <c r="B29" i="13"/>
  <c r="B25" i="13"/>
  <c r="B21" i="13"/>
  <c r="B33" i="13"/>
  <c r="B36" i="13"/>
  <c r="B32" i="13"/>
  <c r="B28" i="13"/>
  <c r="B24" i="13"/>
  <c r="B20" i="13"/>
  <c r="B35" i="13"/>
  <c r="B31" i="13"/>
  <c r="B27" i="13"/>
  <c r="B23" i="13"/>
  <c r="B19" i="13"/>
  <c r="B34" i="13"/>
  <c r="B30" i="13"/>
  <c r="B26" i="13"/>
  <c r="B22" i="13"/>
  <c r="B197" i="12"/>
  <c r="F197" i="12"/>
  <c r="V197" i="12"/>
  <c r="B218" i="12"/>
  <c r="F218" i="12"/>
  <c r="V218" i="12"/>
  <c r="B217" i="12"/>
  <c r="F217" i="12"/>
  <c r="V217" i="12"/>
  <c r="B216" i="12"/>
  <c r="F216" i="12"/>
  <c r="V216" i="12"/>
  <c r="B215" i="12"/>
  <c r="F215" i="12"/>
  <c r="V215" i="12"/>
  <c r="B105" i="12" l="1"/>
  <c r="F105" i="12"/>
  <c r="V105" i="12"/>
  <c r="B250" i="12" l="1"/>
  <c r="F250" i="12"/>
  <c r="V250" i="12"/>
  <c r="B249" i="12"/>
  <c r="F249" i="12"/>
  <c r="V249" i="12"/>
  <c r="B248" i="12"/>
  <c r="F248" i="12"/>
  <c r="V248" i="12"/>
  <c r="B247" i="12"/>
  <c r="F247" i="12"/>
  <c r="V247" i="12"/>
  <c r="G80" i="1"/>
  <c r="G81" i="1"/>
  <c r="C80" i="1"/>
  <c r="D80" i="1"/>
  <c r="E80" i="1"/>
  <c r="I80" i="1"/>
  <c r="F246" i="12"/>
  <c r="B246" i="12" s="1"/>
  <c r="V246" i="12"/>
  <c r="B245" i="12"/>
  <c r="F245" i="12"/>
  <c r="V245" i="12"/>
  <c r="B244" i="12"/>
  <c r="F244" i="12"/>
  <c r="V244" i="12"/>
  <c r="B243" i="12"/>
  <c r="F243" i="12"/>
  <c r="V243" i="12"/>
  <c r="F242" i="12"/>
  <c r="B242" i="12" s="1"/>
  <c r="V242" i="12"/>
  <c r="B79" i="1"/>
  <c r="C79" i="1"/>
  <c r="D79" i="1"/>
  <c r="E79" i="1"/>
  <c r="G79" i="1"/>
  <c r="I79" i="1"/>
  <c r="B165" i="12"/>
  <c r="F165" i="12"/>
  <c r="V165" i="12"/>
  <c r="B164" i="12"/>
  <c r="F164" i="12"/>
  <c r="V164" i="12"/>
  <c r="B163" i="12"/>
  <c r="F163" i="12"/>
  <c r="V163" i="12"/>
  <c r="B162" i="12"/>
  <c r="F162" i="12"/>
  <c r="V162" i="12"/>
  <c r="B161" i="12"/>
  <c r="F161" i="12"/>
  <c r="V161" i="12"/>
  <c r="B160" i="12"/>
  <c r="F160" i="12"/>
  <c r="V160" i="12"/>
  <c r="B159" i="12"/>
  <c r="F159" i="12"/>
  <c r="V159" i="12"/>
  <c r="B104" i="12"/>
  <c r="F104" i="12"/>
  <c r="V104" i="12"/>
  <c r="B103" i="12"/>
  <c r="F103" i="12"/>
  <c r="V103" i="12"/>
  <c r="B102" i="12"/>
  <c r="F102" i="12"/>
  <c r="V102" i="12"/>
  <c r="B101" i="12"/>
  <c r="F101" i="12"/>
  <c r="V101" i="12"/>
  <c r="B100" i="12"/>
  <c r="F100" i="12"/>
  <c r="V100" i="12"/>
  <c r="F99" i="12"/>
  <c r="B99" i="12" s="1"/>
  <c r="V99" i="12"/>
  <c r="B98" i="12"/>
  <c r="F98" i="12"/>
  <c r="V98" i="12"/>
  <c r="B97" i="12"/>
  <c r="F97" i="12"/>
  <c r="V97" i="12"/>
  <c r="B96" i="12"/>
  <c r="F96" i="12"/>
  <c r="V96" i="12"/>
  <c r="B95" i="12"/>
  <c r="F95" i="12"/>
  <c r="V95" i="12"/>
  <c r="F94" i="12"/>
  <c r="B94" i="12" s="1"/>
  <c r="V94" i="12"/>
  <c r="B32" i="1"/>
  <c r="C32" i="1"/>
  <c r="D32" i="1"/>
  <c r="E32" i="1"/>
  <c r="G32" i="1"/>
  <c r="I32" i="1"/>
  <c r="B31" i="1"/>
  <c r="C31" i="1"/>
  <c r="D31" i="1"/>
  <c r="E31" i="1"/>
  <c r="G31" i="1"/>
  <c r="I31" i="1"/>
  <c r="B30" i="1"/>
  <c r="C30" i="1"/>
  <c r="D30" i="1"/>
  <c r="E30" i="1"/>
  <c r="G30" i="1"/>
  <c r="I30" i="1"/>
  <c r="B90" i="12"/>
  <c r="F90" i="12"/>
  <c r="V90" i="12"/>
  <c r="B89" i="12"/>
  <c r="F89" i="12"/>
  <c r="V89" i="12"/>
  <c r="B51" i="12"/>
  <c r="F51" i="12"/>
  <c r="V51" i="12"/>
  <c r="B50" i="12"/>
  <c r="F50" i="12"/>
  <c r="V50" i="12"/>
  <c r="B49" i="12"/>
  <c r="F49" i="12"/>
  <c r="V49" i="12"/>
  <c r="B48" i="12"/>
  <c r="F48" i="12"/>
  <c r="V48" i="12"/>
  <c r="F47" i="12"/>
  <c r="B47" i="12" s="1"/>
  <c r="V47" i="12"/>
  <c r="B18" i="1"/>
  <c r="C18" i="1"/>
  <c r="D18" i="1"/>
  <c r="E18" i="1"/>
  <c r="G18" i="1"/>
  <c r="I18" i="1"/>
  <c r="B28" i="1"/>
  <c r="C28" i="1"/>
  <c r="D28" i="1"/>
  <c r="E28" i="1"/>
  <c r="G28" i="1"/>
  <c r="I28" i="1"/>
  <c r="B46" i="12"/>
  <c r="F46" i="12"/>
  <c r="V46" i="12"/>
  <c r="B45" i="12"/>
  <c r="F45" i="12"/>
  <c r="V45" i="12"/>
  <c r="F44" i="12"/>
  <c r="B44" i="12" s="1"/>
  <c r="V44" i="12"/>
  <c r="B17" i="1"/>
  <c r="C17" i="1"/>
  <c r="D17" i="1"/>
  <c r="E17" i="1"/>
  <c r="G17" i="1"/>
  <c r="I17" i="1"/>
  <c r="B42" i="12"/>
  <c r="F42" i="12"/>
  <c r="V42" i="12"/>
  <c r="B41" i="12"/>
  <c r="F41" i="12"/>
  <c r="V41" i="12"/>
  <c r="B40" i="12"/>
  <c r="F40" i="12"/>
  <c r="V40" i="12"/>
  <c r="F39" i="12"/>
  <c r="B39" i="12" s="1"/>
  <c r="V39" i="12"/>
  <c r="B78" i="1"/>
  <c r="C78" i="1"/>
  <c r="D78" i="1"/>
  <c r="E78" i="1"/>
  <c r="G78" i="1"/>
  <c r="I78" i="1"/>
  <c r="B77" i="1"/>
  <c r="C77" i="1"/>
  <c r="D77" i="1"/>
  <c r="E77" i="1"/>
  <c r="G77" i="1"/>
  <c r="I77" i="1"/>
  <c r="B38" i="12"/>
  <c r="F38" i="12"/>
  <c r="V38" i="12"/>
  <c r="B37" i="12"/>
  <c r="F37" i="12"/>
  <c r="V37" i="12"/>
  <c r="B36" i="12"/>
  <c r="F36" i="12"/>
  <c r="V36" i="12"/>
  <c r="B35" i="12"/>
  <c r="F35" i="12"/>
  <c r="V35" i="12"/>
  <c r="B34" i="12"/>
  <c r="F34" i="12"/>
  <c r="V34" i="12"/>
  <c r="B174" i="12"/>
  <c r="B175" i="12"/>
  <c r="F174" i="12"/>
  <c r="F175" i="12"/>
  <c r="V174" i="12"/>
  <c r="V175" i="12"/>
  <c r="B177" i="12"/>
  <c r="F177" i="12"/>
  <c r="V177" i="12"/>
  <c r="B176" i="12"/>
  <c r="F176" i="12"/>
  <c r="V176" i="12"/>
  <c r="B125" i="12"/>
  <c r="F125" i="12"/>
  <c r="V125" i="12"/>
  <c r="F124" i="12"/>
  <c r="B124" i="12" s="1"/>
  <c r="V124" i="12"/>
  <c r="B35" i="1"/>
  <c r="C35" i="1"/>
  <c r="D35" i="1"/>
  <c r="E35" i="1"/>
  <c r="G35" i="1"/>
  <c r="I35" i="1"/>
  <c r="B146" i="12"/>
  <c r="F146" i="12"/>
  <c r="V146" i="12"/>
  <c r="B145" i="12"/>
  <c r="F145" i="12"/>
  <c r="V145" i="12"/>
  <c r="B144" i="12"/>
  <c r="F144" i="12"/>
  <c r="V144" i="12"/>
  <c r="B143" i="12"/>
  <c r="F143" i="12"/>
  <c r="V143" i="12"/>
  <c r="F142" i="12"/>
  <c r="B142" i="12" s="1"/>
  <c r="V142" i="12"/>
  <c r="B42" i="1"/>
  <c r="C42" i="1"/>
  <c r="D42" i="1"/>
  <c r="E42" i="1"/>
  <c r="G42" i="1"/>
  <c r="I42" i="1"/>
  <c r="B33" i="12"/>
  <c r="F33" i="12"/>
  <c r="V33" i="12"/>
  <c r="B32" i="12"/>
  <c r="F32" i="12"/>
  <c r="V32" i="12"/>
  <c r="F31" i="12"/>
  <c r="B31" i="12" s="1"/>
  <c r="V31" i="12"/>
  <c r="B141" i="12"/>
  <c r="F141" i="12"/>
  <c r="V141" i="12"/>
  <c r="B140" i="12"/>
  <c r="F140" i="12"/>
  <c r="V140" i="12"/>
  <c r="F139" i="12"/>
  <c r="B139" i="12" s="1"/>
  <c r="V139" i="12"/>
  <c r="B41" i="1"/>
  <c r="C41" i="1"/>
  <c r="D41" i="1"/>
  <c r="E41" i="1"/>
  <c r="G41" i="1"/>
  <c r="I41" i="1"/>
  <c r="B40" i="1"/>
  <c r="C40" i="1"/>
  <c r="D40" i="1"/>
  <c r="E40" i="1"/>
  <c r="G40" i="1"/>
  <c r="I40" i="1"/>
  <c r="B76" i="1"/>
  <c r="C76" i="1"/>
  <c r="D76" i="1"/>
  <c r="E76" i="1"/>
  <c r="G76" i="1"/>
  <c r="I76" i="1"/>
  <c r="B75" i="1"/>
  <c r="C75" i="1"/>
  <c r="D75" i="1"/>
  <c r="E75" i="1"/>
  <c r="G75" i="1"/>
  <c r="I75" i="1"/>
  <c r="B107" i="12"/>
  <c r="B108" i="12"/>
  <c r="B109" i="12"/>
  <c r="B110" i="12"/>
  <c r="B111" i="12"/>
  <c r="B112" i="12"/>
  <c r="B114" i="12"/>
  <c r="B115" i="12"/>
  <c r="F107" i="12"/>
  <c r="F108" i="12"/>
  <c r="F109" i="12"/>
  <c r="F110" i="12"/>
  <c r="F111" i="12"/>
  <c r="F112" i="12"/>
  <c r="F113" i="12"/>
  <c r="B113" i="12" s="1"/>
  <c r="F114" i="12"/>
  <c r="F115" i="12"/>
  <c r="V107" i="12"/>
  <c r="V108" i="12"/>
  <c r="V109" i="12"/>
  <c r="V110" i="12"/>
  <c r="V111" i="12"/>
  <c r="V112" i="12"/>
  <c r="V113" i="12"/>
  <c r="V114" i="12"/>
  <c r="V115" i="12"/>
  <c r="B116" i="12"/>
  <c r="B117" i="12"/>
  <c r="B118" i="12"/>
  <c r="B119" i="12"/>
  <c r="B120" i="12"/>
  <c r="B121" i="12"/>
  <c r="B122" i="12"/>
  <c r="B123" i="12"/>
  <c r="F116" i="12"/>
  <c r="F117" i="12"/>
  <c r="F118" i="12"/>
  <c r="F119" i="12"/>
  <c r="F120" i="12"/>
  <c r="F121" i="12"/>
  <c r="F122" i="12"/>
  <c r="F123" i="12"/>
  <c r="V116" i="12"/>
  <c r="V117" i="12"/>
  <c r="V118" i="12"/>
  <c r="V119" i="12"/>
  <c r="V120" i="12"/>
  <c r="V121" i="12"/>
  <c r="V122" i="12"/>
  <c r="V123" i="12"/>
  <c r="F106" i="12"/>
  <c r="B106" i="12" s="1"/>
  <c r="V106" i="12"/>
  <c r="B34" i="1"/>
  <c r="C34" i="1"/>
  <c r="D34" i="1"/>
  <c r="E34" i="1"/>
  <c r="G34" i="1"/>
  <c r="I34" i="1"/>
  <c r="G33" i="1"/>
  <c r="G29" i="1"/>
  <c r="C33" i="1"/>
  <c r="D33" i="1"/>
  <c r="E33" i="1"/>
  <c r="I33" i="1"/>
  <c r="B80" i="1" l="1"/>
  <c r="B33" i="1"/>
  <c r="B231" i="12"/>
  <c r="F231" i="12"/>
  <c r="V231" i="12"/>
  <c r="B230" i="12"/>
  <c r="F230" i="12"/>
  <c r="V230" i="12"/>
  <c r="B229" i="12"/>
  <c r="F229" i="12"/>
  <c r="V229" i="12"/>
  <c r="F228" i="12"/>
  <c r="B228" i="12" s="1"/>
  <c r="V228" i="12"/>
  <c r="B74" i="1"/>
  <c r="C74" i="1"/>
  <c r="D74" i="1"/>
  <c r="E74" i="1"/>
  <c r="G74" i="1"/>
  <c r="I74" i="1"/>
  <c r="B39" i="1" l="1"/>
  <c r="C39" i="1"/>
  <c r="D39" i="1"/>
  <c r="E39" i="1"/>
  <c r="G39" i="1"/>
  <c r="I39" i="1"/>
  <c r="B158" i="12"/>
  <c r="F158" i="12"/>
  <c r="V158" i="12"/>
  <c r="B157" i="12"/>
  <c r="F157" i="12"/>
  <c r="V157" i="12"/>
  <c r="B156" i="12"/>
  <c r="F156" i="12"/>
  <c r="V156" i="12"/>
  <c r="B155" i="12"/>
  <c r="F155" i="12"/>
  <c r="V155" i="12"/>
  <c r="B154" i="12"/>
  <c r="F154" i="12"/>
  <c r="V154" i="12"/>
  <c r="B38" i="1"/>
  <c r="C38" i="1"/>
  <c r="D38" i="1"/>
  <c r="E38" i="1"/>
  <c r="G38" i="1"/>
  <c r="I38" i="1"/>
  <c r="B37" i="1"/>
  <c r="C37" i="1"/>
  <c r="D37" i="1"/>
  <c r="E37" i="1"/>
  <c r="G37" i="1"/>
  <c r="I37" i="1"/>
  <c r="B226" i="12"/>
  <c r="F226" i="12"/>
  <c r="V226" i="12"/>
  <c r="B225" i="12"/>
  <c r="F225" i="12"/>
  <c r="V225" i="12"/>
  <c r="F224" i="12"/>
  <c r="B224" i="12" s="1"/>
  <c r="V224" i="12"/>
  <c r="B73" i="1"/>
  <c r="C73" i="1"/>
  <c r="D73" i="1"/>
  <c r="E73" i="1"/>
  <c r="G73" i="1"/>
  <c r="I73" i="1"/>
  <c r="B221" i="12"/>
  <c r="F221" i="12"/>
  <c r="V221" i="12"/>
  <c r="B220" i="12"/>
  <c r="F220" i="12"/>
  <c r="V220" i="12"/>
  <c r="F223" i="12"/>
  <c r="B223" i="12" s="1"/>
  <c r="V223" i="12"/>
  <c r="B222" i="12"/>
  <c r="F222" i="12"/>
  <c r="V222" i="12"/>
  <c r="F219" i="12"/>
  <c r="B219" i="12" s="1"/>
  <c r="V219" i="12"/>
  <c r="B72" i="1"/>
  <c r="C72" i="1"/>
  <c r="D72" i="1"/>
  <c r="E72" i="1"/>
  <c r="G72" i="1"/>
  <c r="I72" i="1"/>
  <c r="B71" i="1"/>
  <c r="C71" i="1"/>
  <c r="D71" i="1"/>
  <c r="E71" i="1"/>
  <c r="G71" i="1"/>
  <c r="I71" i="1"/>
  <c r="B81" i="12"/>
  <c r="F81" i="12"/>
  <c r="V81" i="12"/>
  <c r="F80" i="12"/>
  <c r="B80" i="12" s="1"/>
  <c r="V80" i="12"/>
  <c r="B27" i="1"/>
  <c r="C27" i="1"/>
  <c r="D27" i="1"/>
  <c r="E27" i="1"/>
  <c r="G27" i="1"/>
  <c r="I27" i="1"/>
  <c r="B26" i="1"/>
  <c r="C26" i="1"/>
  <c r="D26" i="1"/>
  <c r="E26" i="1"/>
  <c r="G26" i="1"/>
  <c r="I26" i="1"/>
  <c r="G25" i="1"/>
  <c r="C25" i="1"/>
  <c r="D25" i="1"/>
  <c r="E25" i="1"/>
  <c r="I25" i="1"/>
  <c r="B88" i="12"/>
  <c r="F88" i="12"/>
  <c r="V88" i="12"/>
  <c r="F87" i="12"/>
  <c r="B87" i="12" s="1"/>
  <c r="V87" i="12"/>
  <c r="G36" i="1"/>
  <c r="C29" i="1"/>
  <c r="D29" i="1"/>
  <c r="E29" i="1"/>
  <c r="I29" i="1"/>
  <c r="B77" i="12"/>
  <c r="F77" i="12"/>
  <c r="V77" i="12"/>
  <c r="B76" i="12"/>
  <c r="F76" i="12"/>
  <c r="V76" i="12"/>
  <c r="F28" i="12"/>
  <c r="B28" i="12" s="1"/>
  <c r="V28" i="12"/>
  <c r="B29" i="12"/>
  <c r="B30" i="12"/>
  <c r="F29" i="12"/>
  <c r="F30" i="12"/>
  <c r="V29" i="12"/>
  <c r="V30" i="12"/>
  <c r="B13" i="1"/>
  <c r="B14" i="1"/>
  <c r="C13" i="1"/>
  <c r="C14" i="1"/>
  <c r="D13" i="1"/>
  <c r="D14" i="1"/>
  <c r="E13" i="1"/>
  <c r="E14" i="1"/>
  <c r="G13" i="1"/>
  <c r="G14" i="1"/>
  <c r="I13" i="1"/>
  <c r="I14" i="1"/>
  <c r="B16" i="1"/>
  <c r="C16" i="1"/>
  <c r="D16" i="1"/>
  <c r="E16" i="1"/>
  <c r="G16" i="1"/>
  <c r="I16" i="1"/>
  <c r="B15" i="1"/>
  <c r="C15" i="1"/>
  <c r="D15" i="1"/>
  <c r="E15" i="1"/>
  <c r="G15" i="1"/>
  <c r="I15" i="1"/>
  <c r="B22" i="12"/>
  <c r="F21" i="12"/>
  <c r="B21" i="12" s="1"/>
  <c r="F22" i="12"/>
  <c r="V21" i="12"/>
  <c r="V22" i="12"/>
  <c r="B23" i="12"/>
  <c r="B24" i="12"/>
  <c r="F23" i="12"/>
  <c r="F24" i="12"/>
  <c r="V23" i="12"/>
  <c r="V24" i="12"/>
  <c r="B25" i="12"/>
  <c r="F25" i="12"/>
  <c r="V25" i="12"/>
  <c r="B26" i="12"/>
  <c r="F26" i="12"/>
  <c r="V26" i="12"/>
  <c r="B12" i="1"/>
  <c r="C12" i="1"/>
  <c r="D12" i="1"/>
  <c r="E12" i="1"/>
  <c r="G12" i="1"/>
  <c r="I12" i="1"/>
  <c r="B212" i="12"/>
  <c r="F212" i="12"/>
  <c r="V212" i="12"/>
  <c r="B214" i="12"/>
  <c r="F214" i="12"/>
  <c r="V214" i="12"/>
  <c r="B25" i="1" l="1"/>
  <c r="B29" i="1"/>
  <c r="B211" i="12"/>
  <c r="C211" i="12"/>
  <c r="D211" i="12"/>
  <c r="E211" i="12"/>
  <c r="F211" i="12"/>
  <c r="V211" i="12"/>
  <c r="B213" i="12"/>
  <c r="C213" i="12"/>
  <c r="D213" i="12"/>
  <c r="E213" i="12"/>
  <c r="F213" i="12"/>
  <c r="V213" i="12"/>
  <c r="B210" i="12"/>
  <c r="C210" i="12"/>
  <c r="D210" i="12"/>
  <c r="E210" i="12"/>
  <c r="F210" i="12"/>
  <c r="V210" i="12"/>
  <c r="B70" i="1"/>
  <c r="C70" i="1"/>
  <c r="D70" i="1"/>
  <c r="E70" i="1"/>
  <c r="G70" i="1"/>
  <c r="I70" i="1"/>
  <c r="B69" i="1"/>
  <c r="C69" i="1"/>
  <c r="D69" i="1"/>
  <c r="E69" i="1"/>
  <c r="G69" i="1"/>
  <c r="I69" i="1"/>
  <c r="B68" i="1"/>
  <c r="C68" i="1"/>
  <c r="D68" i="1"/>
  <c r="E68" i="1"/>
  <c r="G68" i="1"/>
  <c r="I68" i="1"/>
  <c r="C205" i="12"/>
  <c r="D205" i="12"/>
  <c r="E205" i="12"/>
  <c r="F205" i="12"/>
  <c r="V205" i="12"/>
  <c r="B206" i="12"/>
  <c r="C206" i="12"/>
  <c r="D206" i="12"/>
  <c r="E206" i="12"/>
  <c r="F206" i="12"/>
  <c r="V206" i="12"/>
  <c r="C208" i="12"/>
  <c r="D208" i="12"/>
  <c r="E208" i="12"/>
  <c r="F208" i="12"/>
  <c r="V208" i="12"/>
  <c r="C209" i="12"/>
  <c r="D209" i="12"/>
  <c r="E209" i="12"/>
  <c r="F209" i="12"/>
  <c r="V209" i="12"/>
  <c r="B204" i="12"/>
  <c r="C204" i="12"/>
  <c r="D204" i="12"/>
  <c r="E204" i="12"/>
  <c r="F204" i="12"/>
  <c r="V204" i="12"/>
  <c r="B203" i="12"/>
  <c r="C203" i="12"/>
  <c r="D203" i="12"/>
  <c r="E203" i="12"/>
  <c r="F203" i="12"/>
  <c r="V203" i="12"/>
  <c r="B202" i="12"/>
  <c r="C202" i="12"/>
  <c r="D202" i="12"/>
  <c r="E202" i="12"/>
  <c r="F202" i="12"/>
  <c r="V202" i="12"/>
  <c r="C201" i="12"/>
  <c r="D201" i="12"/>
  <c r="E201" i="12"/>
  <c r="F201" i="12"/>
  <c r="V201" i="12"/>
  <c r="B67" i="1"/>
  <c r="C67" i="1"/>
  <c r="D67" i="1"/>
  <c r="E67" i="1"/>
  <c r="G67" i="1"/>
  <c r="I67" i="1"/>
  <c r="B66" i="1"/>
  <c r="C66" i="1"/>
  <c r="D66" i="1"/>
  <c r="E66" i="1"/>
  <c r="G66" i="1"/>
  <c r="I66" i="1"/>
  <c r="B65" i="1"/>
  <c r="C65" i="1"/>
  <c r="D65" i="1"/>
  <c r="E65" i="1"/>
  <c r="G65" i="1"/>
  <c r="I65" i="1"/>
  <c r="C200" i="12"/>
  <c r="D200" i="12"/>
  <c r="E200" i="12"/>
  <c r="F200" i="12"/>
  <c r="V200" i="12"/>
  <c r="C199" i="12"/>
  <c r="D199" i="12"/>
  <c r="E199" i="12"/>
  <c r="F199" i="12"/>
  <c r="V199" i="12"/>
  <c r="B64" i="1"/>
  <c r="C64" i="1"/>
  <c r="D64" i="1"/>
  <c r="E64" i="1"/>
  <c r="G64" i="1"/>
  <c r="I64" i="1"/>
  <c r="B63" i="1"/>
  <c r="C63" i="1"/>
  <c r="D63" i="1"/>
  <c r="E63" i="1"/>
  <c r="G63" i="1"/>
  <c r="I63" i="1"/>
  <c r="C198" i="12"/>
  <c r="D198" i="12"/>
  <c r="E198" i="12"/>
  <c r="F198" i="12"/>
  <c r="V198" i="12"/>
  <c r="B62" i="1"/>
  <c r="C62" i="1"/>
  <c r="D62" i="1"/>
  <c r="E62" i="1"/>
  <c r="G62" i="1"/>
  <c r="I62" i="1"/>
  <c r="B182" i="12"/>
  <c r="C182" i="12"/>
  <c r="D182" i="12"/>
  <c r="E182" i="12"/>
  <c r="F182" i="12"/>
  <c r="V182" i="12"/>
  <c r="B181" i="12"/>
  <c r="C181" i="12"/>
  <c r="D181" i="12"/>
  <c r="E181" i="12"/>
  <c r="F181" i="12"/>
  <c r="V181" i="12"/>
  <c r="B180" i="12"/>
  <c r="C180" i="12"/>
  <c r="D180" i="12"/>
  <c r="E180" i="12"/>
  <c r="F180" i="12"/>
  <c r="V180" i="12"/>
  <c r="B59" i="1"/>
  <c r="C59" i="1"/>
  <c r="D59" i="1"/>
  <c r="E59" i="1"/>
  <c r="G59" i="1"/>
  <c r="I59" i="1"/>
  <c r="B55" i="1"/>
  <c r="C55" i="1"/>
  <c r="D55" i="1"/>
  <c r="E55" i="1"/>
  <c r="G55" i="1"/>
  <c r="I55" i="1"/>
  <c r="B57" i="12"/>
  <c r="C57" i="12"/>
  <c r="D57" i="12"/>
  <c r="E57" i="12"/>
  <c r="F57" i="12"/>
  <c r="V57" i="12"/>
  <c r="C79" i="12"/>
  <c r="D79" i="12"/>
  <c r="E79" i="12"/>
  <c r="F79" i="12"/>
  <c r="V79" i="12"/>
  <c r="B24" i="1"/>
  <c r="C24" i="1"/>
  <c r="D24" i="1"/>
  <c r="E24" i="1"/>
  <c r="G24" i="1"/>
  <c r="I24" i="1"/>
  <c r="B54" i="1"/>
  <c r="C54" i="1"/>
  <c r="D54" i="1"/>
  <c r="E54" i="1"/>
  <c r="G54" i="1"/>
  <c r="I54" i="1"/>
  <c r="B51" i="1"/>
  <c r="C51" i="1"/>
  <c r="D51" i="1"/>
  <c r="E51" i="1"/>
  <c r="G51" i="1"/>
  <c r="I51" i="1"/>
  <c r="B50" i="1"/>
  <c r="C50" i="1"/>
  <c r="D50" i="1"/>
  <c r="E50" i="1"/>
  <c r="G50" i="1"/>
  <c r="I50" i="1"/>
  <c r="B48" i="1"/>
  <c r="B49" i="1"/>
  <c r="C48" i="1"/>
  <c r="C49" i="1"/>
  <c r="D48" i="1"/>
  <c r="D49" i="1"/>
  <c r="E48" i="1"/>
  <c r="E49" i="1"/>
  <c r="G48" i="1"/>
  <c r="G49" i="1"/>
  <c r="I48" i="1"/>
  <c r="I49" i="1"/>
  <c r="C52" i="1"/>
  <c r="D52" i="1"/>
  <c r="E52" i="1"/>
  <c r="G52" i="1"/>
  <c r="I52" i="1"/>
  <c r="C196" i="12"/>
  <c r="D196" i="12"/>
  <c r="E196" i="12"/>
  <c r="F196" i="12"/>
  <c r="V196" i="12"/>
  <c r="B61" i="1"/>
  <c r="C61" i="1"/>
  <c r="D61" i="1"/>
  <c r="E61" i="1"/>
  <c r="G61" i="1"/>
  <c r="I61" i="1"/>
  <c r="B209" i="12" l="1"/>
  <c r="B208" i="12"/>
  <c r="B205" i="12"/>
  <c r="B201" i="12"/>
  <c r="B200" i="12"/>
  <c r="B199" i="12"/>
  <c r="B198" i="12"/>
  <c r="B79" i="12"/>
  <c r="B52" i="1"/>
  <c r="B196" i="12"/>
  <c r="B20" i="12"/>
  <c r="C20" i="12"/>
  <c r="D20" i="12"/>
  <c r="E20" i="12"/>
  <c r="F20" i="12"/>
  <c r="V20" i="12"/>
  <c r="B19" i="12"/>
  <c r="C19" i="12"/>
  <c r="D19" i="12"/>
  <c r="E19" i="12"/>
  <c r="F19" i="12"/>
  <c r="V19" i="12"/>
  <c r="B18" i="12"/>
  <c r="C18" i="12"/>
  <c r="D18" i="12"/>
  <c r="E18" i="12"/>
  <c r="F18" i="12"/>
  <c r="V18" i="12"/>
  <c r="C17" i="12"/>
  <c r="D17" i="12"/>
  <c r="E17" i="12"/>
  <c r="F17" i="12"/>
  <c r="V17" i="12"/>
  <c r="B11" i="1"/>
  <c r="C11" i="1"/>
  <c r="D11" i="1"/>
  <c r="E11" i="1"/>
  <c r="G11" i="1"/>
  <c r="I11" i="1"/>
  <c r="B252" i="12"/>
  <c r="C252" i="12"/>
  <c r="D252" i="12"/>
  <c r="E252" i="12"/>
  <c r="F252" i="12"/>
  <c r="V252" i="12"/>
  <c r="B17" i="12" l="1"/>
  <c r="J522" i="32"/>
  <c r="J521" i="32" s="1"/>
  <c r="I521" i="32"/>
  <c r="H521" i="32"/>
  <c r="G521" i="32"/>
  <c r="J520" i="32"/>
  <c r="J519" i="32" s="1"/>
  <c r="I519" i="32"/>
  <c r="I518" i="32" s="1"/>
  <c r="H519" i="32"/>
  <c r="G519" i="32"/>
  <c r="G518" i="32" s="1"/>
  <c r="H518" i="32"/>
  <c r="J517" i="32"/>
  <c r="J516" i="32" s="1"/>
  <c r="I516" i="32"/>
  <c r="H516" i="32"/>
  <c r="G516" i="32"/>
  <c r="J515" i="32"/>
  <c r="I514" i="32"/>
  <c r="H514" i="32"/>
  <c r="G514" i="32"/>
  <c r="J513" i="32"/>
  <c r="J512" i="32" s="1"/>
  <c r="I512" i="32"/>
  <c r="H512" i="32"/>
  <c r="G512" i="32"/>
  <c r="J511" i="32"/>
  <c r="J510" i="32" s="1"/>
  <c r="I510" i="32"/>
  <c r="H510" i="32"/>
  <c r="G510" i="32"/>
  <c r="J509" i="32"/>
  <c r="J508" i="32" s="1"/>
  <c r="I508" i="32"/>
  <c r="H508" i="32"/>
  <c r="G508" i="32"/>
  <c r="J507" i="32"/>
  <c r="I506" i="32"/>
  <c r="I505" i="32" s="1"/>
  <c r="H506" i="32"/>
  <c r="H505" i="32" s="1"/>
  <c r="G506" i="32"/>
  <c r="J504" i="32"/>
  <c r="I503" i="32"/>
  <c r="H503" i="32"/>
  <c r="G503" i="32"/>
  <c r="J502" i="32"/>
  <c r="J501" i="32" s="1"/>
  <c r="I501" i="32"/>
  <c r="H501" i="32"/>
  <c r="G501" i="32"/>
  <c r="J500" i="32"/>
  <c r="J499" i="32" s="1"/>
  <c r="I499" i="32"/>
  <c r="H499" i="32"/>
  <c r="G499" i="32"/>
  <c r="J498" i="32"/>
  <c r="J497" i="32" s="1"/>
  <c r="I497" i="32"/>
  <c r="H497" i="32"/>
  <c r="G497" i="32"/>
  <c r="J496" i="32"/>
  <c r="I495" i="32"/>
  <c r="H495" i="32"/>
  <c r="G495" i="32"/>
  <c r="J492" i="32"/>
  <c r="J491" i="32" s="1"/>
  <c r="I491" i="32"/>
  <c r="H491" i="32"/>
  <c r="G491" i="32"/>
  <c r="J490" i="32"/>
  <c r="I489" i="32"/>
  <c r="H489" i="32"/>
  <c r="G489" i="32"/>
  <c r="J488" i="32"/>
  <c r="J487" i="32" s="1"/>
  <c r="I487" i="32"/>
  <c r="H487" i="32"/>
  <c r="H486" i="32" s="1"/>
  <c r="G487" i="32"/>
  <c r="G486" i="32" s="1"/>
  <c r="J485" i="32"/>
  <c r="J484" i="32" s="1"/>
  <c r="I484" i="32"/>
  <c r="H484" i="32"/>
  <c r="G484" i="32"/>
  <c r="J483" i="32"/>
  <c r="J482" i="32"/>
  <c r="J481" i="32"/>
  <c r="J480" i="32"/>
  <c r="I479" i="32"/>
  <c r="H479" i="32"/>
  <c r="G479" i="32"/>
  <c r="J478" i="32"/>
  <c r="J477" i="32" s="1"/>
  <c r="I477" i="32"/>
  <c r="H477" i="32"/>
  <c r="G477" i="32"/>
  <c r="J476" i="32"/>
  <c r="J475" i="32" s="1"/>
  <c r="I475" i="32"/>
  <c r="H475" i="32"/>
  <c r="G475" i="32"/>
  <c r="J474" i="32"/>
  <c r="J473" i="32" s="1"/>
  <c r="I473" i="32"/>
  <c r="H473" i="32"/>
  <c r="G473" i="32"/>
  <c r="J472" i="32"/>
  <c r="J471" i="32"/>
  <c r="J470" i="32" s="1"/>
  <c r="I470" i="32"/>
  <c r="H470" i="32"/>
  <c r="G470" i="32"/>
  <c r="J469" i="32"/>
  <c r="J468" i="32" s="1"/>
  <c r="I468" i="32"/>
  <c r="H468" i="32"/>
  <c r="G468" i="32"/>
  <c r="J466" i="32"/>
  <c r="J465" i="32" s="1"/>
  <c r="I465" i="32"/>
  <c r="H465" i="32"/>
  <c r="G465" i="32"/>
  <c r="J464" i="32"/>
  <c r="I463" i="32"/>
  <c r="H463" i="32"/>
  <c r="H462" i="32" s="1"/>
  <c r="G463" i="32"/>
  <c r="G462" i="32" s="1"/>
  <c r="J461" i="32"/>
  <c r="I460" i="32"/>
  <c r="H460" i="32"/>
  <c r="G460" i="32"/>
  <c r="J459" i="32"/>
  <c r="J458" i="32" s="1"/>
  <c r="I458" i="32"/>
  <c r="H458" i="32"/>
  <c r="G458" i="32"/>
  <c r="J457" i="32"/>
  <c r="J456" i="32" s="1"/>
  <c r="I456" i="32"/>
  <c r="H456" i="32"/>
  <c r="G456" i="32"/>
  <c r="J455" i="32"/>
  <c r="J454" i="32" s="1"/>
  <c r="I454" i="32"/>
  <c r="H454" i="32"/>
  <c r="G454" i="32"/>
  <c r="J453" i="32"/>
  <c r="I452" i="32"/>
  <c r="H452" i="32"/>
  <c r="G452" i="32"/>
  <c r="J451" i="32"/>
  <c r="J450" i="32" s="1"/>
  <c r="I450" i="32"/>
  <c r="H450" i="32"/>
  <c r="G450" i="32"/>
  <c r="J449" i="32"/>
  <c r="J448" i="32" s="1"/>
  <c r="I448" i="32"/>
  <c r="H448" i="32"/>
  <c r="G448" i="32"/>
  <c r="J446" i="32"/>
  <c r="J445" i="32" s="1"/>
  <c r="I445" i="32"/>
  <c r="H445" i="32"/>
  <c r="G445" i="32"/>
  <c r="J444" i="32"/>
  <c r="J443" i="32" s="1"/>
  <c r="I443" i="32"/>
  <c r="H443" i="32"/>
  <c r="G443" i="32"/>
  <c r="J442" i="32"/>
  <c r="I441" i="32"/>
  <c r="H441" i="32"/>
  <c r="G441" i="32"/>
  <c r="J439" i="32"/>
  <c r="I438" i="32"/>
  <c r="H438" i="32"/>
  <c r="G438" i="32"/>
  <c r="J437" i="32"/>
  <c r="J436" i="32" s="1"/>
  <c r="I436" i="32"/>
  <c r="H436" i="32"/>
  <c r="G436" i="32"/>
  <c r="J435" i="32"/>
  <c r="J434" i="32" s="1"/>
  <c r="I434" i="32"/>
  <c r="H434" i="32"/>
  <c r="G434" i="32"/>
  <c r="J433" i="32"/>
  <c r="J432" i="32" s="1"/>
  <c r="I432" i="32"/>
  <c r="H432" i="32"/>
  <c r="G432" i="32"/>
  <c r="J430" i="32"/>
  <c r="J429" i="32" s="1"/>
  <c r="I429" i="32"/>
  <c r="H429" i="32"/>
  <c r="G429" i="32"/>
  <c r="J428" i="32"/>
  <c r="I427" i="32"/>
  <c r="H427" i="32"/>
  <c r="G427" i="32"/>
  <c r="J426" i="32"/>
  <c r="J425" i="32" s="1"/>
  <c r="I425" i="32"/>
  <c r="H425" i="32"/>
  <c r="G425" i="32"/>
  <c r="J424" i="32"/>
  <c r="J423" i="32" s="1"/>
  <c r="I423" i="32"/>
  <c r="H423" i="32"/>
  <c r="H422" i="32" s="1"/>
  <c r="G423" i="32"/>
  <c r="J421" i="32"/>
  <c r="J420" i="32" s="1"/>
  <c r="I420" i="32"/>
  <c r="H420" i="32"/>
  <c r="G420" i="32"/>
  <c r="J419" i="32"/>
  <c r="J418" i="32" s="1"/>
  <c r="I418" i="32"/>
  <c r="H418" i="32"/>
  <c r="G418" i="32"/>
  <c r="J417" i="32"/>
  <c r="I416" i="32"/>
  <c r="H416" i="32"/>
  <c r="G416" i="32"/>
  <c r="J415" i="32"/>
  <c r="J414" i="32" s="1"/>
  <c r="I414" i="32"/>
  <c r="H414" i="32"/>
  <c r="G414" i="32"/>
  <c r="J413" i="32"/>
  <c r="J412" i="32" s="1"/>
  <c r="I412" i="32"/>
  <c r="H412" i="32"/>
  <c r="G412" i="32"/>
  <c r="G411" i="32" s="1"/>
  <c r="J409" i="32"/>
  <c r="J408" i="32" s="1"/>
  <c r="I408" i="32"/>
  <c r="H408" i="32"/>
  <c r="G408" i="32"/>
  <c r="J407" i="32"/>
  <c r="J406" i="32" s="1"/>
  <c r="I406" i="32"/>
  <c r="H406" i="32"/>
  <c r="G406" i="32"/>
  <c r="J405" i="32"/>
  <c r="J404" i="32" s="1"/>
  <c r="I404" i="32"/>
  <c r="I403" i="32" s="1"/>
  <c r="H404" i="32"/>
  <c r="G404" i="32"/>
  <c r="G403" i="32" s="1"/>
  <c r="H403" i="32"/>
  <c r="J402" i="32"/>
  <c r="J401" i="32" s="1"/>
  <c r="I401" i="32"/>
  <c r="H401" i="32"/>
  <c r="G401" i="32"/>
  <c r="J400" i="32"/>
  <c r="I399" i="32"/>
  <c r="H399" i="32"/>
  <c r="G399" i="32"/>
  <c r="J398" i="32"/>
  <c r="J397" i="32" s="1"/>
  <c r="I397" i="32"/>
  <c r="H397" i="32"/>
  <c r="G397" i="32"/>
  <c r="J396" i="32"/>
  <c r="J395" i="32" s="1"/>
  <c r="I395" i="32"/>
  <c r="H395" i="32"/>
  <c r="H394" i="32" s="1"/>
  <c r="G395" i="32"/>
  <c r="J393" i="32"/>
  <c r="J392" i="32" s="1"/>
  <c r="I392" i="32"/>
  <c r="H392" i="32"/>
  <c r="G392" i="32"/>
  <c r="J391" i="32"/>
  <c r="J390" i="32" s="1"/>
  <c r="I390" i="32"/>
  <c r="H390" i="32"/>
  <c r="G390" i="32"/>
  <c r="J389" i="32"/>
  <c r="I388" i="32"/>
  <c r="I387" i="32" s="1"/>
  <c r="H388" i="32"/>
  <c r="H387" i="32" s="1"/>
  <c r="G388" i="32"/>
  <c r="J386" i="32"/>
  <c r="I385" i="32"/>
  <c r="H385" i="32"/>
  <c r="G385" i="32"/>
  <c r="J384" i="32"/>
  <c r="J383" i="32" s="1"/>
  <c r="I383" i="32"/>
  <c r="H383" i="32"/>
  <c r="G383" i="32"/>
  <c r="J382" i="32"/>
  <c r="J381" i="32" s="1"/>
  <c r="I381" i="32"/>
  <c r="H381" i="32"/>
  <c r="G381" i="32"/>
  <c r="J380" i="32"/>
  <c r="J379" i="32" s="1"/>
  <c r="I379" i="32"/>
  <c r="I378" i="32" s="1"/>
  <c r="H379" i="32"/>
  <c r="G379" i="32"/>
  <c r="G378" i="32" s="1"/>
  <c r="J377" i="32"/>
  <c r="J376" i="32"/>
  <c r="J375" i="32"/>
  <c r="I374" i="32"/>
  <c r="I373" i="32" s="1"/>
  <c r="H374" i="32"/>
  <c r="H373" i="32" s="1"/>
  <c r="G374" i="32"/>
  <c r="G373" i="32" s="1"/>
  <c r="J372" i="32"/>
  <c r="J371" i="32"/>
  <c r="J370" i="32"/>
  <c r="J369" i="32" s="1"/>
  <c r="I369" i="32"/>
  <c r="H369" i="32"/>
  <c r="G369" i="32"/>
  <c r="J368" i="32"/>
  <c r="J367" i="32"/>
  <c r="J366" i="32"/>
  <c r="I365" i="32"/>
  <c r="H365" i="32"/>
  <c r="G365" i="32"/>
  <c r="J364" i="32"/>
  <c r="J363" i="32" s="1"/>
  <c r="I363" i="32"/>
  <c r="H363" i="32"/>
  <c r="H362" i="32" s="1"/>
  <c r="G363" i="32"/>
  <c r="J361" i="32"/>
  <c r="J360" i="32" s="1"/>
  <c r="I360" i="32"/>
  <c r="I346" i="32" s="1"/>
  <c r="H360" i="32"/>
  <c r="G360" i="32"/>
  <c r="J359" i="32"/>
  <c r="J358" i="32"/>
  <c r="I358" i="32"/>
  <c r="H358" i="32"/>
  <c r="G358" i="32"/>
  <c r="J357" i="32"/>
  <c r="J355" i="32" s="1"/>
  <c r="J356" i="32"/>
  <c r="I355" i="32"/>
  <c r="H355" i="32"/>
  <c r="G355" i="32"/>
  <c r="J354" i="32"/>
  <c r="J353" i="32"/>
  <c r="J352" i="32"/>
  <c r="I351" i="32"/>
  <c r="H351" i="32"/>
  <c r="G351" i="32"/>
  <c r="J350" i="32"/>
  <c r="J349" i="32"/>
  <c r="J348" i="32"/>
  <c r="I347" i="32"/>
  <c r="H347" i="32"/>
  <c r="G347" i="32"/>
  <c r="J344" i="32"/>
  <c r="J343" i="32"/>
  <c r="J342" i="32"/>
  <c r="I341" i="32"/>
  <c r="H341" i="32"/>
  <c r="G341" i="32"/>
  <c r="J340" i="32"/>
  <c r="J339" i="32" s="1"/>
  <c r="I339" i="32"/>
  <c r="H339" i="32"/>
  <c r="G339" i="32"/>
  <c r="J338" i="32"/>
  <c r="J337" i="32" s="1"/>
  <c r="I337" i="32"/>
  <c r="H337" i="32"/>
  <c r="G337" i="32"/>
  <c r="J336" i="32"/>
  <c r="I335" i="32"/>
  <c r="H335" i="32"/>
  <c r="G335" i="32"/>
  <c r="J334" i="32"/>
  <c r="J333" i="32" s="1"/>
  <c r="I333" i="32"/>
  <c r="H333" i="32"/>
  <c r="G333" i="32"/>
  <c r="J332" i="32"/>
  <c r="J331" i="32" s="1"/>
  <c r="I331" i="32"/>
  <c r="H331" i="32"/>
  <c r="G331" i="32"/>
  <c r="J330" i="32"/>
  <c r="J329" i="32" s="1"/>
  <c r="I329" i="32"/>
  <c r="H329" i="32"/>
  <c r="G329" i="32"/>
  <c r="J328" i="32"/>
  <c r="J327" i="32"/>
  <c r="I326" i="32"/>
  <c r="H326" i="32"/>
  <c r="G326" i="32"/>
  <c r="J325" i="32"/>
  <c r="J324" i="32" s="1"/>
  <c r="I324" i="32"/>
  <c r="H324" i="32"/>
  <c r="G324" i="32"/>
  <c r="J322" i="32"/>
  <c r="J321" i="32" s="1"/>
  <c r="I321" i="32"/>
  <c r="H321" i="32"/>
  <c r="G321" i="32"/>
  <c r="J320" i="32"/>
  <c r="I319" i="32"/>
  <c r="H319" i="32"/>
  <c r="H318" i="32" s="1"/>
  <c r="G319" i="32"/>
  <c r="J317" i="32"/>
  <c r="J316" i="32"/>
  <c r="J315" i="32"/>
  <c r="J314" i="32"/>
  <c r="J313" i="32"/>
  <c r="J312" i="32"/>
  <c r="I311" i="32"/>
  <c r="H311" i="32"/>
  <c r="G311" i="32"/>
  <c r="J310" i="32"/>
  <c r="J309" i="32"/>
  <c r="J308" i="32"/>
  <c r="J307" i="32"/>
  <c r="J306" i="32"/>
  <c r="J305" i="32"/>
  <c r="J304" i="32"/>
  <c r="I303" i="32"/>
  <c r="I302" i="32" s="1"/>
  <c r="H303" i="32"/>
  <c r="G303" i="32"/>
  <c r="H302" i="32"/>
  <c r="J301" i="32"/>
  <c r="J300" i="32" s="1"/>
  <c r="I300" i="32"/>
  <c r="H300" i="32"/>
  <c r="G300" i="32"/>
  <c r="J299" i="32"/>
  <c r="J298" i="32"/>
  <c r="J297" i="32"/>
  <c r="J296" i="32"/>
  <c r="J295" i="32"/>
  <c r="J294" i="32"/>
  <c r="J293" i="32"/>
  <c r="I292" i="32"/>
  <c r="H292" i="32"/>
  <c r="G292" i="32"/>
  <c r="J291" i="32"/>
  <c r="J290" i="32"/>
  <c r="J289" i="32"/>
  <c r="J288" i="32" s="1"/>
  <c r="I288" i="32"/>
  <c r="H288" i="32"/>
  <c r="G288" i="32"/>
  <c r="J287" i="32"/>
  <c r="J286" i="32"/>
  <c r="J285" i="32"/>
  <c r="I284" i="32"/>
  <c r="H284" i="32"/>
  <c r="G284" i="32"/>
  <c r="J283" i="32"/>
  <c r="J282" i="32"/>
  <c r="J281" i="32"/>
  <c r="J280" i="32"/>
  <c r="J279" i="32"/>
  <c r="I278" i="32"/>
  <c r="I277" i="32" s="1"/>
  <c r="H278" i="32"/>
  <c r="G278" i="32"/>
  <c r="J276" i="32"/>
  <c r="J275" i="32" s="1"/>
  <c r="I275" i="32"/>
  <c r="H275" i="32"/>
  <c r="G275" i="32"/>
  <c r="J274" i="32"/>
  <c r="I273" i="32"/>
  <c r="H273" i="32"/>
  <c r="G273" i="32"/>
  <c r="J272" i="32"/>
  <c r="J271" i="32" s="1"/>
  <c r="I271" i="32"/>
  <c r="H271" i="32"/>
  <c r="G271" i="32"/>
  <c r="J270" i="32"/>
  <c r="J269" i="32" s="1"/>
  <c r="I269" i="32"/>
  <c r="H269" i="32"/>
  <c r="G269" i="32"/>
  <c r="J268" i="32"/>
  <c r="J267" i="32" s="1"/>
  <c r="I267" i="32"/>
  <c r="I266" i="32" s="1"/>
  <c r="H267" i="32"/>
  <c r="G267" i="32"/>
  <c r="J265" i="32"/>
  <c r="J264" i="32" s="1"/>
  <c r="I264" i="32"/>
  <c r="H264" i="32"/>
  <c r="G264" i="32"/>
  <c r="J263" i="32"/>
  <c r="I262" i="32"/>
  <c r="H262" i="32"/>
  <c r="H261" i="32" s="1"/>
  <c r="G262" i="32"/>
  <c r="J260" i="32"/>
  <c r="I259" i="32"/>
  <c r="H259" i="32"/>
  <c r="G259" i="32"/>
  <c r="J258" i="32"/>
  <c r="J257" i="32" s="1"/>
  <c r="I257" i="32"/>
  <c r="H257" i="32"/>
  <c r="G257" i="32"/>
  <c r="J256" i="32"/>
  <c r="J255" i="32" s="1"/>
  <c r="I255" i="32"/>
  <c r="H255" i="32"/>
  <c r="G255" i="32"/>
  <c r="J254" i="32"/>
  <c r="J253" i="32" s="1"/>
  <c r="I253" i="32"/>
  <c r="H253" i="32"/>
  <c r="G253" i="32"/>
  <c r="J252" i="32"/>
  <c r="I251" i="32"/>
  <c r="H251" i="32"/>
  <c r="G251" i="32"/>
  <c r="J250" i="32"/>
  <c r="J249" i="32" s="1"/>
  <c r="I249" i="32"/>
  <c r="I248" i="32" s="1"/>
  <c r="H249" i="32"/>
  <c r="G249" i="32"/>
  <c r="J247" i="32"/>
  <c r="J246" i="32" s="1"/>
  <c r="I246" i="32"/>
  <c r="H246" i="32"/>
  <c r="G246" i="32"/>
  <c r="J245" i="32"/>
  <c r="J244" i="32" s="1"/>
  <c r="I244" i="32"/>
  <c r="H244" i="32"/>
  <c r="G244" i="32"/>
  <c r="J243" i="32"/>
  <c r="J242" i="32" s="1"/>
  <c r="I242" i="32"/>
  <c r="H242" i="32"/>
  <c r="G242" i="32"/>
  <c r="J241" i="32"/>
  <c r="I240" i="32"/>
  <c r="H240" i="32"/>
  <c r="G240" i="32"/>
  <c r="J238" i="32"/>
  <c r="I237" i="32"/>
  <c r="H237" i="32"/>
  <c r="G237" i="32"/>
  <c r="J236" i="32"/>
  <c r="J235" i="32"/>
  <c r="J234" i="32"/>
  <c r="I233" i="32"/>
  <c r="H233" i="32"/>
  <c r="G233" i="32"/>
  <c r="J232" i="32"/>
  <c r="J231" i="32" s="1"/>
  <c r="I231" i="32"/>
  <c r="H231" i="32"/>
  <c r="G231" i="32"/>
  <c r="J230" i="32"/>
  <c r="J229" i="32"/>
  <c r="I228" i="32"/>
  <c r="H228" i="32"/>
  <c r="G228" i="32"/>
  <c r="J225" i="32"/>
  <c r="I224" i="32"/>
  <c r="H224" i="32"/>
  <c r="G224" i="32"/>
  <c r="J223" i="32"/>
  <c r="J222" i="32"/>
  <c r="J221" i="32"/>
  <c r="J220" i="32"/>
  <c r="J219" i="32"/>
  <c r="I218" i="32"/>
  <c r="H218" i="32"/>
  <c r="G218" i="32"/>
  <c r="J217" i="32"/>
  <c r="J216" i="32"/>
  <c r="J215" i="32"/>
  <c r="I214" i="32"/>
  <c r="H214" i="32"/>
  <c r="G214" i="32"/>
  <c r="J213" i="32"/>
  <c r="J212" i="32"/>
  <c r="J211" i="32"/>
  <c r="J210" i="32"/>
  <c r="J209" i="32"/>
  <c r="J208" i="32"/>
  <c r="I207" i="32"/>
  <c r="H207" i="32"/>
  <c r="G207" i="32"/>
  <c r="J206" i="32"/>
  <c r="J205" i="32"/>
  <c r="J204" i="32"/>
  <c r="J203" i="32"/>
  <c r="I202" i="32"/>
  <c r="H202" i="32"/>
  <c r="G202" i="32"/>
  <c r="J201" i="32"/>
  <c r="J200" i="32"/>
  <c r="J199" i="32"/>
  <c r="I198" i="32"/>
  <c r="H198" i="32"/>
  <c r="G198" i="32"/>
  <c r="J197" i="32"/>
  <c r="J196" i="32" s="1"/>
  <c r="I196" i="32"/>
  <c r="H196" i="32"/>
  <c r="G196" i="32"/>
  <c r="J195" i="32"/>
  <c r="J194" i="32" s="1"/>
  <c r="I194" i="32"/>
  <c r="H194" i="32"/>
  <c r="G194" i="32"/>
  <c r="J193" i="32"/>
  <c r="J192" i="32"/>
  <c r="I191" i="32"/>
  <c r="H191" i="32"/>
  <c r="G191" i="32"/>
  <c r="J190" i="32"/>
  <c r="J189" i="32" s="1"/>
  <c r="I189" i="32"/>
  <c r="H189" i="32"/>
  <c r="G189" i="32"/>
  <c r="J187" i="32"/>
  <c r="J186" i="32" s="1"/>
  <c r="I186" i="32"/>
  <c r="H186" i="32"/>
  <c r="G186" i="32"/>
  <c r="J185" i="32"/>
  <c r="J184" i="32"/>
  <c r="J183" i="32"/>
  <c r="J182" i="32"/>
  <c r="J181" i="32"/>
  <c r="J180" i="32"/>
  <c r="J179" i="32"/>
  <c r="J178" i="32"/>
  <c r="I177" i="32"/>
  <c r="H177" i="32"/>
  <c r="G177" i="32"/>
  <c r="J176" i="32"/>
  <c r="J175" i="32"/>
  <c r="J174" i="32"/>
  <c r="J173" i="32"/>
  <c r="J172" i="32"/>
  <c r="J171" i="32"/>
  <c r="J170" i="32"/>
  <c r="J169" i="32"/>
  <c r="I168" i="32"/>
  <c r="H168" i="32"/>
  <c r="G168" i="32"/>
  <c r="J166" i="32"/>
  <c r="J165" i="32" s="1"/>
  <c r="I165" i="32"/>
  <c r="H165" i="32"/>
  <c r="G165" i="32"/>
  <c r="J164" i="32"/>
  <c r="I163" i="32"/>
  <c r="H163" i="32"/>
  <c r="G163" i="32"/>
  <c r="J162" i="32"/>
  <c r="J161" i="32" s="1"/>
  <c r="I161" i="32"/>
  <c r="H161" i="32"/>
  <c r="G161" i="32"/>
  <c r="J160" i="32"/>
  <c r="J159" i="32" s="1"/>
  <c r="I159" i="32"/>
  <c r="H159" i="32"/>
  <c r="G159" i="32"/>
  <c r="J158" i="32"/>
  <c r="J157" i="32" s="1"/>
  <c r="I157" i="32"/>
  <c r="H157" i="32"/>
  <c r="G157" i="32"/>
  <c r="J156" i="32"/>
  <c r="I155" i="32"/>
  <c r="H155" i="32"/>
  <c r="G155" i="32"/>
  <c r="J154" i="32"/>
  <c r="J153" i="32" s="1"/>
  <c r="I153" i="32"/>
  <c r="H153" i="32"/>
  <c r="G153" i="32"/>
  <c r="J152" i="32"/>
  <c r="J151" i="32" s="1"/>
  <c r="I151" i="32"/>
  <c r="H151" i="32"/>
  <c r="G151" i="32"/>
  <c r="J150" i="32"/>
  <c r="J149" i="32" s="1"/>
  <c r="I149" i="32"/>
  <c r="H149" i="32"/>
  <c r="G149" i="32"/>
  <c r="G148" i="32" s="1"/>
  <c r="J147" i="32"/>
  <c r="J146" i="32" s="1"/>
  <c r="I146" i="32"/>
  <c r="H146" i="32"/>
  <c r="G146" i="32"/>
  <c r="J145" i="32"/>
  <c r="I144" i="32"/>
  <c r="H144" i="32"/>
  <c r="G144" i="32"/>
  <c r="J143" i="32"/>
  <c r="J142" i="32" s="1"/>
  <c r="I142" i="32"/>
  <c r="H142" i="32"/>
  <c r="G142" i="32"/>
  <c r="J141" i="32"/>
  <c r="J140" i="32" s="1"/>
  <c r="I140" i="32"/>
  <c r="H140" i="32"/>
  <c r="G140" i="32"/>
  <c r="J139" i="32"/>
  <c r="J138" i="32" s="1"/>
  <c r="I138" i="32"/>
  <c r="H138" i="32"/>
  <c r="G138" i="32"/>
  <c r="J137" i="32"/>
  <c r="J136" i="32"/>
  <c r="J135" i="32"/>
  <c r="J134" i="32"/>
  <c r="J133" i="32"/>
  <c r="I132" i="32"/>
  <c r="H132" i="32"/>
  <c r="G132" i="32"/>
  <c r="J131" i="32"/>
  <c r="J130" i="32" s="1"/>
  <c r="I130" i="32"/>
  <c r="H130" i="32"/>
  <c r="G130" i="32"/>
  <c r="J129" i="32"/>
  <c r="J128" i="32" s="1"/>
  <c r="I128" i="32"/>
  <c r="H128" i="32"/>
  <c r="G128" i="32"/>
  <c r="J126" i="32"/>
  <c r="J125" i="32" s="1"/>
  <c r="I125" i="32"/>
  <c r="H125" i="32"/>
  <c r="G125" i="32"/>
  <c r="J124" i="32"/>
  <c r="J123" i="32" s="1"/>
  <c r="I123" i="32"/>
  <c r="H123" i="32"/>
  <c r="G123" i="32"/>
  <c r="J122" i="32"/>
  <c r="I121" i="32"/>
  <c r="H121" i="32"/>
  <c r="G121" i="32"/>
  <c r="J120" i="32"/>
  <c r="J119" i="32" s="1"/>
  <c r="I119" i="32"/>
  <c r="I118" i="32" s="1"/>
  <c r="H119" i="32"/>
  <c r="G119" i="32"/>
  <c r="G118" i="32" s="1"/>
  <c r="J117" i="32"/>
  <c r="J116" i="32" s="1"/>
  <c r="I116" i="32"/>
  <c r="H116" i="32"/>
  <c r="G116" i="32"/>
  <c r="J115" i="32"/>
  <c r="J114" i="32" s="1"/>
  <c r="I114" i="32"/>
  <c r="I113" i="32" s="1"/>
  <c r="H114" i="32"/>
  <c r="H113" i="32" s="1"/>
  <c r="G114" i="32"/>
  <c r="J112" i="32"/>
  <c r="J111" i="32" s="1"/>
  <c r="I111" i="32"/>
  <c r="H111" i="32"/>
  <c r="G111" i="32"/>
  <c r="J110" i="32"/>
  <c r="J109" i="32" s="1"/>
  <c r="I109" i="32"/>
  <c r="I108" i="32" s="1"/>
  <c r="H109" i="32"/>
  <c r="G109" i="32"/>
  <c r="G108" i="32" s="1"/>
  <c r="H108" i="32"/>
  <c r="J107" i="32"/>
  <c r="J106" i="32" s="1"/>
  <c r="I106" i="32"/>
  <c r="H106" i="32"/>
  <c r="G106" i="32"/>
  <c r="J105" i="32"/>
  <c r="I104" i="32"/>
  <c r="H104" i="32"/>
  <c r="G104" i="32"/>
  <c r="J103" i="32"/>
  <c r="J102" i="32"/>
  <c r="I101" i="32"/>
  <c r="H101" i="32"/>
  <c r="G101" i="32"/>
  <c r="J100" i="32"/>
  <c r="I99" i="32"/>
  <c r="H99" i="32"/>
  <c r="G99" i="32"/>
  <c r="J98" i="32"/>
  <c r="J97" i="32" s="1"/>
  <c r="I97" i="32"/>
  <c r="H97" i="32"/>
  <c r="G97" i="32"/>
  <c r="J96" i="32"/>
  <c r="J95" i="32" s="1"/>
  <c r="I95" i="32"/>
  <c r="H95" i="32"/>
  <c r="G95" i="32"/>
  <c r="J94" i="32"/>
  <c r="J93" i="32" s="1"/>
  <c r="I93" i="32"/>
  <c r="H93" i="32"/>
  <c r="G93" i="32"/>
  <c r="J92" i="32"/>
  <c r="I91" i="32"/>
  <c r="H91" i="32"/>
  <c r="G91" i="32"/>
  <c r="J88" i="32"/>
  <c r="J87" i="32" s="1"/>
  <c r="I87" i="32"/>
  <c r="H87" i="32"/>
  <c r="G87" i="32"/>
  <c r="J86" i="32"/>
  <c r="I85" i="32"/>
  <c r="H85" i="32"/>
  <c r="G85" i="32"/>
  <c r="J84" i="32"/>
  <c r="J83" i="32" s="1"/>
  <c r="I83" i="32"/>
  <c r="H83" i="32"/>
  <c r="G83" i="32"/>
  <c r="J82" i="32"/>
  <c r="J81" i="32" s="1"/>
  <c r="I81" i="32"/>
  <c r="H81" i="32"/>
  <c r="G81" i="32"/>
  <c r="G80" i="32" s="1"/>
  <c r="J79" i="32"/>
  <c r="J78" i="32"/>
  <c r="J77" i="32"/>
  <c r="J76" i="32"/>
  <c r="I75" i="32"/>
  <c r="H75" i="32"/>
  <c r="G75" i="32"/>
  <c r="J74" i="32"/>
  <c r="J73" i="32" s="1"/>
  <c r="I73" i="32"/>
  <c r="I72" i="32" s="1"/>
  <c r="H73" i="32"/>
  <c r="G73" i="32"/>
  <c r="G72" i="32" s="1"/>
  <c r="J71" i="32"/>
  <c r="J70" i="32"/>
  <c r="I69" i="32"/>
  <c r="H69" i="32"/>
  <c r="G69" i="32"/>
  <c r="J68" i="32"/>
  <c r="J67" i="32"/>
  <c r="I66" i="32"/>
  <c r="I65" i="32" s="1"/>
  <c r="H66" i="32"/>
  <c r="G66" i="32"/>
  <c r="J64" i="32"/>
  <c r="J63" i="32" s="1"/>
  <c r="I63" i="32"/>
  <c r="H63" i="32"/>
  <c r="G63" i="32"/>
  <c r="J62" i="32"/>
  <c r="J61" i="32"/>
  <c r="J60" i="32"/>
  <c r="J59" i="32"/>
  <c r="J58" i="32"/>
  <c r="J57" i="32"/>
  <c r="J56" i="32"/>
  <c r="J55" i="32"/>
  <c r="J54" i="32"/>
  <c r="J53" i="32"/>
  <c r="I52" i="32"/>
  <c r="H52" i="32"/>
  <c r="G52" i="32"/>
  <c r="J51" i="32"/>
  <c r="I50" i="32"/>
  <c r="H50" i="32"/>
  <c r="G50" i="32"/>
  <c r="J48" i="32"/>
  <c r="J47" i="32"/>
  <c r="J46" i="32" s="1"/>
  <c r="I46" i="32"/>
  <c r="H46" i="32"/>
  <c r="G46" i="32"/>
  <c r="J45" i="32"/>
  <c r="J44" i="32"/>
  <c r="J43" i="32"/>
  <c r="J42" i="32"/>
  <c r="I41" i="32"/>
  <c r="H41" i="32"/>
  <c r="G41" i="32"/>
  <c r="J40" i="32"/>
  <c r="J39" i="32" s="1"/>
  <c r="I39" i="32"/>
  <c r="H39" i="32"/>
  <c r="G39" i="32"/>
  <c r="J38" i="32"/>
  <c r="J37" i="32" s="1"/>
  <c r="I37" i="32"/>
  <c r="H37" i="32"/>
  <c r="G37" i="32"/>
  <c r="J36" i="32"/>
  <c r="J35" i="32"/>
  <c r="J34" i="32"/>
  <c r="J33" i="32"/>
  <c r="J32" i="32"/>
  <c r="J31" i="32"/>
  <c r="J30" i="32"/>
  <c r="J29" i="32"/>
  <c r="I28" i="32"/>
  <c r="H28" i="32"/>
  <c r="G28" i="32"/>
  <c r="J27" i="32"/>
  <c r="J26" i="32"/>
  <c r="J25" i="32"/>
  <c r="J24" i="32"/>
  <c r="J23" i="32"/>
  <c r="J22" i="32"/>
  <c r="I21" i="32"/>
  <c r="H21" i="32"/>
  <c r="G21" i="32"/>
  <c r="G14" i="32"/>
  <c r="J519" i="31"/>
  <c r="J518" i="31" s="1"/>
  <c r="I518" i="31"/>
  <c r="H518" i="31"/>
  <c r="G518" i="31"/>
  <c r="J517" i="31"/>
  <c r="J516" i="31"/>
  <c r="I516" i="31"/>
  <c r="H516" i="31"/>
  <c r="G516" i="31"/>
  <c r="J514" i="31"/>
  <c r="J513" i="31" s="1"/>
  <c r="I513" i="31"/>
  <c r="H513" i="31"/>
  <c r="G513" i="31"/>
  <c r="J512" i="31"/>
  <c r="J511" i="31" s="1"/>
  <c r="I511" i="31"/>
  <c r="H511" i="31"/>
  <c r="G511" i="31"/>
  <c r="J510" i="31"/>
  <c r="J509" i="31" s="1"/>
  <c r="I509" i="31"/>
  <c r="H509" i="31"/>
  <c r="G509" i="31"/>
  <c r="J508" i="31"/>
  <c r="J507" i="31" s="1"/>
  <c r="I507" i="31"/>
  <c r="H507" i="31"/>
  <c r="G507" i="31"/>
  <c r="J506" i="31"/>
  <c r="J505" i="31" s="1"/>
  <c r="I505" i="31"/>
  <c r="H505" i="31"/>
  <c r="G505" i="31"/>
  <c r="J504" i="31"/>
  <c r="J503" i="31" s="1"/>
  <c r="I503" i="31"/>
  <c r="I502" i="31" s="1"/>
  <c r="H503" i="31"/>
  <c r="H502" i="31" s="1"/>
  <c r="G503" i="31"/>
  <c r="J501" i="31"/>
  <c r="I500" i="31"/>
  <c r="H500" i="31"/>
  <c r="G500" i="31"/>
  <c r="J499" i="31"/>
  <c r="J498" i="31"/>
  <c r="I498" i="31"/>
  <c r="H498" i="31"/>
  <c r="G498" i="31"/>
  <c r="J497" i="31"/>
  <c r="J496" i="31"/>
  <c r="I496" i="31"/>
  <c r="H496" i="31"/>
  <c r="G496" i="31"/>
  <c r="J495" i="31"/>
  <c r="J494" i="31" s="1"/>
  <c r="H494" i="31"/>
  <c r="J493" i="31"/>
  <c r="J492" i="31" s="1"/>
  <c r="H492" i="31"/>
  <c r="G492" i="31"/>
  <c r="G491" i="31" s="1"/>
  <c r="J489" i="31"/>
  <c r="J482" i="31"/>
  <c r="J481" i="31" s="1"/>
  <c r="I481" i="31"/>
  <c r="H481" i="31"/>
  <c r="G481" i="31"/>
  <c r="J480" i="31"/>
  <c r="J479" i="31"/>
  <c r="J478" i="31"/>
  <c r="J477" i="31"/>
  <c r="J476" i="31" s="1"/>
  <c r="I476" i="31"/>
  <c r="H476" i="31"/>
  <c r="G476" i="31"/>
  <c r="J475" i="31"/>
  <c r="J474" i="31" s="1"/>
  <c r="I474" i="31"/>
  <c r="H474" i="31"/>
  <c r="G474" i="31"/>
  <c r="J473" i="31"/>
  <c r="J472" i="31"/>
  <c r="I472" i="31"/>
  <c r="H472" i="31"/>
  <c r="G472" i="31"/>
  <c r="J471" i="31"/>
  <c r="J470" i="31"/>
  <c r="I470" i="31"/>
  <c r="H470" i="31"/>
  <c r="G470" i="31"/>
  <c r="J469" i="31"/>
  <c r="J468" i="31"/>
  <c r="I467" i="31"/>
  <c r="H467" i="31"/>
  <c r="G467" i="31"/>
  <c r="J466" i="31"/>
  <c r="J465" i="31" s="1"/>
  <c r="I465" i="31"/>
  <c r="H465" i="31"/>
  <c r="H464" i="31" s="1"/>
  <c r="G465" i="31"/>
  <c r="J463" i="31"/>
  <c r="J462" i="31" s="1"/>
  <c r="J459" i="31" s="1"/>
  <c r="H462" i="31"/>
  <c r="H459" i="31" s="1"/>
  <c r="J458" i="31"/>
  <c r="J457" i="31" s="1"/>
  <c r="I457" i="31"/>
  <c r="H457" i="31"/>
  <c r="G457" i="31"/>
  <c r="J456" i="31"/>
  <c r="I455" i="31"/>
  <c r="H455" i="31"/>
  <c r="G455" i="31"/>
  <c r="J454" i="31"/>
  <c r="J453" i="31" s="1"/>
  <c r="I453" i="31"/>
  <c r="H453" i="31"/>
  <c r="G453" i="31"/>
  <c r="J452" i="31"/>
  <c r="I451" i="31"/>
  <c r="H451" i="31"/>
  <c r="G451" i="31"/>
  <c r="J450" i="31"/>
  <c r="J449" i="31" s="1"/>
  <c r="I449" i="31"/>
  <c r="H449" i="31"/>
  <c r="G449" i="31"/>
  <c r="J448" i="31"/>
  <c r="J447" i="31"/>
  <c r="I447" i="31"/>
  <c r="H447" i="31"/>
  <c r="G447" i="31"/>
  <c r="J446" i="31"/>
  <c r="J445" i="31" s="1"/>
  <c r="I445" i="31"/>
  <c r="H445" i="31"/>
  <c r="G445" i="31"/>
  <c r="J443" i="31"/>
  <c r="J442" i="31"/>
  <c r="I442" i="31"/>
  <c r="H442" i="31"/>
  <c r="G442" i="31"/>
  <c r="J441" i="31"/>
  <c r="J440" i="31" s="1"/>
  <c r="I440" i="31"/>
  <c r="H440" i="31"/>
  <c r="G440" i="31"/>
  <c r="J439" i="31"/>
  <c r="J438" i="31" s="1"/>
  <c r="I438" i="31"/>
  <c r="H438" i="31"/>
  <c r="H437" i="31" s="1"/>
  <c r="G438" i="31"/>
  <c r="G437" i="31" s="1"/>
  <c r="J436" i="31"/>
  <c r="J435" i="31" s="1"/>
  <c r="I435" i="31"/>
  <c r="H435" i="31"/>
  <c r="G435" i="31"/>
  <c r="J434" i="31"/>
  <c r="J433" i="31" s="1"/>
  <c r="I433" i="31"/>
  <c r="H433" i="31"/>
  <c r="G433" i="31"/>
  <c r="J432" i="31"/>
  <c r="J431" i="31" s="1"/>
  <c r="I431" i="31"/>
  <c r="H431" i="31"/>
  <c r="G431" i="31"/>
  <c r="J430" i="31"/>
  <c r="J429" i="31" s="1"/>
  <c r="J428" i="31" s="1"/>
  <c r="I429" i="31"/>
  <c r="I428" i="31" s="1"/>
  <c r="H429" i="31"/>
  <c r="J427" i="31"/>
  <c r="J426" i="31" s="1"/>
  <c r="H426" i="31"/>
  <c r="H424" i="31"/>
  <c r="J421" i="31"/>
  <c r="J420" i="31" s="1"/>
  <c r="H420" i="31"/>
  <c r="J418" i="31"/>
  <c r="I417" i="31"/>
  <c r="H417" i="31"/>
  <c r="G417" i="31"/>
  <c r="J416" i="31"/>
  <c r="J415" i="31"/>
  <c r="I415" i="31"/>
  <c r="H415" i="31"/>
  <c r="G415" i="31"/>
  <c r="J414" i="31"/>
  <c r="J413" i="31" s="1"/>
  <c r="I413" i="31"/>
  <c r="H413" i="31"/>
  <c r="G413" i="31"/>
  <c r="J412" i="31"/>
  <c r="J411" i="31" s="1"/>
  <c r="I411" i="31"/>
  <c r="H411" i="31"/>
  <c r="G411" i="31"/>
  <c r="J410" i="31"/>
  <c r="I409" i="31"/>
  <c r="H409" i="31"/>
  <c r="G409" i="31"/>
  <c r="G408" i="31" s="1"/>
  <c r="J406" i="31"/>
  <c r="H403" i="31"/>
  <c r="H401" i="31" s="1"/>
  <c r="H400" i="31" s="1"/>
  <c r="H398" i="31"/>
  <c r="H396" i="31"/>
  <c r="H394" i="31"/>
  <c r="H392" i="31"/>
  <c r="J388" i="31"/>
  <c r="J387" i="31" s="1"/>
  <c r="J384" i="31" s="1"/>
  <c r="H385" i="31"/>
  <c r="H384" i="31" s="1"/>
  <c r="H376" i="31"/>
  <c r="H375" i="31" s="1"/>
  <c r="J374" i="31"/>
  <c r="J373" i="31"/>
  <c r="J372" i="31"/>
  <c r="H371" i="31"/>
  <c r="H370" i="31" s="1"/>
  <c r="J369" i="31"/>
  <c r="J368" i="31"/>
  <c r="J367" i="31"/>
  <c r="H366" i="31"/>
  <c r="H360" i="31"/>
  <c r="J358" i="31"/>
  <c r="J357" i="31" s="1"/>
  <c r="I357" i="31"/>
  <c r="H357" i="31"/>
  <c r="G357" i="31"/>
  <c r="J356" i="31"/>
  <c r="J355" i="31" s="1"/>
  <c r="J354" i="31"/>
  <c r="J353" i="31"/>
  <c r="I352" i="31"/>
  <c r="H352" i="31"/>
  <c r="G352" i="31"/>
  <c r="J351" i="31"/>
  <c r="J350" i="31"/>
  <c r="J349" i="31"/>
  <c r="J348" i="31" s="1"/>
  <c r="I348" i="31"/>
  <c r="I343" i="31" s="1"/>
  <c r="I342" i="31" s="1"/>
  <c r="H348" i="31"/>
  <c r="G348" i="31"/>
  <c r="J347" i="31"/>
  <c r="J346" i="31"/>
  <c r="J345" i="31"/>
  <c r="J344" i="31" s="1"/>
  <c r="H344" i="31"/>
  <c r="J341" i="31"/>
  <c r="J340" i="31"/>
  <c r="J339" i="31"/>
  <c r="I338" i="31"/>
  <c r="H338" i="31"/>
  <c r="G338" i="31"/>
  <c r="J337" i="31"/>
  <c r="I336" i="31"/>
  <c r="H336" i="31"/>
  <c r="G336" i="31"/>
  <c r="J335" i="31"/>
  <c r="J334" i="31" s="1"/>
  <c r="I334" i="31"/>
  <c r="H334" i="31"/>
  <c r="G334" i="31"/>
  <c r="J333" i="31"/>
  <c r="I332" i="31"/>
  <c r="H332" i="31"/>
  <c r="G332" i="31"/>
  <c r="J331" i="31"/>
  <c r="J330" i="31" s="1"/>
  <c r="I330" i="31"/>
  <c r="H330" i="31"/>
  <c r="G330" i="31"/>
  <c r="J329" i="31"/>
  <c r="I328" i="31"/>
  <c r="H328" i="31"/>
  <c r="G328" i="31"/>
  <c r="J327" i="31"/>
  <c r="I326" i="31"/>
  <c r="H326" i="31"/>
  <c r="G326" i="31"/>
  <c r="J325" i="31"/>
  <c r="J324" i="31"/>
  <c r="I323" i="31"/>
  <c r="H323" i="31"/>
  <c r="G323" i="31"/>
  <c r="J322" i="31"/>
  <c r="I321" i="31"/>
  <c r="I320" i="31" s="1"/>
  <c r="H321" i="31"/>
  <c r="H320" i="31" s="1"/>
  <c r="G321" i="31"/>
  <c r="J319" i="31"/>
  <c r="J318" i="31" s="1"/>
  <c r="J315" i="31" s="1"/>
  <c r="J314" i="31"/>
  <c r="J313" i="31"/>
  <c r="J312" i="31"/>
  <c r="J311" i="31"/>
  <c r="J310" i="31"/>
  <c r="J309" i="31"/>
  <c r="I308" i="31"/>
  <c r="H308" i="31"/>
  <c r="G308" i="31"/>
  <c r="J307" i="31"/>
  <c r="J306" i="31"/>
  <c r="J305" i="31"/>
  <c r="J304" i="31"/>
  <c r="J303" i="31"/>
  <c r="J302" i="31"/>
  <c r="J301" i="31"/>
  <c r="I300" i="31"/>
  <c r="I299" i="31" s="1"/>
  <c r="H300" i="31"/>
  <c r="H299" i="31" s="1"/>
  <c r="G300" i="31"/>
  <c r="J298" i="31"/>
  <c r="J297" i="31"/>
  <c r="I297" i="31"/>
  <c r="H297" i="31"/>
  <c r="G297" i="31"/>
  <c r="J296" i="31"/>
  <c r="J295" i="31"/>
  <c r="J294" i="31"/>
  <c r="J293" i="31"/>
  <c r="J292" i="31"/>
  <c r="J291" i="31"/>
  <c r="J290" i="31"/>
  <c r="I289" i="31"/>
  <c r="H289" i="31"/>
  <c r="G289" i="31"/>
  <c r="J288" i="31"/>
  <c r="J287" i="31"/>
  <c r="J286" i="31"/>
  <c r="I285" i="31"/>
  <c r="G285" i="31"/>
  <c r="J284" i="31"/>
  <c r="J283" i="31"/>
  <c r="J282" i="31"/>
  <c r="I281" i="31"/>
  <c r="H281" i="31"/>
  <c r="G281" i="31"/>
  <c r="J280" i="31"/>
  <c r="J279" i="31"/>
  <c r="J278" i="31"/>
  <c r="J277" i="31"/>
  <c r="J276" i="31"/>
  <c r="J275" i="31" s="1"/>
  <c r="I275" i="31"/>
  <c r="G275" i="31"/>
  <c r="J273" i="31"/>
  <c r="J272" i="31" s="1"/>
  <c r="I272" i="31"/>
  <c r="H272" i="31"/>
  <c r="G272" i="31"/>
  <c r="J271" i="31"/>
  <c r="J270" i="31"/>
  <c r="I270" i="31"/>
  <c r="H270" i="31"/>
  <c r="G270" i="31"/>
  <c r="J269" i="31"/>
  <c r="J268" i="31" s="1"/>
  <c r="I268" i="31"/>
  <c r="H268" i="31"/>
  <c r="G268" i="31"/>
  <c r="J267" i="31"/>
  <c r="J266" i="31" s="1"/>
  <c r="I266" i="31"/>
  <c r="H266" i="31"/>
  <c r="G266" i="31"/>
  <c r="J265" i="31"/>
  <c r="J264" i="31" s="1"/>
  <c r="J263" i="31" s="1"/>
  <c r="I264" i="31"/>
  <c r="H264" i="31"/>
  <c r="H263" i="31" s="1"/>
  <c r="G264" i="31"/>
  <c r="G263" i="31" s="1"/>
  <c r="J262" i="31"/>
  <c r="I261" i="31"/>
  <c r="H261" i="31"/>
  <c r="G261" i="31"/>
  <c r="J260" i="31"/>
  <c r="J259" i="31" s="1"/>
  <c r="I259" i="31"/>
  <c r="I258" i="31" s="1"/>
  <c r="H259" i="31"/>
  <c r="H258" i="31" s="1"/>
  <c r="G259" i="31"/>
  <c r="G258" i="31" s="1"/>
  <c r="J257" i="31"/>
  <c r="J256" i="31" s="1"/>
  <c r="I256" i="31"/>
  <c r="H256" i="31"/>
  <c r="G256" i="31"/>
  <c r="J255" i="31"/>
  <c r="J254" i="31" s="1"/>
  <c r="I254" i="31"/>
  <c r="H254" i="31"/>
  <c r="G254" i="31"/>
  <c r="J253" i="31"/>
  <c r="I252" i="31"/>
  <c r="I245" i="31" s="1"/>
  <c r="H252" i="31"/>
  <c r="G252" i="31"/>
  <c r="G245" i="31" s="1"/>
  <c r="J251" i="31"/>
  <c r="J250" i="31" s="1"/>
  <c r="H250" i="31"/>
  <c r="J249" i="31"/>
  <c r="J248" i="31" s="1"/>
  <c r="H248" i="31"/>
  <c r="H245" i="31" s="1"/>
  <c r="J247" i="31"/>
  <c r="J246" i="31" s="1"/>
  <c r="J244" i="31"/>
  <c r="J243" i="31"/>
  <c r="I243" i="31"/>
  <c r="H243" i="31"/>
  <c r="G243" i="31"/>
  <c r="J242" i="31"/>
  <c r="J241" i="31" s="1"/>
  <c r="I241" i="31"/>
  <c r="H241" i="31"/>
  <c r="G241" i="31"/>
  <c r="J240" i="31"/>
  <c r="J239" i="31" s="1"/>
  <c r="H239" i="31"/>
  <c r="J238" i="31"/>
  <c r="I237" i="31"/>
  <c r="H237" i="31"/>
  <c r="G237" i="31"/>
  <c r="G236" i="31" s="1"/>
  <c r="J235" i="31"/>
  <c r="J234" i="31" s="1"/>
  <c r="H234" i="31"/>
  <c r="H224" i="31" s="1"/>
  <c r="J233" i="31"/>
  <c r="J232" i="31"/>
  <c r="J231" i="31"/>
  <c r="J227" i="31"/>
  <c r="J226" i="31"/>
  <c r="J225" i="31" s="1"/>
  <c r="J190" i="31"/>
  <c r="J189" i="31"/>
  <c r="J188" i="31" s="1"/>
  <c r="J187" i="31"/>
  <c r="J186" i="31" s="1"/>
  <c r="J185" i="31" s="1"/>
  <c r="J182" i="31"/>
  <c r="J181" i="31"/>
  <c r="J180" i="31"/>
  <c r="J179" i="31"/>
  <c r="J178" i="31"/>
  <c r="J177" i="31"/>
  <c r="J176" i="31"/>
  <c r="J175" i="31"/>
  <c r="J173" i="31"/>
  <c r="J172" i="31"/>
  <c r="J171" i="31"/>
  <c r="J170" i="31"/>
  <c r="J169" i="31"/>
  <c r="J168" i="31"/>
  <c r="J167" i="31"/>
  <c r="J166" i="31"/>
  <c r="J147" i="31"/>
  <c r="J146" i="31" s="1"/>
  <c r="J134" i="31"/>
  <c r="J133" i="31"/>
  <c r="J132" i="31"/>
  <c r="J131" i="31"/>
  <c r="J130" i="31"/>
  <c r="J126" i="31"/>
  <c r="J125" i="31" s="1"/>
  <c r="J114" i="31"/>
  <c r="J113" i="31" s="1"/>
  <c r="J112" i="31"/>
  <c r="J111" i="31" s="1"/>
  <c r="J104" i="31"/>
  <c r="J103" i="31" s="1"/>
  <c r="J102" i="31"/>
  <c r="J101" i="31" s="1"/>
  <c r="J100" i="31"/>
  <c r="J99" i="31"/>
  <c r="J97" i="31"/>
  <c r="J96" i="31" s="1"/>
  <c r="J95" i="31"/>
  <c r="J94" i="31" s="1"/>
  <c r="J93" i="31"/>
  <c r="J92" i="31" s="1"/>
  <c r="J91" i="31"/>
  <c r="J90" i="31" s="1"/>
  <c r="J89" i="31"/>
  <c r="J88" i="31" s="1"/>
  <c r="J85" i="31"/>
  <c r="J84" i="31" s="1"/>
  <c r="J83" i="31"/>
  <c r="J82" i="31" s="1"/>
  <c r="J81" i="31"/>
  <c r="J80" i="31" s="1"/>
  <c r="J79" i="31"/>
  <c r="J78" i="31" s="1"/>
  <c r="J76" i="31"/>
  <c r="J75" i="31"/>
  <c r="J74" i="31"/>
  <c r="J73" i="31"/>
  <c r="J61" i="31"/>
  <c r="J60" i="31"/>
  <c r="J59" i="31"/>
  <c r="J58" i="31"/>
  <c r="J57" i="31"/>
  <c r="J56" i="31"/>
  <c r="J55" i="31"/>
  <c r="J54" i="31"/>
  <c r="J53" i="31"/>
  <c r="J51" i="31"/>
  <c r="J50" i="31" s="1"/>
  <c r="J45" i="31"/>
  <c r="J44" i="31"/>
  <c r="J43" i="31"/>
  <c r="J42" i="31"/>
  <c r="J41" i="31" s="1"/>
  <c r="J40" i="31"/>
  <c r="J39" i="31" s="1"/>
  <c r="J36" i="31"/>
  <c r="J35" i="31"/>
  <c r="J34" i="31"/>
  <c r="J33" i="31"/>
  <c r="J32" i="31"/>
  <c r="J31" i="31"/>
  <c r="J30" i="31"/>
  <c r="J29" i="31"/>
  <c r="J27" i="31"/>
  <c r="J26" i="31"/>
  <c r="J25" i="31"/>
  <c r="J24" i="31"/>
  <c r="J23" i="31"/>
  <c r="J22" i="31"/>
  <c r="B17" i="40" a="1"/>
  <c r="B17" i="40" s="1"/>
  <c r="M10" i="10"/>
  <c r="M9" i="10"/>
  <c r="H359" i="31" l="1"/>
  <c r="H391" i="31"/>
  <c r="I408" i="31"/>
  <c r="H428" i="31"/>
  <c r="G428" i="31"/>
  <c r="J437" i="31"/>
  <c r="H444" i="31"/>
  <c r="G464" i="31"/>
  <c r="H491" i="31"/>
  <c r="I491" i="31"/>
  <c r="I490" i="31" s="1"/>
  <c r="G502" i="31"/>
  <c r="H515" i="31"/>
  <c r="J101" i="32"/>
  <c r="J191" i="32"/>
  <c r="J21" i="31"/>
  <c r="J52" i="31"/>
  <c r="J165" i="31"/>
  <c r="J164" i="31" s="1"/>
  <c r="J174" i="31"/>
  <c r="H236" i="31"/>
  <c r="J52" i="32"/>
  <c r="H65" i="32"/>
  <c r="J49" i="31"/>
  <c r="J72" i="31"/>
  <c r="J69" i="31" s="1"/>
  <c r="J77" i="31"/>
  <c r="J129" i="31"/>
  <c r="J124" i="31" s="1"/>
  <c r="I236" i="31"/>
  <c r="G274" i="31"/>
  <c r="G223" i="31" s="1"/>
  <c r="H274" i="31"/>
  <c r="H223" i="31" s="1"/>
  <c r="J366" i="31"/>
  <c r="J359" i="31" s="1"/>
  <c r="J371" i="31"/>
  <c r="J370" i="31" s="1"/>
  <c r="I464" i="31"/>
  <c r="J28" i="31"/>
  <c r="J98" i="31"/>
  <c r="J87" i="31" s="1"/>
  <c r="J110" i="31"/>
  <c r="J230" i="31"/>
  <c r="J224" i="31" s="1"/>
  <c r="I263" i="31"/>
  <c r="I274" i="31"/>
  <c r="G299" i="31"/>
  <c r="G320" i="31"/>
  <c r="H343" i="31"/>
  <c r="H342" i="31" s="1"/>
  <c r="G343" i="31"/>
  <c r="G342" i="31" s="1"/>
  <c r="H408" i="31"/>
  <c r="H419" i="31"/>
  <c r="I437" i="31"/>
  <c r="G444" i="31"/>
  <c r="G407" i="31" s="1"/>
  <c r="J502" i="31"/>
  <c r="G515" i="31"/>
  <c r="G490" i="31" s="1"/>
  <c r="H49" i="32"/>
  <c r="J311" i="32"/>
  <c r="J347" i="32"/>
  <c r="J374" i="32"/>
  <c r="J373" i="32" s="1"/>
  <c r="J207" i="32"/>
  <c r="I20" i="32"/>
  <c r="I49" i="32"/>
  <c r="J69" i="32"/>
  <c r="I90" i="32"/>
  <c r="H127" i="32"/>
  <c r="I167" i="32"/>
  <c r="J168" i="32"/>
  <c r="J198" i="32"/>
  <c r="J202" i="32"/>
  <c r="J228" i="32"/>
  <c r="J233" i="32"/>
  <c r="H239" i="32"/>
  <c r="G261" i="32"/>
  <c r="G318" i="32"/>
  <c r="J341" i="32"/>
  <c r="G387" i="32"/>
  <c r="G440" i="32"/>
  <c r="G447" i="32"/>
  <c r="H494" i="32"/>
  <c r="G494" i="32"/>
  <c r="J518" i="32"/>
  <c r="G505" i="32"/>
  <c r="G493" i="32" s="1"/>
  <c r="I494" i="32"/>
  <c r="I493" i="32" s="1"/>
  <c r="G467" i="32"/>
  <c r="I467" i="32"/>
  <c r="I462" i="32"/>
  <c r="I447" i="32"/>
  <c r="H440" i="32"/>
  <c r="I440" i="32"/>
  <c r="I431" i="32"/>
  <c r="G431" i="32"/>
  <c r="H431" i="32"/>
  <c r="I422" i="32"/>
  <c r="G422" i="32"/>
  <c r="I411" i="32"/>
  <c r="J403" i="32"/>
  <c r="I394" i="32"/>
  <c r="G394" i="32"/>
  <c r="H378" i="32"/>
  <c r="G362" i="32"/>
  <c r="G346" i="32"/>
  <c r="G345" i="32" s="1"/>
  <c r="H346" i="32"/>
  <c r="I323" i="32"/>
  <c r="H323" i="32"/>
  <c r="I318" i="32"/>
  <c r="G302" i="32"/>
  <c r="J303" i="32"/>
  <c r="J302" i="32" s="1"/>
  <c r="G277" i="32"/>
  <c r="H277" i="32"/>
  <c r="J278" i="32"/>
  <c r="H266" i="32"/>
  <c r="I261" i="32"/>
  <c r="G248" i="32"/>
  <c r="H248" i="32"/>
  <c r="G239" i="32"/>
  <c r="I239" i="32"/>
  <c r="H227" i="32"/>
  <c r="I227" i="32"/>
  <c r="J218" i="32"/>
  <c r="H188" i="32"/>
  <c r="G167" i="32"/>
  <c r="H167" i="32"/>
  <c r="H148" i="32"/>
  <c r="I127" i="32"/>
  <c r="G127" i="32"/>
  <c r="H118" i="32"/>
  <c r="G113" i="32"/>
  <c r="J108" i="32"/>
  <c r="G90" i="32"/>
  <c r="I80" i="32"/>
  <c r="H72" i="32"/>
  <c r="J66" i="32"/>
  <c r="J65" i="32" s="1"/>
  <c r="G65" i="32"/>
  <c r="G49" i="32"/>
  <c r="H20" i="32"/>
  <c r="J41" i="32"/>
  <c r="G20" i="32"/>
  <c r="J28" i="32"/>
  <c r="J21" i="32"/>
  <c r="J326" i="31"/>
  <c r="J321" i="31"/>
  <c r="J417" i="31"/>
  <c r="J338" i="31"/>
  <c r="J332" i="31"/>
  <c r="J300" i="31"/>
  <c r="J289" i="31"/>
  <c r="J281" i="31"/>
  <c r="J274" i="31" s="1"/>
  <c r="J145" i="31"/>
  <c r="G19" i="32"/>
  <c r="J99" i="32"/>
  <c r="J224" i="32"/>
  <c r="J237" i="32"/>
  <c r="J335" i="32"/>
  <c r="H80" i="32"/>
  <c r="J91" i="32"/>
  <c r="J132" i="32"/>
  <c r="J144" i="32"/>
  <c r="J163" i="32"/>
  <c r="J177" i="32"/>
  <c r="J167" i="32" s="1"/>
  <c r="J75" i="32"/>
  <c r="J72" i="32" s="1"/>
  <c r="J85" i="32"/>
  <c r="J80" i="32" s="1"/>
  <c r="J104" i="32"/>
  <c r="J113" i="32"/>
  <c r="J121" i="32"/>
  <c r="J118" i="32" s="1"/>
  <c r="I148" i="32"/>
  <c r="J155" i="32"/>
  <c r="J148" i="32" s="1"/>
  <c r="J214" i="32"/>
  <c r="J188" i="32" s="1"/>
  <c r="J284" i="32"/>
  <c r="J326" i="32"/>
  <c r="J323" i="32" s="1"/>
  <c r="J351" i="32"/>
  <c r="J346" i="32" s="1"/>
  <c r="J452" i="32"/>
  <c r="J50" i="32"/>
  <c r="J49" i="32" s="1"/>
  <c r="H90" i="32"/>
  <c r="I188" i="32"/>
  <c r="J240" i="32"/>
  <c r="J239" i="32" s="1"/>
  <c r="J259" i="32"/>
  <c r="J273" i="32"/>
  <c r="J266" i="32" s="1"/>
  <c r="J319" i="32"/>
  <c r="J318" i="32" s="1"/>
  <c r="G323" i="32"/>
  <c r="I362" i="32"/>
  <c r="I345" i="32" s="1"/>
  <c r="J227" i="32"/>
  <c r="J251" i="32"/>
  <c r="J248" i="32" s="1"/>
  <c r="G266" i="32"/>
  <c r="J292" i="32"/>
  <c r="J460" i="32"/>
  <c r="G188" i="32"/>
  <c r="G89" i="32" s="1"/>
  <c r="G227" i="32"/>
  <c r="J262" i="32"/>
  <c r="J261" i="32" s="1"/>
  <c r="J385" i="32"/>
  <c r="J378" i="32" s="1"/>
  <c r="J399" i="32"/>
  <c r="J394" i="32" s="1"/>
  <c r="H411" i="32"/>
  <c r="J427" i="32"/>
  <c r="J422" i="32" s="1"/>
  <c r="J441" i="32"/>
  <c r="J440" i="32" s="1"/>
  <c r="J463" i="32"/>
  <c r="J462" i="32" s="1"/>
  <c r="H467" i="32"/>
  <c r="J495" i="32"/>
  <c r="J503" i="32"/>
  <c r="J388" i="32"/>
  <c r="J387" i="32" s="1"/>
  <c r="G410" i="32"/>
  <c r="J416" i="32"/>
  <c r="J411" i="32" s="1"/>
  <c r="J479" i="32"/>
  <c r="J467" i="32" s="1"/>
  <c r="J489" i="32"/>
  <c r="J486" i="32" s="1"/>
  <c r="J506" i="32"/>
  <c r="J514" i="32"/>
  <c r="J365" i="32"/>
  <c r="J362" i="32" s="1"/>
  <c r="J438" i="32"/>
  <c r="J431" i="32" s="1"/>
  <c r="H447" i="32"/>
  <c r="I486" i="32"/>
  <c r="H493" i="32"/>
  <c r="J451" i="31"/>
  <c r="J455" i="31"/>
  <c r="J467" i="31"/>
  <c r="J464" i="31" s="1"/>
  <c r="J237" i="31"/>
  <c r="J236" i="31" s="1"/>
  <c r="J252" i="31"/>
  <c r="J245" i="31" s="1"/>
  <c r="J328" i="31"/>
  <c r="J419" i="31"/>
  <c r="J261" i="31"/>
  <c r="J258" i="31" s="1"/>
  <c r="J285" i="31"/>
  <c r="J308" i="31"/>
  <c r="J323" i="31"/>
  <c r="J336" i="31"/>
  <c r="J352" i="31"/>
  <c r="J343" i="31" s="1"/>
  <c r="J342" i="31" s="1"/>
  <c r="J409" i="31"/>
  <c r="J408" i="31" s="1"/>
  <c r="J500" i="31"/>
  <c r="J491" i="31" s="1"/>
  <c r="J490" i="31" s="1"/>
  <c r="C38" i="13"/>
  <c r="B38" i="13" s="1"/>
  <c r="D38" i="13"/>
  <c r="E38" i="13"/>
  <c r="F38" i="13"/>
  <c r="O38" i="13"/>
  <c r="C39" i="13"/>
  <c r="C40" i="13"/>
  <c r="C41" i="13"/>
  <c r="C42" i="13"/>
  <c r="C43" i="13"/>
  <c r="C44" i="13"/>
  <c r="B44" i="13" s="1"/>
  <c r="C45" i="13"/>
  <c r="B45" i="13" s="1"/>
  <c r="C46" i="13"/>
  <c r="C47" i="13"/>
  <c r="C48" i="13"/>
  <c r="C49" i="13"/>
  <c r="C50" i="13"/>
  <c r="C51" i="13"/>
  <c r="D39" i="13"/>
  <c r="D40" i="13"/>
  <c r="D41" i="13"/>
  <c r="D42" i="13"/>
  <c r="D43" i="13"/>
  <c r="D44" i="13"/>
  <c r="D45" i="13"/>
  <c r="D46" i="13"/>
  <c r="D47" i="13"/>
  <c r="D48" i="13"/>
  <c r="D49" i="13"/>
  <c r="D50" i="13"/>
  <c r="D51" i="13"/>
  <c r="E39" i="13"/>
  <c r="E40" i="13"/>
  <c r="E41" i="13"/>
  <c r="E42" i="13"/>
  <c r="E43" i="13"/>
  <c r="E44" i="13"/>
  <c r="E45" i="13"/>
  <c r="E46" i="13"/>
  <c r="E47" i="13"/>
  <c r="E48" i="13"/>
  <c r="E49" i="13"/>
  <c r="E50" i="13"/>
  <c r="E51" i="13"/>
  <c r="F39" i="13"/>
  <c r="F40" i="13"/>
  <c r="F41" i="13"/>
  <c r="F42" i="13"/>
  <c r="F43" i="13"/>
  <c r="F44" i="13"/>
  <c r="F45" i="13"/>
  <c r="F46" i="13"/>
  <c r="F47" i="13"/>
  <c r="F48" i="13"/>
  <c r="F49" i="13"/>
  <c r="F50" i="13"/>
  <c r="F51" i="13"/>
  <c r="O39" i="13"/>
  <c r="O40" i="13"/>
  <c r="O41" i="13"/>
  <c r="O42" i="13"/>
  <c r="O43" i="13"/>
  <c r="O44" i="13"/>
  <c r="O45" i="13"/>
  <c r="O46" i="13"/>
  <c r="O47" i="13"/>
  <c r="O48" i="13"/>
  <c r="O49" i="13"/>
  <c r="O50" i="13"/>
  <c r="O51" i="13"/>
  <c r="B1033" i="10"/>
  <c r="B1034" i="10"/>
  <c r="B1035" i="10"/>
  <c r="B1036" i="10"/>
  <c r="B1037" i="10"/>
  <c r="B1038" i="10"/>
  <c r="B1039" i="10"/>
  <c r="B1040" i="10"/>
  <c r="B1041" i="10"/>
  <c r="B1042" i="10"/>
  <c r="B1043" i="10"/>
  <c r="B1044" i="10"/>
  <c r="B1045" i="10"/>
  <c r="B1046" i="10"/>
  <c r="B1047" i="10"/>
  <c r="B1048" i="10"/>
  <c r="B1049" i="10"/>
  <c r="B1050" i="10"/>
  <c r="B1051" i="10"/>
  <c r="B1052" i="10"/>
  <c r="B1053" i="10"/>
  <c r="B1054" i="10"/>
  <c r="B1055" i="10"/>
  <c r="B1056" i="10"/>
  <c r="B1057" i="10"/>
  <c r="B1058" i="10"/>
  <c r="B1059" i="10"/>
  <c r="B1060" i="10"/>
  <c r="B1061" i="10"/>
  <c r="B1062" i="10"/>
  <c r="B1063" i="10"/>
  <c r="B1064" i="10"/>
  <c r="B1065" i="10"/>
  <c r="B1066" i="10"/>
  <c r="B1067" i="10"/>
  <c r="B1068" i="10"/>
  <c r="B1069" i="10"/>
  <c r="B1070" i="10"/>
  <c r="B1071" i="10"/>
  <c r="B1072" i="10"/>
  <c r="B1073" i="10"/>
  <c r="B1074" i="10"/>
  <c r="B1075" i="10"/>
  <c r="B1076" i="10"/>
  <c r="B1077" i="10"/>
  <c r="B1078" i="10"/>
  <c r="B1079" i="10"/>
  <c r="B1080" i="10"/>
  <c r="B1081" i="10"/>
  <c r="B1082" i="10"/>
  <c r="B1083" i="10"/>
  <c r="B1084" i="10"/>
  <c r="B1085" i="10"/>
  <c r="B1086" i="10"/>
  <c r="B1087" i="10"/>
  <c r="B1088" i="10"/>
  <c r="B1089" i="10"/>
  <c r="B1090" i="10"/>
  <c r="B1091" i="10"/>
  <c r="B1092" i="10"/>
  <c r="B1093" i="10"/>
  <c r="B1094" i="10"/>
  <c r="B1095" i="10"/>
  <c r="B1096" i="10"/>
  <c r="B1097" i="10"/>
  <c r="B1098" i="10"/>
  <c r="B1099" i="10"/>
  <c r="B1100" i="10"/>
  <c r="B1101" i="10"/>
  <c r="B1102" i="10"/>
  <c r="B1103" i="10"/>
  <c r="B1104" i="10"/>
  <c r="B1105" i="10"/>
  <c r="B1106" i="10"/>
  <c r="B1107" i="10"/>
  <c r="B1108" i="10"/>
  <c r="B1109" i="10"/>
  <c r="B1110" i="10"/>
  <c r="B1111" i="10"/>
  <c r="B1112" i="10"/>
  <c r="B1113" i="10"/>
  <c r="B1114" i="10"/>
  <c r="B1115" i="10"/>
  <c r="B1116" i="10"/>
  <c r="B1117" i="10"/>
  <c r="B1118" i="10"/>
  <c r="B1119" i="10"/>
  <c r="B1120" i="10"/>
  <c r="B1121" i="10"/>
  <c r="B1122" i="10"/>
  <c r="B1123" i="10"/>
  <c r="B1124" i="10"/>
  <c r="B1125" i="10"/>
  <c r="B1126" i="10"/>
  <c r="B1127" i="10"/>
  <c r="B1128" i="10"/>
  <c r="B1129" i="10"/>
  <c r="B1130" i="10"/>
  <c r="B1131" i="10"/>
  <c r="B1132" i="10"/>
  <c r="B1133" i="10"/>
  <c r="B1134" i="10"/>
  <c r="B1135" i="10"/>
  <c r="B1136" i="10"/>
  <c r="B1137" i="10"/>
  <c r="B1138" i="10"/>
  <c r="B1139" i="10"/>
  <c r="B1140" i="10"/>
  <c r="B1141" i="10"/>
  <c r="B1142" i="10"/>
  <c r="B1143" i="10"/>
  <c r="B1144" i="10"/>
  <c r="B1145" i="10"/>
  <c r="B1146" i="10"/>
  <c r="B1147" i="10"/>
  <c r="B1148" i="10"/>
  <c r="B1149" i="10"/>
  <c r="B1150" i="10"/>
  <c r="B1151" i="10"/>
  <c r="B1152" i="10"/>
  <c r="B1153" i="10"/>
  <c r="B1154" i="10"/>
  <c r="B1155" i="10"/>
  <c r="B1156" i="10"/>
  <c r="B1157" i="10"/>
  <c r="B1158" i="10"/>
  <c r="B1159" i="10"/>
  <c r="B1160" i="10"/>
  <c r="B1161" i="10"/>
  <c r="B1162" i="10"/>
  <c r="B1163" i="10"/>
  <c r="B1164" i="10"/>
  <c r="B1165" i="10"/>
  <c r="B1166" i="10"/>
  <c r="B1167" i="10"/>
  <c r="B1168" i="10"/>
  <c r="B1169" i="10"/>
  <c r="B1170" i="10"/>
  <c r="B1171" i="10"/>
  <c r="B1172" i="10"/>
  <c r="B1173" i="10"/>
  <c r="B1174" i="10"/>
  <c r="B1175" i="10"/>
  <c r="B1176" i="10"/>
  <c r="B1177" i="10"/>
  <c r="B1178" i="10"/>
  <c r="B1179" i="10"/>
  <c r="B1180" i="10"/>
  <c r="B1181" i="10"/>
  <c r="B1182" i="10"/>
  <c r="B1183" i="10"/>
  <c r="B1184" i="10"/>
  <c r="B1185" i="10"/>
  <c r="B1186" i="10"/>
  <c r="B1187" i="10"/>
  <c r="B1188" i="10"/>
  <c r="B1189" i="10"/>
  <c r="B1190" i="10"/>
  <c r="B1191" i="10"/>
  <c r="B1192" i="10"/>
  <c r="B1193" i="10"/>
  <c r="B1194" i="10"/>
  <c r="B1195" i="10"/>
  <c r="B1196" i="10"/>
  <c r="B1197" i="10"/>
  <c r="B1198" i="10"/>
  <c r="B1199" i="10"/>
  <c r="B1200" i="10"/>
  <c r="B1201" i="10"/>
  <c r="B1202" i="10"/>
  <c r="B1203" i="10"/>
  <c r="B1204" i="10"/>
  <c r="B1205" i="10"/>
  <c r="B1206" i="10"/>
  <c r="B1207" i="10"/>
  <c r="B1208" i="10"/>
  <c r="B1209" i="10"/>
  <c r="B1210" i="10"/>
  <c r="B1211" i="10"/>
  <c r="B1212" i="10"/>
  <c r="B1213" i="10"/>
  <c r="B1214" i="10"/>
  <c r="B1215" i="10"/>
  <c r="B1216" i="10"/>
  <c r="B1217" i="10"/>
  <c r="B1218" i="10"/>
  <c r="B1219" i="10"/>
  <c r="B1220" i="10"/>
  <c r="B1221" i="10"/>
  <c r="B1222" i="10"/>
  <c r="B1223" i="10"/>
  <c r="B1224" i="10"/>
  <c r="B1225" i="10"/>
  <c r="B1226" i="10"/>
  <c r="B1227" i="10"/>
  <c r="B1228" i="10"/>
  <c r="B1229" i="10"/>
  <c r="B1230" i="10"/>
  <c r="B1231" i="10"/>
  <c r="B1232" i="10"/>
  <c r="B1233" i="10"/>
  <c r="B1234" i="10"/>
  <c r="B1235" i="10"/>
  <c r="B1236" i="10"/>
  <c r="B1237" i="10"/>
  <c r="B1238" i="10"/>
  <c r="B1239" i="10"/>
  <c r="B1240" i="10"/>
  <c r="B1241" i="10"/>
  <c r="B1242" i="10"/>
  <c r="B1243" i="10"/>
  <c r="B1244" i="10"/>
  <c r="B1245" i="10"/>
  <c r="B1246" i="10"/>
  <c r="B1247" i="10"/>
  <c r="B1248" i="10"/>
  <c r="B1249" i="10"/>
  <c r="B1250" i="10"/>
  <c r="B1251" i="10"/>
  <c r="B1252" i="10"/>
  <c r="B1253" i="10"/>
  <c r="B1254" i="10"/>
  <c r="B1255" i="10"/>
  <c r="B1256" i="10"/>
  <c r="B1257" i="10"/>
  <c r="B1258" i="10"/>
  <c r="B1259" i="10"/>
  <c r="B1260" i="10"/>
  <c r="B1261" i="10"/>
  <c r="B1262" i="10"/>
  <c r="B1263" i="10"/>
  <c r="B1264" i="10"/>
  <c r="B1265" i="10"/>
  <c r="B1266" i="10"/>
  <c r="B1267" i="10"/>
  <c r="B1268" i="10"/>
  <c r="B1269" i="10"/>
  <c r="B1270" i="10"/>
  <c r="B1271" i="10"/>
  <c r="B1272" i="10"/>
  <c r="B1273" i="10"/>
  <c r="B1274" i="10"/>
  <c r="B1275" i="10"/>
  <c r="B1276" i="10"/>
  <c r="B1277" i="10"/>
  <c r="B1278" i="10"/>
  <c r="B1279" i="10"/>
  <c r="B1280" i="10"/>
  <c r="B1281" i="10"/>
  <c r="B1282" i="10"/>
  <c r="B1283" i="10"/>
  <c r="B1284" i="10"/>
  <c r="B1285" i="10"/>
  <c r="B1286" i="10"/>
  <c r="B1287" i="10"/>
  <c r="B1288" i="10"/>
  <c r="B1289" i="10"/>
  <c r="B1290" i="10"/>
  <c r="B1291" i="10"/>
  <c r="B1292" i="10"/>
  <c r="B1293" i="10"/>
  <c r="B1294" i="10"/>
  <c r="B1295" i="10"/>
  <c r="B1296" i="10"/>
  <c r="B1297" i="10"/>
  <c r="B1298" i="10"/>
  <c r="B1299" i="10"/>
  <c r="B1300" i="10"/>
  <c r="B1301" i="10"/>
  <c r="B1302" i="10"/>
  <c r="B1303" i="10"/>
  <c r="B1304" i="10"/>
  <c r="B1305" i="10"/>
  <c r="B1306" i="10"/>
  <c r="B1307" i="10"/>
  <c r="B1308" i="10"/>
  <c r="B1309" i="10"/>
  <c r="B1310" i="10"/>
  <c r="B1311" i="10"/>
  <c r="B1312" i="10"/>
  <c r="B1313" i="10"/>
  <c r="B1314" i="10"/>
  <c r="B1315" i="10"/>
  <c r="B1316" i="10"/>
  <c r="B1317" i="10"/>
  <c r="B1318" i="10"/>
  <c r="B1319" i="10"/>
  <c r="B1320" i="10"/>
  <c r="B1321" i="10"/>
  <c r="B1322" i="10"/>
  <c r="B1323" i="10"/>
  <c r="B1324" i="10"/>
  <c r="B1325" i="10"/>
  <c r="B1326" i="10"/>
  <c r="B1327" i="10"/>
  <c r="B1328" i="10"/>
  <c r="B1329" i="10"/>
  <c r="B1330" i="10"/>
  <c r="B1331" i="10"/>
  <c r="B1332" i="10"/>
  <c r="B1333" i="10"/>
  <c r="B1334" i="10"/>
  <c r="B1335" i="10"/>
  <c r="B1336" i="10"/>
  <c r="B1337" i="10"/>
  <c r="B1338" i="10"/>
  <c r="B1339" i="10"/>
  <c r="B1340" i="10"/>
  <c r="B1341" i="10"/>
  <c r="C1033" i="10"/>
  <c r="C1034" i="10"/>
  <c r="C1035" i="10"/>
  <c r="C1036" i="10"/>
  <c r="C1037" i="10"/>
  <c r="C1038" i="10"/>
  <c r="C1039" i="10"/>
  <c r="C1040" i="10"/>
  <c r="C1041" i="10"/>
  <c r="C1042" i="10"/>
  <c r="C1043" i="10"/>
  <c r="C1044" i="10"/>
  <c r="C1045" i="10"/>
  <c r="C1046" i="10"/>
  <c r="C1047" i="10"/>
  <c r="C1048" i="10"/>
  <c r="C1049" i="10"/>
  <c r="C1050" i="10"/>
  <c r="C1051" i="10"/>
  <c r="C1052" i="10"/>
  <c r="C1053" i="10"/>
  <c r="C1054" i="10"/>
  <c r="C1055" i="10"/>
  <c r="C1056" i="10"/>
  <c r="C1057" i="10"/>
  <c r="C1058" i="10"/>
  <c r="C1059" i="10"/>
  <c r="C1060" i="10"/>
  <c r="C1061" i="10"/>
  <c r="C1062" i="10"/>
  <c r="C1063" i="10"/>
  <c r="C1064" i="10"/>
  <c r="C1065" i="10"/>
  <c r="C1066" i="10"/>
  <c r="C1067" i="10"/>
  <c r="C1068" i="10"/>
  <c r="C1069" i="10"/>
  <c r="C1070" i="10"/>
  <c r="C1071" i="10"/>
  <c r="C1072" i="10"/>
  <c r="C1073" i="10"/>
  <c r="C1074" i="10"/>
  <c r="C1075" i="10"/>
  <c r="C1076" i="10"/>
  <c r="C1077" i="10"/>
  <c r="C1078" i="10"/>
  <c r="C1079" i="10"/>
  <c r="C1080" i="10"/>
  <c r="C1081" i="10"/>
  <c r="C1082" i="10"/>
  <c r="C1083" i="10"/>
  <c r="C1084" i="10"/>
  <c r="C1085" i="10"/>
  <c r="C1086" i="10"/>
  <c r="C1087" i="10"/>
  <c r="C1088" i="10"/>
  <c r="C1089" i="10"/>
  <c r="C1090" i="10"/>
  <c r="C1091" i="10"/>
  <c r="C1092" i="10"/>
  <c r="C1093" i="10"/>
  <c r="C1094" i="10"/>
  <c r="C1095" i="10"/>
  <c r="C1096" i="10"/>
  <c r="C1097" i="10"/>
  <c r="C1098" i="10"/>
  <c r="C1099" i="10"/>
  <c r="C1100" i="10"/>
  <c r="C1101" i="10"/>
  <c r="C1102" i="10"/>
  <c r="C1103" i="10"/>
  <c r="C1104" i="10"/>
  <c r="C1105" i="10"/>
  <c r="C1106" i="10"/>
  <c r="C1107" i="10"/>
  <c r="C1108" i="10"/>
  <c r="C1109" i="10"/>
  <c r="C1110" i="10"/>
  <c r="C1111" i="10"/>
  <c r="C1112" i="10"/>
  <c r="C1113" i="10"/>
  <c r="C1114" i="10"/>
  <c r="C1115" i="10"/>
  <c r="C1116" i="10"/>
  <c r="C1117" i="10"/>
  <c r="C1118" i="10"/>
  <c r="C1119" i="10"/>
  <c r="C1120" i="10"/>
  <c r="C1121" i="10"/>
  <c r="C1122" i="10"/>
  <c r="C1123" i="10"/>
  <c r="C1124" i="10"/>
  <c r="C1125" i="10"/>
  <c r="C1126" i="10"/>
  <c r="C1127" i="10"/>
  <c r="C1128" i="10"/>
  <c r="C1129" i="10"/>
  <c r="C1130" i="10"/>
  <c r="C1131" i="10"/>
  <c r="C1132" i="10"/>
  <c r="C1133" i="10"/>
  <c r="C1134" i="10"/>
  <c r="C1135" i="10"/>
  <c r="C1136" i="10"/>
  <c r="C1137" i="10"/>
  <c r="C1138" i="10"/>
  <c r="C1139" i="10"/>
  <c r="C1140" i="10"/>
  <c r="C1141" i="10"/>
  <c r="C1142" i="10"/>
  <c r="C1143" i="10"/>
  <c r="C1144" i="10"/>
  <c r="C1145" i="10"/>
  <c r="C1146" i="10"/>
  <c r="C1147" i="10"/>
  <c r="C1148" i="10"/>
  <c r="C1149" i="10"/>
  <c r="C1150" i="10"/>
  <c r="C1151" i="10"/>
  <c r="C1152" i="10"/>
  <c r="C1153" i="10"/>
  <c r="C1154" i="10"/>
  <c r="C1155" i="10"/>
  <c r="C1156" i="10"/>
  <c r="C1157" i="10"/>
  <c r="C1158" i="10"/>
  <c r="C1159" i="10"/>
  <c r="C1160" i="10"/>
  <c r="C1161" i="10"/>
  <c r="C1162" i="10"/>
  <c r="C1163" i="10"/>
  <c r="C1164" i="10"/>
  <c r="C1165" i="10"/>
  <c r="C1166" i="10"/>
  <c r="C1167" i="10"/>
  <c r="C1168" i="10"/>
  <c r="C1169" i="10"/>
  <c r="C1170" i="10"/>
  <c r="C1171" i="10"/>
  <c r="C1172" i="10"/>
  <c r="C1173" i="10"/>
  <c r="C1174" i="10"/>
  <c r="C1175" i="10"/>
  <c r="C1176" i="10"/>
  <c r="C1177" i="10"/>
  <c r="C1178" i="10"/>
  <c r="C1179" i="10"/>
  <c r="C1180" i="10"/>
  <c r="C1181" i="10"/>
  <c r="C1182" i="10"/>
  <c r="C1183" i="10"/>
  <c r="C1184" i="10"/>
  <c r="C1185" i="10"/>
  <c r="C1186" i="10"/>
  <c r="C1187" i="10"/>
  <c r="C1188" i="10"/>
  <c r="C1189" i="10"/>
  <c r="C1190" i="10"/>
  <c r="C1191" i="10"/>
  <c r="C1192" i="10"/>
  <c r="C1193" i="10"/>
  <c r="C1194" i="10"/>
  <c r="C1195" i="10"/>
  <c r="C1196" i="10"/>
  <c r="C1197" i="10"/>
  <c r="C1198" i="10"/>
  <c r="C1199" i="10"/>
  <c r="C1200" i="10"/>
  <c r="C1201" i="10"/>
  <c r="C1202" i="10"/>
  <c r="C1203" i="10"/>
  <c r="C1204" i="10"/>
  <c r="C1205" i="10"/>
  <c r="C1206" i="10"/>
  <c r="C1207" i="10"/>
  <c r="C1208" i="10"/>
  <c r="C1209" i="10"/>
  <c r="C1210" i="10"/>
  <c r="C1211" i="10"/>
  <c r="C1212" i="10"/>
  <c r="C1213" i="10"/>
  <c r="C1214" i="10"/>
  <c r="C1215" i="10"/>
  <c r="C1216" i="10"/>
  <c r="C1217" i="10"/>
  <c r="C1218" i="10"/>
  <c r="C1219" i="10"/>
  <c r="C1220" i="10"/>
  <c r="C1221" i="10"/>
  <c r="C1222" i="10"/>
  <c r="C1223" i="10"/>
  <c r="C1224" i="10"/>
  <c r="C1225" i="10"/>
  <c r="C1226" i="10"/>
  <c r="C1227" i="10"/>
  <c r="C1228" i="10"/>
  <c r="C1229" i="10"/>
  <c r="C1230" i="10"/>
  <c r="C1231" i="10"/>
  <c r="C1232" i="10"/>
  <c r="C1233" i="10"/>
  <c r="C1234" i="10"/>
  <c r="C1235" i="10"/>
  <c r="C1236" i="10"/>
  <c r="C1237" i="10"/>
  <c r="C1238" i="10"/>
  <c r="C1239" i="10"/>
  <c r="C1240" i="10"/>
  <c r="C1241" i="10"/>
  <c r="C1242" i="10"/>
  <c r="C1243" i="10"/>
  <c r="C1244" i="10"/>
  <c r="C1245" i="10"/>
  <c r="C1246" i="10"/>
  <c r="C1247" i="10"/>
  <c r="C1248" i="10"/>
  <c r="C1249" i="10"/>
  <c r="C1250" i="10"/>
  <c r="C1251" i="10"/>
  <c r="C1252" i="10"/>
  <c r="C1253" i="10"/>
  <c r="C1254" i="10"/>
  <c r="C1255" i="10"/>
  <c r="C1256" i="10"/>
  <c r="C1257" i="10"/>
  <c r="C1258" i="10"/>
  <c r="C1259" i="10"/>
  <c r="C1260" i="10"/>
  <c r="C1261" i="10"/>
  <c r="C1262" i="10"/>
  <c r="C1263" i="10"/>
  <c r="C1264" i="10"/>
  <c r="C1265" i="10"/>
  <c r="C1266" i="10"/>
  <c r="C1267" i="10"/>
  <c r="C1268" i="10"/>
  <c r="C1269" i="10"/>
  <c r="C1270" i="10"/>
  <c r="C1271" i="10"/>
  <c r="C1272" i="10"/>
  <c r="C1273" i="10"/>
  <c r="C1274" i="10"/>
  <c r="C1275" i="10"/>
  <c r="C1276" i="10"/>
  <c r="C1277" i="10"/>
  <c r="C1278" i="10"/>
  <c r="C1279" i="10"/>
  <c r="C1280" i="10"/>
  <c r="C1281" i="10"/>
  <c r="C1282" i="10"/>
  <c r="C1283" i="10"/>
  <c r="C1284" i="10"/>
  <c r="C1285" i="10"/>
  <c r="C1286" i="10"/>
  <c r="C1287" i="10"/>
  <c r="C1288" i="10"/>
  <c r="C1289" i="10"/>
  <c r="C1290" i="10"/>
  <c r="C1291" i="10"/>
  <c r="C1292" i="10"/>
  <c r="C1293" i="10"/>
  <c r="C1294" i="10"/>
  <c r="C1295" i="10"/>
  <c r="C1296" i="10"/>
  <c r="C1297" i="10"/>
  <c r="C1298" i="10"/>
  <c r="C1299" i="10"/>
  <c r="C1300" i="10"/>
  <c r="C1301" i="10"/>
  <c r="C1302" i="10"/>
  <c r="C1303" i="10"/>
  <c r="C1304" i="10"/>
  <c r="C1305" i="10"/>
  <c r="C1306" i="10"/>
  <c r="C1307" i="10"/>
  <c r="C1308" i="10"/>
  <c r="C1309" i="10"/>
  <c r="C1310" i="10"/>
  <c r="C1311" i="10"/>
  <c r="C1312" i="10"/>
  <c r="C1313" i="10"/>
  <c r="C1314" i="10"/>
  <c r="C1315" i="10"/>
  <c r="C1316" i="10"/>
  <c r="C1317" i="10"/>
  <c r="C1318" i="10"/>
  <c r="C1319" i="10"/>
  <c r="C1320" i="10"/>
  <c r="C1321" i="10"/>
  <c r="C1322" i="10"/>
  <c r="C1323" i="10"/>
  <c r="C1324" i="10"/>
  <c r="C1325" i="10"/>
  <c r="C1326" i="10"/>
  <c r="C1327" i="10"/>
  <c r="C1328" i="10"/>
  <c r="C1329" i="10"/>
  <c r="C1330" i="10"/>
  <c r="C1331" i="10"/>
  <c r="C1332" i="10"/>
  <c r="C1333" i="10"/>
  <c r="C1334" i="10"/>
  <c r="C1335" i="10"/>
  <c r="C1336" i="10"/>
  <c r="C1337" i="10"/>
  <c r="C1338" i="10"/>
  <c r="C1339" i="10"/>
  <c r="C1340" i="10"/>
  <c r="C1341" i="10"/>
  <c r="D1033" i="10"/>
  <c r="D1034" i="10"/>
  <c r="D1035" i="10"/>
  <c r="D1036" i="10"/>
  <c r="D1037" i="10"/>
  <c r="D1038" i="10"/>
  <c r="D1039" i="10"/>
  <c r="D1040" i="10"/>
  <c r="D1041" i="10"/>
  <c r="D1042" i="10"/>
  <c r="D1043" i="10"/>
  <c r="D1044" i="10"/>
  <c r="D1045" i="10"/>
  <c r="D1046" i="10"/>
  <c r="D1047" i="10"/>
  <c r="D1048" i="10"/>
  <c r="D1049" i="10"/>
  <c r="D1050" i="10"/>
  <c r="D1051" i="10"/>
  <c r="D1052" i="10"/>
  <c r="D1053" i="10"/>
  <c r="D1054" i="10"/>
  <c r="D1055" i="10"/>
  <c r="D1056" i="10"/>
  <c r="D1057" i="10"/>
  <c r="D1058" i="10"/>
  <c r="D1059" i="10"/>
  <c r="D1060" i="10"/>
  <c r="D1061" i="10"/>
  <c r="D1062" i="10"/>
  <c r="D1063" i="10"/>
  <c r="D1064" i="10"/>
  <c r="D1065" i="10"/>
  <c r="D1066" i="10"/>
  <c r="D1067" i="10"/>
  <c r="D1068" i="10"/>
  <c r="D1069" i="10"/>
  <c r="D1070" i="10"/>
  <c r="D1071" i="10"/>
  <c r="D1072" i="10"/>
  <c r="D1073" i="10"/>
  <c r="D1074" i="10"/>
  <c r="D1075" i="10"/>
  <c r="D1076" i="10"/>
  <c r="D1077" i="10"/>
  <c r="D1078" i="10"/>
  <c r="D1079" i="10"/>
  <c r="D1080" i="10"/>
  <c r="D1081" i="10"/>
  <c r="D1082" i="10"/>
  <c r="D1083" i="10"/>
  <c r="D1084" i="10"/>
  <c r="D1085" i="10"/>
  <c r="D1086" i="10"/>
  <c r="D1087" i="10"/>
  <c r="D1088" i="10"/>
  <c r="D1089" i="10"/>
  <c r="D1090" i="10"/>
  <c r="D1091" i="10"/>
  <c r="D1092" i="10"/>
  <c r="D1093" i="10"/>
  <c r="D1094" i="10"/>
  <c r="D1095" i="10"/>
  <c r="D1096" i="10"/>
  <c r="D1097" i="10"/>
  <c r="D1098" i="10"/>
  <c r="D1099" i="10"/>
  <c r="D1100" i="10"/>
  <c r="D1101" i="10"/>
  <c r="D1102" i="10"/>
  <c r="D1103" i="10"/>
  <c r="D1104" i="10"/>
  <c r="D1105" i="10"/>
  <c r="D1106" i="10"/>
  <c r="D1107" i="10"/>
  <c r="D1108" i="10"/>
  <c r="D1109" i="10"/>
  <c r="D1110" i="10"/>
  <c r="D1111" i="10"/>
  <c r="D1112" i="10"/>
  <c r="D1113" i="10"/>
  <c r="D1114" i="10"/>
  <c r="D1115" i="10"/>
  <c r="D1116" i="10"/>
  <c r="D1117" i="10"/>
  <c r="D1118" i="10"/>
  <c r="D1119" i="10"/>
  <c r="D1120" i="10"/>
  <c r="D1121" i="10"/>
  <c r="D1122" i="10"/>
  <c r="D1123" i="10"/>
  <c r="D1124" i="10"/>
  <c r="D1125" i="10"/>
  <c r="D1126" i="10"/>
  <c r="D1127" i="10"/>
  <c r="D1128" i="10"/>
  <c r="D1129" i="10"/>
  <c r="D1130" i="10"/>
  <c r="D1131" i="10"/>
  <c r="D1132" i="10"/>
  <c r="D1133" i="10"/>
  <c r="D1134" i="10"/>
  <c r="D1135" i="10"/>
  <c r="D1136" i="10"/>
  <c r="D1137" i="10"/>
  <c r="D1138" i="10"/>
  <c r="D1139" i="10"/>
  <c r="D1140" i="10"/>
  <c r="D1141" i="10"/>
  <c r="D1142" i="10"/>
  <c r="D1143" i="10"/>
  <c r="D1144" i="10"/>
  <c r="D1145" i="10"/>
  <c r="D1146" i="10"/>
  <c r="D1147" i="10"/>
  <c r="D1148" i="10"/>
  <c r="D1149" i="10"/>
  <c r="D1150" i="10"/>
  <c r="D1151" i="10"/>
  <c r="D1152" i="10"/>
  <c r="D1153" i="10"/>
  <c r="D1154" i="10"/>
  <c r="D1155" i="10"/>
  <c r="D1156" i="10"/>
  <c r="D1157" i="10"/>
  <c r="D1158" i="10"/>
  <c r="D1159" i="10"/>
  <c r="D1160" i="10"/>
  <c r="D1161" i="10"/>
  <c r="D1162" i="10"/>
  <c r="D1163" i="10"/>
  <c r="D1164" i="10"/>
  <c r="D1165" i="10"/>
  <c r="D1166" i="10"/>
  <c r="D1167" i="10"/>
  <c r="D1168" i="10"/>
  <c r="D1169" i="10"/>
  <c r="D1170" i="10"/>
  <c r="D1171" i="10"/>
  <c r="D1172" i="10"/>
  <c r="D1173" i="10"/>
  <c r="D1174" i="10"/>
  <c r="D1175" i="10"/>
  <c r="D1176" i="10"/>
  <c r="D1177" i="10"/>
  <c r="D1178" i="10"/>
  <c r="D1179" i="10"/>
  <c r="D1180" i="10"/>
  <c r="D1181" i="10"/>
  <c r="D1182" i="10"/>
  <c r="D1183" i="10"/>
  <c r="D1184" i="10"/>
  <c r="D1185" i="10"/>
  <c r="D1186" i="10"/>
  <c r="D1187" i="10"/>
  <c r="D1188" i="10"/>
  <c r="D1189" i="10"/>
  <c r="D1190" i="10"/>
  <c r="D1191" i="10"/>
  <c r="D1192" i="10"/>
  <c r="D1193" i="10"/>
  <c r="D1194" i="10"/>
  <c r="D1195" i="10"/>
  <c r="D1196" i="10"/>
  <c r="D1197" i="10"/>
  <c r="D1198" i="10"/>
  <c r="D1199" i="10"/>
  <c r="D1200" i="10"/>
  <c r="D1201" i="10"/>
  <c r="D1202" i="10"/>
  <c r="D1203" i="10"/>
  <c r="D1204" i="10"/>
  <c r="D1205" i="10"/>
  <c r="D1206" i="10"/>
  <c r="D1207" i="10"/>
  <c r="D1208" i="10"/>
  <c r="D1209" i="10"/>
  <c r="D1210" i="10"/>
  <c r="D1211" i="10"/>
  <c r="D1212" i="10"/>
  <c r="D1213" i="10"/>
  <c r="D1214" i="10"/>
  <c r="D1215" i="10"/>
  <c r="D1216" i="10"/>
  <c r="D1217" i="10"/>
  <c r="D1218" i="10"/>
  <c r="D1219" i="10"/>
  <c r="D1220" i="10"/>
  <c r="D1221" i="10"/>
  <c r="D1222" i="10"/>
  <c r="D1223" i="10"/>
  <c r="D1224" i="10"/>
  <c r="D1225" i="10"/>
  <c r="D1226" i="10"/>
  <c r="D1227" i="10"/>
  <c r="D1228" i="10"/>
  <c r="D1229" i="10"/>
  <c r="D1230" i="10"/>
  <c r="D1231" i="10"/>
  <c r="D1232" i="10"/>
  <c r="D1233" i="10"/>
  <c r="D1234" i="10"/>
  <c r="D1235" i="10"/>
  <c r="D1236" i="10"/>
  <c r="D1237" i="10"/>
  <c r="D1238" i="10"/>
  <c r="D1239" i="10"/>
  <c r="D1240" i="10"/>
  <c r="D1241" i="10"/>
  <c r="D1242" i="10"/>
  <c r="D1243" i="10"/>
  <c r="D1244" i="10"/>
  <c r="D1245" i="10"/>
  <c r="D1246" i="10"/>
  <c r="D1247" i="10"/>
  <c r="D1248" i="10"/>
  <c r="D1249" i="10"/>
  <c r="D1250" i="10"/>
  <c r="D1251" i="10"/>
  <c r="D1252" i="10"/>
  <c r="D1253" i="10"/>
  <c r="D1254" i="10"/>
  <c r="D1255" i="10"/>
  <c r="D1256" i="10"/>
  <c r="D1257" i="10"/>
  <c r="D1258" i="10"/>
  <c r="D1259" i="10"/>
  <c r="D1260" i="10"/>
  <c r="D1261" i="10"/>
  <c r="D1262" i="10"/>
  <c r="D1263" i="10"/>
  <c r="D1264" i="10"/>
  <c r="D1265" i="10"/>
  <c r="D1266" i="10"/>
  <c r="D1267" i="10"/>
  <c r="D1268" i="10"/>
  <c r="D1269" i="10"/>
  <c r="D1270" i="10"/>
  <c r="D1271" i="10"/>
  <c r="D1272" i="10"/>
  <c r="D1273" i="10"/>
  <c r="D1274" i="10"/>
  <c r="D1275" i="10"/>
  <c r="D1276" i="10"/>
  <c r="D1277" i="10"/>
  <c r="D1278" i="10"/>
  <c r="D1279" i="10"/>
  <c r="D1280" i="10"/>
  <c r="D1281" i="10"/>
  <c r="D1282" i="10"/>
  <c r="D1283" i="10"/>
  <c r="D1284" i="10"/>
  <c r="D1285" i="10"/>
  <c r="D1286" i="10"/>
  <c r="D1287" i="10"/>
  <c r="D1288" i="10"/>
  <c r="D1289" i="10"/>
  <c r="D1290" i="10"/>
  <c r="D1291" i="10"/>
  <c r="D1292" i="10"/>
  <c r="D1293" i="10"/>
  <c r="D1294" i="10"/>
  <c r="D1295" i="10"/>
  <c r="D1296" i="10"/>
  <c r="D1297" i="10"/>
  <c r="D1298" i="10"/>
  <c r="D1299" i="10"/>
  <c r="D1300" i="10"/>
  <c r="D1301" i="10"/>
  <c r="D1302" i="10"/>
  <c r="D1303" i="10"/>
  <c r="D1304" i="10"/>
  <c r="D1305" i="10"/>
  <c r="D1306" i="10"/>
  <c r="D1307" i="10"/>
  <c r="D1308" i="10"/>
  <c r="D1309" i="10"/>
  <c r="D1310" i="10"/>
  <c r="D1311" i="10"/>
  <c r="D1312" i="10"/>
  <c r="D1313" i="10"/>
  <c r="D1314" i="10"/>
  <c r="D1315" i="10"/>
  <c r="D1316" i="10"/>
  <c r="D1317" i="10"/>
  <c r="D1318" i="10"/>
  <c r="D1319" i="10"/>
  <c r="D1320" i="10"/>
  <c r="D1321" i="10"/>
  <c r="D1322" i="10"/>
  <c r="D1323" i="10"/>
  <c r="D1324" i="10"/>
  <c r="D1325" i="10"/>
  <c r="D1326" i="10"/>
  <c r="D1327" i="10"/>
  <c r="D1328" i="10"/>
  <c r="D1329" i="10"/>
  <c r="D1330" i="10"/>
  <c r="D1331" i="10"/>
  <c r="D1332" i="10"/>
  <c r="D1333" i="10"/>
  <c r="D1334" i="10"/>
  <c r="D1335" i="10"/>
  <c r="D1336" i="10"/>
  <c r="D1337" i="10"/>
  <c r="D1338" i="10"/>
  <c r="D1339" i="10"/>
  <c r="D1340" i="10"/>
  <c r="D1341" i="10"/>
  <c r="E1033" i="10"/>
  <c r="E1034" i="10"/>
  <c r="E1035" i="10"/>
  <c r="E1036" i="10"/>
  <c r="E1037" i="10"/>
  <c r="E1038" i="10"/>
  <c r="E1039" i="10"/>
  <c r="E1040" i="10"/>
  <c r="E1041" i="10"/>
  <c r="E1042" i="10"/>
  <c r="E1043" i="10"/>
  <c r="E1044" i="10"/>
  <c r="E1045" i="10"/>
  <c r="E1046" i="10"/>
  <c r="E1047" i="10"/>
  <c r="E1048" i="10"/>
  <c r="E1049" i="10"/>
  <c r="E1050" i="10"/>
  <c r="E1051" i="10"/>
  <c r="E1052" i="10"/>
  <c r="E1053" i="10"/>
  <c r="E1054" i="10"/>
  <c r="E1055" i="10"/>
  <c r="E1056" i="10"/>
  <c r="E1057" i="10"/>
  <c r="E1058" i="10"/>
  <c r="E1059" i="10"/>
  <c r="E1060" i="10"/>
  <c r="E1061" i="10"/>
  <c r="E1062" i="10"/>
  <c r="E1063" i="10"/>
  <c r="E1064" i="10"/>
  <c r="E1065" i="10"/>
  <c r="E1066" i="10"/>
  <c r="E1067" i="10"/>
  <c r="E1068" i="10"/>
  <c r="E1069" i="10"/>
  <c r="E1070" i="10"/>
  <c r="E1071" i="10"/>
  <c r="E1072" i="10"/>
  <c r="E1073" i="10"/>
  <c r="E1074" i="10"/>
  <c r="E1075" i="10"/>
  <c r="E1076" i="10"/>
  <c r="E1077" i="10"/>
  <c r="E1078" i="10"/>
  <c r="E1079" i="10"/>
  <c r="E1080" i="10"/>
  <c r="E1081" i="10"/>
  <c r="E1082" i="10"/>
  <c r="E1083" i="10"/>
  <c r="E1084" i="10"/>
  <c r="E1085" i="10"/>
  <c r="E1086" i="10"/>
  <c r="E1087" i="10"/>
  <c r="E1088" i="10"/>
  <c r="E1089" i="10"/>
  <c r="E1090" i="10"/>
  <c r="E1091" i="10"/>
  <c r="E1092" i="10"/>
  <c r="E1093" i="10"/>
  <c r="E1094" i="10"/>
  <c r="E1095" i="10"/>
  <c r="E1096" i="10"/>
  <c r="E1097" i="10"/>
  <c r="E1098" i="10"/>
  <c r="E1099" i="10"/>
  <c r="E1100" i="10"/>
  <c r="E1101" i="10"/>
  <c r="E1102" i="10"/>
  <c r="E1103" i="10"/>
  <c r="E1104" i="10"/>
  <c r="E1105" i="10"/>
  <c r="E1106" i="10"/>
  <c r="E1107" i="10"/>
  <c r="E1108" i="10"/>
  <c r="E1109" i="10"/>
  <c r="E1110" i="10"/>
  <c r="E1111" i="10"/>
  <c r="E1112" i="10"/>
  <c r="E1113" i="10"/>
  <c r="E1114" i="10"/>
  <c r="E1115" i="10"/>
  <c r="E1116" i="10"/>
  <c r="E1117" i="10"/>
  <c r="E1118" i="10"/>
  <c r="E1119" i="10"/>
  <c r="E1120" i="10"/>
  <c r="E1121" i="10"/>
  <c r="E1122" i="10"/>
  <c r="E1123" i="10"/>
  <c r="E1124" i="10"/>
  <c r="E1125" i="10"/>
  <c r="E1126" i="10"/>
  <c r="E1127" i="10"/>
  <c r="E1128" i="10"/>
  <c r="E1129" i="10"/>
  <c r="E1130" i="10"/>
  <c r="E1131" i="10"/>
  <c r="E1132" i="10"/>
  <c r="E1133" i="10"/>
  <c r="E1134" i="10"/>
  <c r="E1135" i="10"/>
  <c r="E1136" i="10"/>
  <c r="E1137" i="10"/>
  <c r="E1138" i="10"/>
  <c r="E1139" i="10"/>
  <c r="E1140" i="10"/>
  <c r="E1141" i="10"/>
  <c r="E1142" i="10"/>
  <c r="E1143" i="10"/>
  <c r="E1144" i="10"/>
  <c r="E1145" i="10"/>
  <c r="E1146" i="10"/>
  <c r="E1147" i="10"/>
  <c r="E1148" i="10"/>
  <c r="E1149" i="10"/>
  <c r="E1150" i="10"/>
  <c r="E1151" i="10"/>
  <c r="E1152" i="10"/>
  <c r="E1153" i="10"/>
  <c r="E1154" i="10"/>
  <c r="E1155" i="10"/>
  <c r="E1156" i="10"/>
  <c r="E1157" i="10"/>
  <c r="E1158" i="10"/>
  <c r="E1159" i="10"/>
  <c r="E1160" i="10"/>
  <c r="E1161" i="10"/>
  <c r="E1162" i="10"/>
  <c r="E1163" i="10"/>
  <c r="E1164" i="10"/>
  <c r="E1165" i="10"/>
  <c r="E1166" i="10"/>
  <c r="E1167" i="10"/>
  <c r="E1168" i="10"/>
  <c r="E1169" i="10"/>
  <c r="E1170" i="10"/>
  <c r="E1171" i="10"/>
  <c r="E1172" i="10"/>
  <c r="E1173" i="10"/>
  <c r="E1174" i="10"/>
  <c r="E1175" i="10"/>
  <c r="E1176" i="10"/>
  <c r="E1177" i="10"/>
  <c r="E1178" i="10"/>
  <c r="E1179" i="10"/>
  <c r="E1180" i="10"/>
  <c r="E1181" i="10"/>
  <c r="E1182" i="10"/>
  <c r="E1183" i="10"/>
  <c r="E1184" i="10"/>
  <c r="E1185" i="10"/>
  <c r="E1186" i="10"/>
  <c r="E1187" i="10"/>
  <c r="E1188" i="10"/>
  <c r="E1189" i="10"/>
  <c r="E1190" i="10"/>
  <c r="E1191" i="10"/>
  <c r="E1192" i="10"/>
  <c r="E1193" i="10"/>
  <c r="E1194" i="10"/>
  <c r="E1195" i="10"/>
  <c r="E1196" i="10"/>
  <c r="E1197" i="10"/>
  <c r="E1198" i="10"/>
  <c r="E1199" i="10"/>
  <c r="E1200" i="10"/>
  <c r="E1201" i="10"/>
  <c r="E1202" i="10"/>
  <c r="E1203" i="10"/>
  <c r="E1204" i="10"/>
  <c r="E1205" i="10"/>
  <c r="E1206" i="10"/>
  <c r="E1207" i="10"/>
  <c r="E1208" i="10"/>
  <c r="E1209" i="10"/>
  <c r="E1210" i="10"/>
  <c r="E1211" i="10"/>
  <c r="E1212" i="10"/>
  <c r="E1213" i="10"/>
  <c r="E1214" i="10"/>
  <c r="E1215" i="10"/>
  <c r="E1216" i="10"/>
  <c r="E1217" i="10"/>
  <c r="E1218" i="10"/>
  <c r="E1219" i="10"/>
  <c r="E1220" i="10"/>
  <c r="E1221" i="10"/>
  <c r="E1222" i="10"/>
  <c r="E1223" i="10"/>
  <c r="E1224" i="10"/>
  <c r="E1225" i="10"/>
  <c r="E1226" i="10"/>
  <c r="E1227" i="10"/>
  <c r="E1228" i="10"/>
  <c r="E1229" i="10"/>
  <c r="E1230" i="10"/>
  <c r="E1231" i="10"/>
  <c r="E1232" i="10"/>
  <c r="E1233" i="10"/>
  <c r="E1234" i="10"/>
  <c r="E1235" i="10"/>
  <c r="E1236" i="10"/>
  <c r="E1237" i="10"/>
  <c r="E1238" i="10"/>
  <c r="E1239" i="10"/>
  <c r="E1240" i="10"/>
  <c r="E1241" i="10"/>
  <c r="E1242" i="10"/>
  <c r="E1243" i="10"/>
  <c r="E1244" i="10"/>
  <c r="E1245" i="10"/>
  <c r="E1246" i="10"/>
  <c r="E1247" i="10"/>
  <c r="E1248" i="10"/>
  <c r="E1249" i="10"/>
  <c r="E1250" i="10"/>
  <c r="E1251" i="10"/>
  <c r="E1252" i="10"/>
  <c r="E1253" i="10"/>
  <c r="E1254" i="10"/>
  <c r="E1255" i="10"/>
  <c r="E1256" i="10"/>
  <c r="E1257" i="10"/>
  <c r="E1258" i="10"/>
  <c r="E1259" i="10"/>
  <c r="E1260" i="10"/>
  <c r="E1261" i="10"/>
  <c r="E1262" i="10"/>
  <c r="E1263" i="10"/>
  <c r="E1264" i="10"/>
  <c r="E1265" i="10"/>
  <c r="E1266" i="10"/>
  <c r="E1267" i="10"/>
  <c r="E1268" i="10"/>
  <c r="E1269" i="10"/>
  <c r="E1270" i="10"/>
  <c r="E1271" i="10"/>
  <c r="E1272" i="10"/>
  <c r="E1273" i="10"/>
  <c r="E1274" i="10"/>
  <c r="E1275" i="10"/>
  <c r="E1276" i="10"/>
  <c r="E1277" i="10"/>
  <c r="E1278" i="10"/>
  <c r="E1279" i="10"/>
  <c r="E1280" i="10"/>
  <c r="E1281" i="10"/>
  <c r="E1282" i="10"/>
  <c r="E1283" i="10"/>
  <c r="E1284" i="10"/>
  <c r="E1285" i="10"/>
  <c r="E1286" i="10"/>
  <c r="E1287" i="10"/>
  <c r="E1288" i="10"/>
  <c r="E1289" i="10"/>
  <c r="E1290" i="10"/>
  <c r="E1291" i="10"/>
  <c r="E1292" i="10"/>
  <c r="E1293" i="10"/>
  <c r="E1294" i="10"/>
  <c r="E1295" i="10"/>
  <c r="E1296" i="10"/>
  <c r="E1297" i="10"/>
  <c r="E1298" i="10"/>
  <c r="E1299" i="10"/>
  <c r="E1300" i="10"/>
  <c r="E1301" i="10"/>
  <c r="E1302" i="10"/>
  <c r="E1303" i="10"/>
  <c r="E1304" i="10"/>
  <c r="E1305" i="10"/>
  <c r="E1306" i="10"/>
  <c r="E1307" i="10"/>
  <c r="E1308" i="10"/>
  <c r="E1309" i="10"/>
  <c r="E1310" i="10"/>
  <c r="E1311" i="10"/>
  <c r="E1312" i="10"/>
  <c r="E1313" i="10"/>
  <c r="E1314" i="10"/>
  <c r="E1315" i="10"/>
  <c r="E1316" i="10"/>
  <c r="E1317" i="10"/>
  <c r="E1318" i="10"/>
  <c r="E1319" i="10"/>
  <c r="E1320" i="10"/>
  <c r="E1321" i="10"/>
  <c r="E1322" i="10"/>
  <c r="E1323" i="10"/>
  <c r="E1324" i="10"/>
  <c r="E1325" i="10"/>
  <c r="E1326" i="10"/>
  <c r="E1327" i="10"/>
  <c r="E1328" i="10"/>
  <c r="E1329" i="10"/>
  <c r="E1330" i="10"/>
  <c r="E1331" i="10"/>
  <c r="E1332" i="10"/>
  <c r="E1333" i="10"/>
  <c r="E1334" i="10"/>
  <c r="E1335" i="10"/>
  <c r="E1336" i="10"/>
  <c r="E1337" i="10"/>
  <c r="E1338" i="10"/>
  <c r="E1339" i="10"/>
  <c r="E1340" i="10"/>
  <c r="E1341" i="10"/>
  <c r="F1033" i="10"/>
  <c r="F1034" i="10"/>
  <c r="F1035" i="10"/>
  <c r="F1036" i="10"/>
  <c r="F1037" i="10"/>
  <c r="F1038" i="10"/>
  <c r="F1039" i="10"/>
  <c r="F1040" i="10"/>
  <c r="F1041" i="10"/>
  <c r="F1042" i="10"/>
  <c r="F1043" i="10"/>
  <c r="F1044" i="10"/>
  <c r="F1045" i="10"/>
  <c r="F1046" i="10"/>
  <c r="F1047" i="10"/>
  <c r="F1048" i="10"/>
  <c r="F1049" i="10"/>
  <c r="F1050" i="10"/>
  <c r="F1051" i="10"/>
  <c r="F1052" i="10"/>
  <c r="F1053" i="10"/>
  <c r="F1054" i="10"/>
  <c r="F1055" i="10"/>
  <c r="F1056" i="10"/>
  <c r="F1057" i="10"/>
  <c r="F1058" i="10"/>
  <c r="F1059" i="10"/>
  <c r="F1060" i="10"/>
  <c r="F1061" i="10"/>
  <c r="F1062" i="10"/>
  <c r="F1063" i="10"/>
  <c r="F1064" i="10"/>
  <c r="F1065" i="10"/>
  <c r="F1066" i="10"/>
  <c r="F1067" i="10"/>
  <c r="F1068" i="10"/>
  <c r="F1069" i="10"/>
  <c r="F1070" i="10"/>
  <c r="F1071" i="10"/>
  <c r="F1072" i="10"/>
  <c r="F1073" i="10"/>
  <c r="F1074" i="10"/>
  <c r="F1075" i="10"/>
  <c r="F1076" i="10"/>
  <c r="F1077" i="10"/>
  <c r="F1078" i="10"/>
  <c r="F1079" i="10"/>
  <c r="F1080" i="10"/>
  <c r="F1081" i="10"/>
  <c r="F1082" i="10"/>
  <c r="F1083" i="10"/>
  <c r="F1084" i="10"/>
  <c r="F1085" i="10"/>
  <c r="F1086" i="10"/>
  <c r="F1087" i="10"/>
  <c r="F1088" i="10"/>
  <c r="F1089" i="10"/>
  <c r="F1090" i="10"/>
  <c r="F1091" i="10"/>
  <c r="F1092" i="10"/>
  <c r="F1093" i="10"/>
  <c r="F1094" i="10"/>
  <c r="F1095" i="10"/>
  <c r="F1096" i="10"/>
  <c r="F1097" i="10"/>
  <c r="F1098" i="10"/>
  <c r="F1099" i="10"/>
  <c r="F1100" i="10"/>
  <c r="F1101" i="10"/>
  <c r="F1102" i="10"/>
  <c r="F1103" i="10"/>
  <c r="F1104" i="10"/>
  <c r="F1105" i="10"/>
  <c r="F1106" i="10"/>
  <c r="F1107" i="10"/>
  <c r="F1108" i="10"/>
  <c r="F1109" i="10"/>
  <c r="F1110" i="10"/>
  <c r="F1111" i="10"/>
  <c r="F1112" i="10"/>
  <c r="F1113" i="10"/>
  <c r="F1114" i="10"/>
  <c r="F1115" i="10"/>
  <c r="F1116" i="10"/>
  <c r="F1117" i="10"/>
  <c r="F1118" i="10"/>
  <c r="F1119" i="10"/>
  <c r="F1120" i="10"/>
  <c r="F1121" i="10"/>
  <c r="F1122" i="10"/>
  <c r="F1123" i="10"/>
  <c r="F1124" i="10"/>
  <c r="F1125" i="10"/>
  <c r="F1126" i="10"/>
  <c r="F1127" i="10"/>
  <c r="F1128" i="10"/>
  <c r="F1129" i="10"/>
  <c r="F1130" i="10"/>
  <c r="F1131" i="10"/>
  <c r="F1132" i="10"/>
  <c r="F1133" i="10"/>
  <c r="F1134" i="10"/>
  <c r="F1135" i="10"/>
  <c r="F1136" i="10"/>
  <c r="F1137" i="10"/>
  <c r="F1138" i="10"/>
  <c r="F1139" i="10"/>
  <c r="F1140" i="10"/>
  <c r="F1141" i="10"/>
  <c r="F1142" i="10"/>
  <c r="F1143" i="10"/>
  <c r="F1144" i="10"/>
  <c r="F1145" i="10"/>
  <c r="F1146" i="10"/>
  <c r="F1147" i="10"/>
  <c r="F1148" i="10"/>
  <c r="F1149" i="10"/>
  <c r="F1150" i="10"/>
  <c r="F1151" i="10"/>
  <c r="F1152" i="10"/>
  <c r="F1153" i="10"/>
  <c r="F1154" i="10"/>
  <c r="F1155" i="10"/>
  <c r="F1156" i="10"/>
  <c r="F1157" i="10"/>
  <c r="F1158" i="10"/>
  <c r="F1159" i="10"/>
  <c r="F1160" i="10"/>
  <c r="F1161" i="10"/>
  <c r="F1162" i="10"/>
  <c r="F1163" i="10"/>
  <c r="F1164" i="10"/>
  <c r="F1165" i="10"/>
  <c r="F1166" i="10"/>
  <c r="F1167" i="10"/>
  <c r="F1168" i="10"/>
  <c r="F1169" i="10"/>
  <c r="F1170" i="10"/>
  <c r="F1171" i="10"/>
  <c r="F1172" i="10"/>
  <c r="F1173" i="10"/>
  <c r="F1174" i="10"/>
  <c r="F1175" i="10"/>
  <c r="F1176" i="10"/>
  <c r="F1177" i="10"/>
  <c r="F1178" i="10"/>
  <c r="F1179" i="10"/>
  <c r="F1180" i="10"/>
  <c r="F1181" i="10"/>
  <c r="F1182" i="10"/>
  <c r="F1183" i="10"/>
  <c r="F1184" i="10"/>
  <c r="F1185" i="10"/>
  <c r="F1186" i="10"/>
  <c r="F1187" i="10"/>
  <c r="F1188" i="10"/>
  <c r="F1189" i="10"/>
  <c r="F1190" i="10"/>
  <c r="F1191" i="10"/>
  <c r="F1192" i="10"/>
  <c r="F1193" i="10"/>
  <c r="F1194" i="10"/>
  <c r="F1195" i="10"/>
  <c r="F1196" i="10"/>
  <c r="F1197" i="10"/>
  <c r="F1198" i="10"/>
  <c r="F1199" i="10"/>
  <c r="F1200" i="10"/>
  <c r="F1201" i="10"/>
  <c r="F1202" i="10"/>
  <c r="F1203" i="10"/>
  <c r="F1204" i="10"/>
  <c r="F1205" i="10"/>
  <c r="F1206" i="10"/>
  <c r="F1207" i="10"/>
  <c r="F1208" i="10"/>
  <c r="F1209" i="10"/>
  <c r="F1210" i="10"/>
  <c r="F1211" i="10"/>
  <c r="F1212" i="10"/>
  <c r="F1213" i="10"/>
  <c r="F1214" i="10"/>
  <c r="F1215" i="10"/>
  <c r="F1216" i="10"/>
  <c r="F1217" i="10"/>
  <c r="F1218" i="10"/>
  <c r="F1219" i="10"/>
  <c r="F1220" i="10"/>
  <c r="F1221" i="10"/>
  <c r="F1222" i="10"/>
  <c r="F1223" i="10"/>
  <c r="F1224" i="10"/>
  <c r="F1225" i="10"/>
  <c r="F1226" i="10"/>
  <c r="F1227" i="10"/>
  <c r="F1228" i="10"/>
  <c r="F1229" i="10"/>
  <c r="F1230" i="10"/>
  <c r="F1231" i="10"/>
  <c r="F1232" i="10"/>
  <c r="F1233" i="10"/>
  <c r="F1234" i="10"/>
  <c r="F1235" i="10"/>
  <c r="F1236" i="10"/>
  <c r="F1237" i="10"/>
  <c r="F1238" i="10"/>
  <c r="F1239" i="10"/>
  <c r="F1240" i="10"/>
  <c r="F1241" i="10"/>
  <c r="F1242" i="10"/>
  <c r="F1243" i="10"/>
  <c r="F1244" i="10"/>
  <c r="F1245" i="10"/>
  <c r="F1246" i="10"/>
  <c r="F1247" i="10"/>
  <c r="F1248" i="10"/>
  <c r="F1249" i="10"/>
  <c r="F1250" i="10"/>
  <c r="F1251" i="10"/>
  <c r="F1252" i="10"/>
  <c r="F1253" i="10"/>
  <c r="F1254" i="10"/>
  <c r="F1255" i="10"/>
  <c r="F1256" i="10"/>
  <c r="F1257" i="10"/>
  <c r="F1258" i="10"/>
  <c r="F1259" i="10"/>
  <c r="F1260" i="10"/>
  <c r="F1261" i="10"/>
  <c r="F1262" i="10"/>
  <c r="F1263" i="10"/>
  <c r="F1264" i="10"/>
  <c r="F1265" i="10"/>
  <c r="F1266" i="10"/>
  <c r="F1267" i="10"/>
  <c r="F1268" i="10"/>
  <c r="F1269" i="10"/>
  <c r="F1270" i="10"/>
  <c r="F1271" i="10"/>
  <c r="F1272" i="10"/>
  <c r="F1273" i="10"/>
  <c r="F1274" i="10"/>
  <c r="F1275" i="10"/>
  <c r="F1276" i="10"/>
  <c r="F1277" i="10"/>
  <c r="F1278" i="10"/>
  <c r="F1279" i="10"/>
  <c r="F1280" i="10"/>
  <c r="F1281" i="10"/>
  <c r="F1282" i="10"/>
  <c r="F1283" i="10"/>
  <c r="F1284" i="10"/>
  <c r="F1285" i="10"/>
  <c r="F1286" i="10"/>
  <c r="F1287" i="10"/>
  <c r="F1288" i="10"/>
  <c r="F1289" i="10"/>
  <c r="F1290" i="10"/>
  <c r="F1291" i="10"/>
  <c r="F1292" i="10"/>
  <c r="F1293" i="10"/>
  <c r="F1294" i="10"/>
  <c r="F1295" i="10"/>
  <c r="F1296" i="10"/>
  <c r="F1297" i="10"/>
  <c r="F1298" i="10"/>
  <c r="F1299" i="10"/>
  <c r="F1300" i="10"/>
  <c r="F1301" i="10"/>
  <c r="F1302" i="10"/>
  <c r="F1303" i="10"/>
  <c r="F1304" i="10"/>
  <c r="F1305" i="10"/>
  <c r="F1306" i="10"/>
  <c r="F1307" i="10"/>
  <c r="F1308" i="10"/>
  <c r="F1309" i="10"/>
  <c r="F1310" i="10"/>
  <c r="F1311" i="10"/>
  <c r="F1312" i="10"/>
  <c r="F1313" i="10"/>
  <c r="F1314" i="10"/>
  <c r="F1315" i="10"/>
  <c r="F1316" i="10"/>
  <c r="F1317" i="10"/>
  <c r="F1318" i="10"/>
  <c r="F1319" i="10"/>
  <c r="F1320" i="10"/>
  <c r="F1321" i="10"/>
  <c r="F1322" i="10"/>
  <c r="F1323" i="10"/>
  <c r="F1324" i="10"/>
  <c r="F1325" i="10"/>
  <c r="F1326" i="10"/>
  <c r="F1327" i="10"/>
  <c r="F1328" i="10"/>
  <c r="F1329" i="10"/>
  <c r="F1330" i="10"/>
  <c r="F1331" i="10"/>
  <c r="F1332" i="10"/>
  <c r="F1333" i="10"/>
  <c r="F1334" i="10"/>
  <c r="F1335" i="10"/>
  <c r="F1336" i="10"/>
  <c r="F1337" i="10"/>
  <c r="F1338" i="10"/>
  <c r="F1339" i="10"/>
  <c r="F1340" i="10"/>
  <c r="F1341" i="10"/>
  <c r="H1033" i="10"/>
  <c r="H1034" i="10"/>
  <c r="H1035" i="10"/>
  <c r="H1036" i="10"/>
  <c r="H1037" i="10"/>
  <c r="H1038" i="10"/>
  <c r="H1039" i="10"/>
  <c r="H1040" i="10"/>
  <c r="H1041" i="10"/>
  <c r="H1042" i="10"/>
  <c r="H1043" i="10"/>
  <c r="H1044" i="10"/>
  <c r="H1045" i="10"/>
  <c r="H1046" i="10"/>
  <c r="H1047" i="10"/>
  <c r="H1048" i="10"/>
  <c r="H1049" i="10"/>
  <c r="H1050" i="10"/>
  <c r="H1051" i="10"/>
  <c r="H1052" i="10"/>
  <c r="H1053" i="10"/>
  <c r="H1054" i="10"/>
  <c r="H1055" i="10"/>
  <c r="H1056" i="10"/>
  <c r="H1057" i="10"/>
  <c r="H1058" i="10"/>
  <c r="H1059" i="10"/>
  <c r="H1060" i="10"/>
  <c r="H1061" i="10"/>
  <c r="H1062" i="10"/>
  <c r="H1063" i="10"/>
  <c r="H1064" i="10"/>
  <c r="H1065" i="10"/>
  <c r="H1066" i="10"/>
  <c r="H1067" i="10"/>
  <c r="H1068" i="10"/>
  <c r="H1069" i="10"/>
  <c r="H1070" i="10"/>
  <c r="H1071" i="10"/>
  <c r="H1072" i="10"/>
  <c r="H1073" i="10"/>
  <c r="H1074" i="10"/>
  <c r="H1075" i="10"/>
  <c r="H1076" i="10"/>
  <c r="H1077" i="10"/>
  <c r="H1078" i="10"/>
  <c r="H1079" i="10"/>
  <c r="H1080" i="10"/>
  <c r="H1081" i="10"/>
  <c r="H1082" i="10"/>
  <c r="H1083" i="10"/>
  <c r="H1084" i="10"/>
  <c r="H1085" i="10"/>
  <c r="H1086" i="10"/>
  <c r="H1087" i="10"/>
  <c r="H1088" i="10"/>
  <c r="H1089" i="10"/>
  <c r="H1090" i="10"/>
  <c r="H1091" i="10"/>
  <c r="H1092" i="10"/>
  <c r="H1093" i="10"/>
  <c r="H1094" i="10"/>
  <c r="H1095" i="10"/>
  <c r="H1096" i="10"/>
  <c r="H1097" i="10"/>
  <c r="H1098" i="10"/>
  <c r="H1099" i="10"/>
  <c r="H1100" i="10"/>
  <c r="H1101" i="10"/>
  <c r="H1102" i="10"/>
  <c r="H1103" i="10"/>
  <c r="H1104" i="10"/>
  <c r="H1105" i="10"/>
  <c r="H1106" i="10"/>
  <c r="H1107" i="10"/>
  <c r="H1108" i="10"/>
  <c r="H1109" i="10"/>
  <c r="H1110" i="10"/>
  <c r="H1111" i="10"/>
  <c r="H1112" i="10"/>
  <c r="H1113" i="10"/>
  <c r="H1114" i="10"/>
  <c r="H1115" i="10"/>
  <c r="H1116" i="10"/>
  <c r="H1117" i="10"/>
  <c r="H1118" i="10"/>
  <c r="H1119" i="10"/>
  <c r="H1120" i="10"/>
  <c r="H1121" i="10"/>
  <c r="H1122" i="10"/>
  <c r="H1123" i="10"/>
  <c r="H1124" i="10"/>
  <c r="H1125" i="10"/>
  <c r="H1126" i="10"/>
  <c r="H1127" i="10"/>
  <c r="H1128" i="10"/>
  <c r="H1129" i="10"/>
  <c r="H1130" i="10"/>
  <c r="H1131" i="10"/>
  <c r="H1132" i="10"/>
  <c r="H1133" i="10"/>
  <c r="H1134" i="10"/>
  <c r="H1135" i="10"/>
  <c r="H1136" i="10"/>
  <c r="H1137" i="10"/>
  <c r="H1138" i="10"/>
  <c r="H1139" i="10"/>
  <c r="H1140" i="10"/>
  <c r="H1141" i="10"/>
  <c r="H1142" i="10"/>
  <c r="H1143" i="10"/>
  <c r="H1144" i="10"/>
  <c r="H1145" i="10"/>
  <c r="H1146" i="10"/>
  <c r="H1147" i="10"/>
  <c r="H1148" i="10"/>
  <c r="H1149" i="10"/>
  <c r="H1150" i="10"/>
  <c r="H1151" i="10"/>
  <c r="H1152" i="10"/>
  <c r="H1153" i="10"/>
  <c r="H1154" i="10"/>
  <c r="H1155" i="10"/>
  <c r="H1156" i="10"/>
  <c r="H1157" i="10"/>
  <c r="H1158" i="10"/>
  <c r="H1159" i="10"/>
  <c r="H1160" i="10"/>
  <c r="H1161" i="10"/>
  <c r="H1162" i="10"/>
  <c r="H1163" i="10"/>
  <c r="H1164" i="10"/>
  <c r="H1165" i="10"/>
  <c r="H1166" i="10"/>
  <c r="H1167" i="10"/>
  <c r="H1168" i="10"/>
  <c r="H1169" i="10"/>
  <c r="H1170" i="10"/>
  <c r="H1171" i="10"/>
  <c r="H1172" i="10"/>
  <c r="H1173" i="10"/>
  <c r="H1174" i="10"/>
  <c r="H1175" i="10"/>
  <c r="H1176" i="10"/>
  <c r="H1177" i="10"/>
  <c r="H1178" i="10"/>
  <c r="H1179" i="10"/>
  <c r="H1180" i="10"/>
  <c r="H1181" i="10"/>
  <c r="H1182" i="10"/>
  <c r="H1183" i="10"/>
  <c r="H1184" i="10"/>
  <c r="H1185" i="10"/>
  <c r="H1186" i="10"/>
  <c r="H1187" i="10"/>
  <c r="H1188" i="10"/>
  <c r="H1189" i="10"/>
  <c r="H1190" i="10"/>
  <c r="H1191" i="10"/>
  <c r="H1192" i="10"/>
  <c r="H1193" i="10"/>
  <c r="H1194" i="10"/>
  <c r="H1195" i="10"/>
  <c r="H1196" i="10"/>
  <c r="H1197" i="10"/>
  <c r="H1198" i="10"/>
  <c r="H1199" i="10"/>
  <c r="H1200" i="10"/>
  <c r="H1201" i="10"/>
  <c r="H1202" i="10"/>
  <c r="H1203" i="10"/>
  <c r="H1204" i="10"/>
  <c r="H1205" i="10"/>
  <c r="H1206" i="10"/>
  <c r="H1207" i="10"/>
  <c r="H1208" i="10"/>
  <c r="H1209" i="10"/>
  <c r="H1210" i="10"/>
  <c r="H1211" i="10"/>
  <c r="H1212" i="10"/>
  <c r="H1213" i="10"/>
  <c r="H1214" i="10"/>
  <c r="H1215" i="10"/>
  <c r="H1216" i="10"/>
  <c r="H1217" i="10"/>
  <c r="H1218" i="10"/>
  <c r="H1219" i="10"/>
  <c r="H1220" i="10"/>
  <c r="H1221" i="10"/>
  <c r="H1222" i="10"/>
  <c r="H1223" i="10"/>
  <c r="H1224" i="10"/>
  <c r="H1225" i="10"/>
  <c r="H1226" i="10"/>
  <c r="H1227" i="10"/>
  <c r="H1228" i="10"/>
  <c r="H1229" i="10"/>
  <c r="H1230" i="10"/>
  <c r="H1231" i="10"/>
  <c r="H1232" i="10"/>
  <c r="H1233" i="10"/>
  <c r="H1234" i="10"/>
  <c r="H1235" i="10"/>
  <c r="H1236" i="10"/>
  <c r="H1237" i="10"/>
  <c r="H1238" i="10"/>
  <c r="H1239" i="10"/>
  <c r="H1240" i="10"/>
  <c r="H1241" i="10"/>
  <c r="H1242" i="10"/>
  <c r="H1243" i="10"/>
  <c r="H1244" i="10"/>
  <c r="H1245" i="10"/>
  <c r="H1246" i="10"/>
  <c r="H1247" i="10"/>
  <c r="H1248" i="10"/>
  <c r="H1249" i="10"/>
  <c r="H1250" i="10"/>
  <c r="H1251" i="10"/>
  <c r="H1252" i="10"/>
  <c r="H1253" i="10"/>
  <c r="H1254" i="10"/>
  <c r="H1255" i="10"/>
  <c r="H1256" i="10"/>
  <c r="H1257" i="10"/>
  <c r="H1258" i="10"/>
  <c r="H1259" i="10"/>
  <c r="H1260" i="10"/>
  <c r="H1261" i="10"/>
  <c r="H1262" i="10"/>
  <c r="H1263" i="10"/>
  <c r="H1264" i="10"/>
  <c r="H1265" i="10"/>
  <c r="H1266" i="10"/>
  <c r="H1267" i="10"/>
  <c r="H1268" i="10"/>
  <c r="H1269" i="10"/>
  <c r="H1270" i="10"/>
  <c r="H1271" i="10"/>
  <c r="H1272" i="10"/>
  <c r="H1273" i="10"/>
  <c r="H1274" i="10"/>
  <c r="H1275" i="10"/>
  <c r="H1276" i="10"/>
  <c r="H1277" i="10"/>
  <c r="H1278" i="10"/>
  <c r="H1279" i="10"/>
  <c r="H1280" i="10"/>
  <c r="H1281" i="10"/>
  <c r="H1282" i="10"/>
  <c r="H1283" i="10"/>
  <c r="H1284" i="10"/>
  <c r="H1285" i="10"/>
  <c r="H1286" i="10"/>
  <c r="H1287" i="10"/>
  <c r="H1288" i="10"/>
  <c r="H1289" i="10"/>
  <c r="H1290" i="10"/>
  <c r="H1291" i="10"/>
  <c r="H1292" i="10"/>
  <c r="H1293" i="10"/>
  <c r="H1294" i="10"/>
  <c r="H1295" i="10"/>
  <c r="H1296" i="10"/>
  <c r="H1297" i="10"/>
  <c r="H1298" i="10"/>
  <c r="H1299" i="10"/>
  <c r="H1300" i="10"/>
  <c r="H1301" i="10"/>
  <c r="H1302" i="10"/>
  <c r="H1303" i="10"/>
  <c r="H1304" i="10"/>
  <c r="H1305" i="10"/>
  <c r="H1306" i="10"/>
  <c r="H1307" i="10"/>
  <c r="H1308" i="10"/>
  <c r="H1309" i="10"/>
  <c r="H1310" i="10"/>
  <c r="H1311" i="10"/>
  <c r="H1312" i="10"/>
  <c r="H1313" i="10"/>
  <c r="H1314" i="10"/>
  <c r="H1315" i="10"/>
  <c r="H1316" i="10"/>
  <c r="H1317" i="10"/>
  <c r="H1318" i="10"/>
  <c r="H1319" i="10"/>
  <c r="H1320" i="10"/>
  <c r="H1321" i="10"/>
  <c r="H1322" i="10"/>
  <c r="H1323" i="10"/>
  <c r="H1324" i="10"/>
  <c r="H1325" i="10"/>
  <c r="H1326" i="10"/>
  <c r="H1327" i="10"/>
  <c r="H1328" i="10"/>
  <c r="H1329" i="10"/>
  <c r="H1330" i="10"/>
  <c r="H1331" i="10"/>
  <c r="H1332" i="10"/>
  <c r="H1333" i="10"/>
  <c r="H1334" i="10"/>
  <c r="H1335" i="10"/>
  <c r="H1336" i="10"/>
  <c r="H1337" i="10"/>
  <c r="H1338" i="10"/>
  <c r="H1339" i="10"/>
  <c r="H1340" i="10"/>
  <c r="H1341" i="10"/>
  <c r="I1033" i="10"/>
  <c r="I1034" i="10"/>
  <c r="I1035" i="10"/>
  <c r="I1036" i="10"/>
  <c r="I1037" i="10"/>
  <c r="I1038" i="10"/>
  <c r="I1039" i="10"/>
  <c r="I1040" i="10"/>
  <c r="I1041" i="10"/>
  <c r="I1042" i="10"/>
  <c r="I1043" i="10"/>
  <c r="I1044" i="10"/>
  <c r="I1045" i="10"/>
  <c r="I1046" i="10"/>
  <c r="I1047" i="10"/>
  <c r="I1048" i="10"/>
  <c r="I1049" i="10"/>
  <c r="I1050" i="10"/>
  <c r="I1051" i="10"/>
  <c r="I1052" i="10"/>
  <c r="I1053" i="10"/>
  <c r="I1054" i="10"/>
  <c r="I1055" i="10"/>
  <c r="I1056" i="10"/>
  <c r="I1057" i="10"/>
  <c r="I1058" i="10"/>
  <c r="I1059" i="10"/>
  <c r="I1060" i="10"/>
  <c r="I1061" i="10"/>
  <c r="I1062" i="10"/>
  <c r="I1063" i="10"/>
  <c r="I1064" i="10"/>
  <c r="I1065" i="10"/>
  <c r="I1066" i="10"/>
  <c r="I1067" i="10"/>
  <c r="I1068" i="10"/>
  <c r="I1069" i="10"/>
  <c r="I1070" i="10"/>
  <c r="I1071" i="10"/>
  <c r="I1072" i="10"/>
  <c r="I1073" i="10"/>
  <c r="I1074" i="10"/>
  <c r="I1075" i="10"/>
  <c r="I1076" i="10"/>
  <c r="I1077" i="10"/>
  <c r="I1078" i="10"/>
  <c r="I1079" i="10"/>
  <c r="I1080" i="10"/>
  <c r="I1081" i="10"/>
  <c r="I1082" i="10"/>
  <c r="I1083" i="10"/>
  <c r="I1084" i="10"/>
  <c r="I1085" i="10"/>
  <c r="I1086" i="10"/>
  <c r="I1087" i="10"/>
  <c r="I1088" i="10"/>
  <c r="I1089" i="10"/>
  <c r="I1090" i="10"/>
  <c r="I1091" i="10"/>
  <c r="I1092" i="10"/>
  <c r="I1093" i="10"/>
  <c r="I1094" i="10"/>
  <c r="I1095" i="10"/>
  <c r="I1096" i="10"/>
  <c r="I1097" i="10"/>
  <c r="I1098" i="10"/>
  <c r="I1099" i="10"/>
  <c r="I1100" i="10"/>
  <c r="I1101" i="10"/>
  <c r="I1102" i="10"/>
  <c r="I1103" i="10"/>
  <c r="I1104" i="10"/>
  <c r="I1105" i="10"/>
  <c r="I1106" i="10"/>
  <c r="I1107" i="10"/>
  <c r="I1108" i="10"/>
  <c r="I1109" i="10"/>
  <c r="I1110" i="10"/>
  <c r="I1111" i="10"/>
  <c r="I1112" i="10"/>
  <c r="I1113" i="10"/>
  <c r="I1114" i="10"/>
  <c r="I1115" i="10"/>
  <c r="I1116" i="10"/>
  <c r="I1117" i="10"/>
  <c r="I1118" i="10"/>
  <c r="I1119" i="10"/>
  <c r="I1120" i="10"/>
  <c r="I1121" i="10"/>
  <c r="I1122" i="10"/>
  <c r="I1123" i="10"/>
  <c r="I1124" i="10"/>
  <c r="I1125" i="10"/>
  <c r="I1126" i="10"/>
  <c r="I1127" i="10"/>
  <c r="I1128" i="10"/>
  <c r="I1129" i="10"/>
  <c r="I1130" i="10"/>
  <c r="I1131" i="10"/>
  <c r="I1132" i="10"/>
  <c r="I1133" i="10"/>
  <c r="I1134" i="10"/>
  <c r="I1135" i="10"/>
  <c r="I1136" i="10"/>
  <c r="I1137" i="10"/>
  <c r="I1138" i="10"/>
  <c r="I1139" i="10"/>
  <c r="I1140" i="10"/>
  <c r="I1141" i="10"/>
  <c r="I1142" i="10"/>
  <c r="I1143" i="10"/>
  <c r="I1144" i="10"/>
  <c r="I1145" i="10"/>
  <c r="I1146" i="10"/>
  <c r="I1147" i="10"/>
  <c r="I1148" i="10"/>
  <c r="I1149" i="10"/>
  <c r="I1150" i="10"/>
  <c r="I1151" i="10"/>
  <c r="I1152" i="10"/>
  <c r="I1153" i="10"/>
  <c r="I1154" i="10"/>
  <c r="I1155" i="10"/>
  <c r="I1156" i="10"/>
  <c r="I1157" i="10"/>
  <c r="I1158" i="10"/>
  <c r="I1159" i="10"/>
  <c r="I1160" i="10"/>
  <c r="I1161" i="10"/>
  <c r="I1162" i="10"/>
  <c r="I1163" i="10"/>
  <c r="I1164" i="10"/>
  <c r="I1165" i="10"/>
  <c r="I1166" i="10"/>
  <c r="I1167" i="10"/>
  <c r="I1168" i="10"/>
  <c r="I1169" i="10"/>
  <c r="I1170" i="10"/>
  <c r="I1171" i="10"/>
  <c r="I1172" i="10"/>
  <c r="I1173" i="10"/>
  <c r="I1174" i="10"/>
  <c r="I1175" i="10"/>
  <c r="I1176" i="10"/>
  <c r="I1177" i="10"/>
  <c r="I1178" i="10"/>
  <c r="I1179" i="10"/>
  <c r="I1180" i="10"/>
  <c r="I1181" i="10"/>
  <c r="I1182" i="10"/>
  <c r="I1183" i="10"/>
  <c r="I1184" i="10"/>
  <c r="I1185" i="10"/>
  <c r="I1186" i="10"/>
  <c r="I1187" i="10"/>
  <c r="I1188" i="10"/>
  <c r="I1189" i="10"/>
  <c r="I1190" i="10"/>
  <c r="I1191" i="10"/>
  <c r="I1192" i="10"/>
  <c r="I1193" i="10"/>
  <c r="I1194" i="10"/>
  <c r="I1195" i="10"/>
  <c r="I1196" i="10"/>
  <c r="I1197" i="10"/>
  <c r="I1198" i="10"/>
  <c r="I1199" i="10"/>
  <c r="I1200" i="10"/>
  <c r="I1201" i="10"/>
  <c r="I1202" i="10"/>
  <c r="I1203" i="10"/>
  <c r="I1204" i="10"/>
  <c r="I1205" i="10"/>
  <c r="I1206" i="10"/>
  <c r="I1207" i="10"/>
  <c r="I1208" i="10"/>
  <c r="I1209" i="10"/>
  <c r="I1210" i="10"/>
  <c r="I1211" i="10"/>
  <c r="I1212" i="10"/>
  <c r="I1213" i="10"/>
  <c r="I1214" i="10"/>
  <c r="I1215" i="10"/>
  <c r="I1216" i="10"/>
  <c r="I1217" i="10"/>
  <c r="I1218" i="10"/>
  <c r="I1219" i="10"/>
  <c r="I1220" i="10"/>
  <c r="I1221" i="10"/>
  <c r="I1222" i="10"/>
  <c r="I1223" i="10"/>
  <c r="I1224" i="10"/>
  <c r="I1225" i="10"/>
  <c r="I1226" i="10"/>
  <c r="I1227" i="10"/>
  <c r="I1228" i="10"/>
  <c r="I1229" i="10"/>
  <c r="I1230" i="10"/>
  <c r="I1231" i="10"/>
  <c r="I1232" i="10"/>
  <c r="I1233" i="10"/>
  <c r="I1234" i="10"/>
  <c r="I1235" i="10"/>
  <c r="I1236" i="10"/>
  <c r="I1237" i="10"/>
  <c r="I1238" i="10"/>
  <c r="I1239" i="10"/>
  <c r="I1240" i="10"/>
  <c r="I1241" i="10"/>
  <c r="I1242" i="10"/>
  <c r="I1243" i="10"/>
  <c r="I1244" i="10"/>
  <c r="I1245" i="10"/>
  <c r="I1246" i="10"/>
  <c r="I1247" i="10"/>
  <c r="I1248" i="10"/>
  <c r="I1249" i="10"/>
  <c r="I1250" i="10"/>
  <c r="I1251" i="10"/>
  <c r="I1252" i="10"/>
  <c r="I1253" i="10"/>
  <c r="I1254" i="10"/>
  <c r="I1255" i="10"/>
  <c r="I1256" i="10"/>
  <c r="I1257" i="10"/>
  <c r="I1258" i="10"/>
  <c r="I1259" i="10"/>
  <c r="I1260" i="10"/>
  <c r="I1261" i="10"/>
  <c r="I1262" i="10"/>
  <c r="I1263" i="10"/>
  <c r="I1264" i="10"/>
  <c r="I1265" i="10"/>
  <c r="I1266" i="10"/>
  <c r="I1267" i="10"/>
  <c r="I1268" i="10"/>
  <c r="I1269" i="10"/>
  <c r="I1270" i="10"/>
  <c r="I1271" i="10"/>
  <c r="I1272" i="10"/>
  <c r="I1273" i="10"/>
  <c r="I1274" i="10"/>
  <c r="I1275" i="10"/>
  <c r="I1276" i="10"/>
  <c r="I1277" i="10"/>
  <c r="I1278" i="10"/>
  <c r="I1279" i="10"/>
  <c r="I1280" i="10"/>
  <c r="I1281" i="10"/>
  <c r="I1282" i="10"/>
  <c r="I1283" i="10"/>
  <c r="I1284" i="10"/>
  <c r="I1285" i="10"/>
  <c r="I1286" i="10"/>
  <c r="I1287" i="10"/>
  <c r="I1288" i="10"/>
  <c r="I1289" i="10"/>
  <c r="I1290" i="10"/>
  <c r="I1291" i="10"/>
  <c r="I1292" i="10"/>
  <c r="I1293" i="10"/>
  <c r="I1294" i="10"/>
  <c r="I1295" i="10"/>
  <c r="I1296" i="10"/>
  <c r="I1297" i="10"/>
  <c r="I1298" i="10"/>
  <c r="I1299" i="10"/>
  <c r="I1300" i="10"/>
  <c r="I1301" i="10"/>
  <c r="I1302" i="10"/>
  <c r="I1303" i="10"/>
  <c r="I1304" i="10"/>
  <c r="I1305" i="10"/>
  <c r="I1306" i="10"/>
  <c r="I1307" i="10"/>
  <c r="I1308" i="10"/>
  <c r="I1309" i="10"/>
  <c r="I1310" i="10"/>
  <c r="I1311" i="10"/>
  <c r="I1312" i="10"/>
  <c r="I1313" i="10"/>
  <c r="I1314" i="10"/>
  <c r="I1315" i="10"/>
  <c r="I1316" i="10"/>
  <c r="I1317" i="10"/>
  <c r="I1318" i="10"/>
  <c r="I1319" i="10"/>
  <c r="I1320" i="10"/>
  <c r="I1321" i="10"/>
  <c r="I1322" i="10"/>
  <c r="I1323" i="10"/>
  <c r="I1324" i="10"/>
  <c r="I1325" i="10"/>
  <c r="I1326" i="10"/>
  <c r="I1327" i="10"/>
  <c r="I1328" i="10"/>
  <c r="I1329" i="10"/>
  <c r="I1330" i="10"/>
  <c r="I1331" i="10"/>
  <c r="I1332" i="10"/>
  <c r="I1333" i="10"/>
  <c r="I1334" i="10"/>
  <c r="I1335" i="10"/>
  <c r="I1336" i="10"/>
  <c r="I1337" i="10"/>
  <c r="I1338" i="10"/>
  <c r="I1339" i="10"/>
  <c r="I1340" i="10"/>
  <c r="I1341" i="10"/>
  <c r="K1033" i="10"/>
  <c r="K1034" i="10"/>
  <c r="K1035" i="10"/>
  <c r="K1036" i="10"/>
  <c r="K1037" i="10"/>
  <c r="K1038" i="10"/>
  <c r="K1039" i="10"/>
  <c r="K1040" i="10"/>
  <c r="K1041" i="10"/>
  <c r="K1042" i="10"/>
  <c r="K1043" i="10"/>
  <c r="K1044" i="10"/>
  <c r="K1045" i="10"/>
  <c r="K1046" i="10"/>
  <c r="K1047" i="10"/>
  <c r="K1048" i="10"/>
  <c r="K1049" i="10"/>
  <c r="K1050" i="10"/>
  <c r="K1051" i="10"/>
  <c r="K1052" i="10"/>
  <c r="K1053" i="10"/>
  <c r="K1054" i="10"/>
  <c r="K1055" i="10"/>
  <c r="K1056" i="10"/>
  <c r="K1057" i="10"/>
  <c r="K1058" i="10"/>
  <c r="K1059" i="10"/>
  <c r="K1060" i="10"/>
  <c r="K1061" i="10"/>
  <c r="K1062" i="10"/>
  <c r="K1063" i="10"/>
  <c r="K1064" i="10"/>
  <c r="K1065" i="10"/>
  <c r="K1066" i="10"/>
  <c r="K1067" i="10"/>
  <c r="K1068" i="10"/>
  <c r="K1069" i="10"/>
  <c r="K1070" i="10"/>
  <c r="K1071" i="10"/>
  <c r="K1072" i="10"/>
  <c r="K1073" i="10"/>
  <c r="K1074" i="10"/>
  <c r="K1075" i="10"/>
  <c r="K1076" i="10"/>
  <c r="K1077" i="10"/>
  <c r="K1078" i="10"/>
  <c r="K1079" i="10"/>
  <c r="K1080" i="10"/>
  <c r="K1081" i="10"/>
  <c r="K1082" i="10"/>
  <c r="K1083" i="10"/>
  <c r="K1084" i="10"/>
  <c r="K1085" i="10"/>
  <c r="K1086" i="10"/>
  <c r="K1087" i="10"/>
  <c r="K1088" i="10"/>
  <c r="K1089" i="10"/>
  <c r="K1090" i="10"/>
  <c r="K1091" i="10"/>
  <c r="K1092" i="10"/>
  <c r="K1093" i="10"/>
  <c r="K1094" i="10"/>
  <c r="K1095" i="10"/>
  <c r="K1096" i="10"/>
  <c r="K1097" i="10"/>
  <c r="K1098" i="10"/>
  <c r="K1099" i="10"/>
  <c r="K1100" i="10"/>
  <c r="K1101" i="10"/>
  <c r="K1102" i="10"/>
  <c r="K1103" i="10"/>
  <c r="K1104" i="10"/>
  <c r="K1105" i="10"/>
  <c r="K1106" i="10"/>
  <c r="K1107" i="10"/>
  <c r="K1108" i="10"/>
  <c r="K1109" i="10"/>
  <c r="K1110" i="10"/>
  <c r="K1111" i="10"/>
  <c r="K1112" i="10"/>
  <c r="K1113" i="10"/>
  <c r="K1114" i="10"/>
  <c r="K1115" i="10"/>
  <c r="K1116" i="10"/>
  <c r="K1117" i="10"/>
  <c r="K1118" i="10"/>
  <c r="K1119" i="10"/>
  <c r="K1120" i="10"/>
  <c r="K1121" i="10"/>
  <c r="K1122" i="10"/>
  <c r="K1123" i="10"/>
  <c r="K1124" i="10"/>
  <c r="K1125" i="10"/>
  <c r="K1126" i="10"/>
  <c r="K1127" i="10"/>
  <c r="K1128" i="10"/>
  <c r="K1129" i="10"/>
  <c r="K1130" i="10"/>
  <c r="K1131" i="10"/>
  <c r="K1132" i="10"/>
  <c r="K1133" i="10"/>
  <c r="K1134" i="10"/>
  <c r="K1135" i="10"/>
  <c r="K1136" i="10"/>
  <c r="K1137" i="10"/>
  <c r="K1138" i="10"/>
  <c r="K1139" i="10"/>
  <c r="K1140" i="10"/>
  <c r="K1141" i="10"/>
  <c r="K1142" i="10"/>
  <c r="K1143" i="10"/>
  <c r="K1144" i="10"/>
  <c r="K1145" i="10"/>
  <c r="K1146" i="10"/>
  <c r="K1147" i="10"/>
  <c r="K1148" i="10"/>
  <c r="K1149" i="10"/>
  <c r="K1150" i="10"/>
  <c r="K1151" i="10"/>
  <c r="K1152" i="10"/>
  <c r="K1153" i="10"/>
  <c r="K1154" i="10"/>
  <c r="K1155" i="10"/>
  <c r="K1156" i="10"/>
  <c r="K1157" i="10"/>
  <c r="K1158" i="10"/>
  <c r="K1159" i="10"/>
  <c r="K1160" i="10"/>
  <c r="K1161" i="10"/>
  <c r="K1162" i="10"/>
  <c r="K1163" i="10"/>
  <c r="K1164" i="10"/>
  <c r="K1165" i="10"/>
  <c r="K1166" i="10"/>
  <c r="K1167" i="10"/>
  <c r="K1168" i="10"/>
  <c r="K1169" i="10"/>
  <c r="K1170" i="10"/>
  <c r="K1171" i="10"/>
  <c r="K1172" i="10"/>
  <c r="K1173" i="10"/>
  <c r="K1174" i="10"/>
  <c r="K1175" i="10"/>
  <c r="K1176" i="10"/>
  <c r="K1177" i="10"/>
  <c r="K1178" i="10"/>
  <c r="K1179" i="10"/>
  <c r="K1180" i="10"/>
  <c r="K1181" i="10"/>
  <c r="K1182" i="10"/>
  <c r="K1183" i="10"/>
  <c r="K1184" i="10"/>
  <c r="K1185" i="10"/>
  <c r="K1186" i="10"/>
  <c r="K1187" i="10"/>
  <c r="K1188" i="10"/>
  <c r="K1189" i="10"/>
  <c r="K1190" i="10"/>
  <c r="K1191" i="10"/>
  <c r="K1192" i="10"/>
  <c r="K1193" i="10"/>
  <c r="K1194" i="10"/>
  <c r="K1195" i="10"/>
  <c r="K1196" i="10"/>
  <c r="K1197" i="10"/>
  <c r="K1198" i="10"/>
  <c r="K1199" i="10"/>
  <c r="K1200" i="10"/>
  <c r="K1201" i="10"/>
  <c r="K1202" i="10"/>
  <c r="K1203" i="10"/>
  <c r="K1204" i="10"/>
  <c r="K1205" i="10"/>
  <c r="K1206" i="10"/>
  <c r="K1207" i="10"/>
  <c r="K1208" i="10"/>
  <c r="K1209" i="10"/>
  <c r="K1210" i="10"/>
  <c r="K1211" i="10"/>
  <c r="K1212" i="10"/>
  <c r="K1213" i="10"/>
  <c r="K1214" i="10"/>
  <c r="K1215" i="10"/>
  <c r="K1216" i="10"/>
  <c r="K1217" i="10"/>
  <c r="K1218" i="10"/>
  <c r="K1219" i="10"/>
  <c r="K1220" i="10"/>
  <c r="K1221" i="10"/>
  <c r="K1222" i="10"/>
  <c r="K1223" i="10"/>
  <c r="K1224" i="10"/>
  <c r="K1225" i="10"/>
  <c r="K1226" i="10"/>
  <c r="K1227" i="10"/>
  <c r="K1228" i="10"/>
  <c r="K1229" i="10"/>
  <c r="K1230" i="10"/>
  <c r="K1231" i="10"/>
  <c r="K1232" i="10"/>
  <c r="K1233" i="10"/>
  <c r="K1234" i="10"/>
  <c r="K1235" i="10"/>
  <c r="K1236" i="10"/>
  <c r="K1237" i="10"/>
  <c r="K1238" i="10"/>
  <c r="K1239" i="10"/>
  <c r="K1240" i="10"/>
  <c r="K1241" i="10"/>
  <c r="K1242" i="10"/>
  <c r="K1243" i="10"/>
  <c r="K1244" i="10"/>
  <c r="K1245" i="10"/>
  <c r="K1246" i="10"/>
  <c r="K1247" i="10"/>
  <c r="K1248" i="10"/>
  <c r="K1249" i="10"/>
  <c r="K1250" i="10"/>
  <c r="K1251" i="10"/>
  <c r="K1252" i="10"/>
  <c r="K1253" i="10"/>
  <c r="K1254" i="10"/>
  <c r="K1255" i="10"/>
  <c r="K1256" i="10"/>
  <c r="K1257" i="10"/>
  <c r="K1258" i="10"/>
  <c r="K1259" i="10"/>
  <c r="K1260" i="10"/>
  <c r="K1261" i="10"/>
  <c r="K1262" i="10"/>
  <c r="K1263" i="10"/>
  <c r="K1264" i="10"/>
  <c r="K1265" i="10"/>
  <c r="K1266" i="10"/>
  <c r="K1267" i="10"/>
  <c r="K1268" i="10"/>
  <c r="K1269" i="10"/>
  <c r="K1270" i="10"/>
  <c r="K1271" i="10"/>
  <c r="K1272" i="10"/>
  <c r="K1273" i="10"/>
  <c r="K1274" i="10"/>
  <c r="K1275" i="10"/>
  <c r="K1276" i="10"/>
  <c r="K1277" i="10"/>
  <c r="K1278" i="10"/>
  <c r="K1279" i="10"/>
  <c r="K1280" i="10"/>
  <c r="K1281" i="10"/>
  <c r="K1282" i="10"/>
  <c r="K1283" i="10"/>
  <c r="K1284" i="10"/>
  <c r="K1285" i="10"/>
  <c r="K1286" i="10"/>
  <c r="K1287" i="10"/>
  <c r="K1288" i="10"/>
  <c r="K1289" i="10"/>
  <c r="K1290" i="10"/>
  <c r="K1291" i="10"/>
  <c r="K1292" i="10"/>
  <c r="K1293" i="10"/>
  <c r="K1294" i="10"/>
  <c r="K1295" i="10"/>
  <c r="K1296" i="10"/>
  <c r="K1297" i="10"/>
  <c r="K1298" i="10"/>
  <c r="K1299" i="10"/>
  <c r="K1300" i="10"/>
  <c r="K1301" i="10"/>
  <c r="K1302" i="10"/>
  <c r="K1303" i="10"/>
  <c r="K1304" i="10"/>
  <c r="K1305" i="10"/>
  <c r="K1306" i="10"/>
  <c r="K1307" i="10"/>
  <c r="K1308" i="10"/>
  <c r="K1309" i="10"/>
  <c r="K1310" i="10"/>
  <c r="K1311" i="10"/>
  <c r="K1312" i="10"/>
  <c r="K1313" i="10"/>
  <c r="K1314" i="10"/>
  <c r="K1315" i="10"/>
  <c r="K1316" i="10"/>
  <c r="K1317" i="10"/>
  <c r="K1318" i="10"/>
  <c r="K1319" i="10"/>
  <c r="K1320" i="10"/>
  <c r="K1321" i="10"/>
  <c r="K1322" i="10"/>
  <c r="K1323" i="10"/>
  <c r="K1324" i="10"/>
  <c r="K1325" i="10"/>
  <c r="K1326" i="10"/>
  <c r="K1327" i="10"/>
  <c r="K1328" i="10"/>
  <c r="K1329" i="10"/>
  <c r="K1330" i="10"/>
  <c r="K1331" i="10"/>
  <c r="K1332" i="10"/>
  <c r="K1333" i="10"/>
  <c r="K1334" i="10"/>
  <c r="K1335" i="10"/>
  <c r="K1336" i="10"/>
  <c r="K1337" i="10"/>
  <c r="K1338" i="10"/>
  <c r="K1339" i="10"/>
  <c r="K1340" i="10"/>
  <c r="K1341" i="10"/>
  <c r="M1033" i="10"/>
  <c r="M1034" i="10"/>
  <c r="M1035" i="10"/>
  <c r="M1036" i="10"/>
  <c r="M1037" i="10"/>
  <c r="M1038" i="10"/>
  <c r="M1039" i="10"/>
  <c r="M1040" i="10"/>
  <c r="M1041" i="10"/>
  <c r="M1042" i="10"/>
  <c r="M1043" i="10"/>
  <c r="M1044" i="10"/>
  <c r="M1045" i="10"/>
  <c r="M1046" i="10"/>
  <c r="M1047" i="10"/>
  <c r="M1048" i="10"/>
  <c r="M1049" i="10"/>
  <c r="M1050" i="10"/>
  <c r="M1051" i="10"/>
  <c r="M1052" i="10"/>
  <c r="M1053" i="10"/>
  <c r="M1054" i="10"/>
  <c r="M1055" i="10"/>
  <c r="M1056" i="10"/>
  <c r="M1057" i="10"/>
  <c r="M1058" i="10"/>
  <c r="M1059" i="10"/>
  <c r="M1060" i="10"/>
  <c r="M1061" i="10"/>
  <c r="M1062" i="10"/>
  <c r="M1063" i="10"/>
  <c r="M1064" i="10"/>
  <c r="M1065" i="10"/>
  <c r="M1066" i="10"/>
  <c r="M1067" i="10"/>
  <c r="M1068" i="10"/>
  <c r="M1069" i="10"/>
  <c r="M1070" i="10"/>
  <c r="M1071" i="10"/>
  <c r="M1072" i="10"/>
  <c r="M1073" i="10"/>
  <c r="M1074" i="10"/>
  <c r="M1075" i="10"/>
  <c r="M1076" i="10"/>
  <c r="M1077" i="10"/>
  <c r="M1078" i="10"/>
  <c r="M1079" i="10"/>
  <c r="M1080" i="10"/>
  <c r="M1081" i="10"/>
  <c r="M1082" i="10"/>
  <c r="M1083" i="10"/>
  <c r="M1084" i="10"/>
  <c r="M1085" i="10"/>
  <c r="M1086" i="10"/>
  <c r="M1087" i="10"/>
  <c r="M1088" i="10"/>
  <c r="M1089" i="10"/>
  <c r="M1090" i="10"/>
  <c r="M1091" i="10"/>
  <c r="M1092" i="10"/>
  <c r="M1093" i="10"/>
  <c r="M1094" i="10"/>
  <c r="M1095" i="10"/>
  <c r="M1096" i="10"/>
  <c r="M1097" i="10"/>
  <c r="M1098" i="10"/>
  <c r="M1099" i="10"/>
  <c r="M1100" i="10"/>
  <c r="M1101" i="10"/>
  <c r="M1102" i="10"/>
  <c r="M1103" i="10"/>
  <c r="M1104" i="10"/>
  <c r="M1105" i="10"/>
  <c r="M1106" i="10"/>
  <c r="M1107" i="10"/>
  <c r="M1108" i="10"/>
  <c r="M1109" i="10"/>
  <c r="M1110" i="10"/>
  <c r="M1111" i="10"/>
  <c r="M1112" i="10"/>
  <c r="M1113" i="10"/>
  <c r="M1114" i="10"/>
  <c r="M1115" i="10"/>
  <c r="M1116" i="10"/>
  <c r="M1117" i="10"/>
  <c r="M1118" i="10"/>
  <c r="M1119" i="10"/>
  <c r="M1120" i="10"/>
  <c r="M1121" i="10"/>
  <c r="M1122" i="10"/>
  <c r="M1123" i="10"/>
  <c r="M1124" i="10"/>
  <c r="M1125" i="10"/>
  <c r="M1126" i="10"/>
  <c r="M1127" i="10"/>
  <c r="M1128" i="10"/>
  <c r="M1129" i="10"/>
  <c r="M1130" i="10"/>
  <c r="M1131" i="10"/>
  <c r="M1132" i="10"/>
  <c r="M1133" i="10"/>
  <c r="M1134" i="10"/>
  <c r="M1135" i="10"/>
  <c r="M1136" i="10"/>
  <c r="M1137" i="10"/>
  <c r="M1138" i="10"/>
  <c r="M1139" i="10"/>
  <c r="M1140" i="10"/>
  <c r="M1141" i="10"/>
  <c r="M1142" i="10"/>
  <c r="M1143" i="10"/>
  <c r="M1144" i="10"/>
  <c r="M1145" i="10"/>
  <c r="M1146" i="10"/>
  <c r="M1147" i="10"/>
  <c r="M1148" i="10"/>
  <c r="M1149" i="10"/>
  <c r="M1150" i="10"/>
  <c r="M1151" i="10"/>
  <c r="M1152" i="10"/>
  <c r="M1153" i="10"/>
  <c r="M1154" i="10"/>
  <c r="M1155" i="10"/>
  <c r="M1156" i="10"/>
  <c r="M1157" i="10"/>
  <c r="M1158" i="10"/>
  <c r="M1159" i="10"/>
  <c r="M1160" i="10"/>
  <c r="M1161" i="10"/>
  <c r="M1162" i="10"/>
  <c r="M1163" i="10"/>
  <c r="M1164" i="10"/>
  <c r="M1165" i="10"/>
  <c r="M1166" i="10"/>
  <c r="M1167" i="10"/>
  <c r="M1168" i="10"/>
  <c r="M1169" i="10"/>
  <c r="M1170" i="10"/>
  <c r="M1171" i="10"/>
  <c r="M1172" i="10"/>
  <c r="M1173" i="10"/>
  <c r="M1174" i="10"/>
  <c r="M1175" i="10"/>
  <c r="M1176" i="10"/>
  <c r="M1177" i="10"/>
  <c r="M1178" i="10"/>
  <c r="M1179" i="10"/>
  <c r="M1180" i="10"/>
  <c r="M1181" i="10"/>
  <c r="M1182" i="10"/>
  <c r="M1183" i="10"/>
  <c r="M1184" i="10"/>
  <c r="M1185" i="10"/>
  <c r="M1186" i="10"/>
  <c r="M1187" i="10"/>
  <c r="M1188" i="10"/>
  <c r="M1189" i="10"/>
  <c r="M1190" i="10"/>
  <c r="M1191" i="10"/>
  <c r="M1192" i="10"/>
  <c r="M1193" i="10"/>
  <c r="M1194" i="10"/>
  <c r="M1195" i="10"/>
  <c r="M1196" i="10"/>
  <c r="M1197" i="10"/>
  <c r="M1198" i="10"/>
  <c r="M1199" i="10"/>
  <c r="M1200" i="10"/>
  <c r="M1201" i="10"/>
  <c r="M1202" i="10"/>
  <c r="M1203" i="10"/>
  <c r="M1204" i="10"/>
  <c r="M1205" i="10"/>
  <c r="M1206" i="10"/>
  <c r="M1207" i="10"/>
  <c r="M1208" i="10"/>
  <c r="M1209" i="10"/>
  <c r="M1210" i="10"/>
  <c r="M1211" i="10"/>
  <c r="M1212" i="10"/>
  <c r="M1213" i="10"/>
  <c r="M1214" i="10"/>
  <c r="M1215" i="10"/>
  <c r="M1216" i="10"/>
  <c r="M1217" i="10"/>
  <c r="M1218" i="10"/>
  <c r="M1219" i="10"/>
  <c r="M1220" i="10"/>
  <c r="M1221" i="10"/>
  <c r="M1222" i="10"/>
  <c r="M1223" i="10"/>
  <c r="M1224" i="10"/>
  <c r="M1225" i="10"/>
  <c r="M1226" i="10"/>
  <c r="M1227" i="10"/>
  <c r="M1228" i="10"/>
  <c r="M1229" i="10"/>
  <c r="M1230" i="10"/>
  <c r="M1231" i="10"/>
  <c r="M1232" i="10"/>
  <c r="M1233" i="10"/>
  <c r="M1234" i="10"/>
  <c r="M1235" i="10"/>
  <c r="M1236" i="10"/>
  <c r="M1237" i="10"/>
  <c r="M1238" i="10"/>
  <c r="M1239" i="10"/>
  <c r="M1240" i="10"/>
  <c r="M1241" i="10"/>
  <c r="M1242" i="10"/>
  <c r="M1243" i="10"/>
  <c r="M1244" i="10"/>
  <c r="M1245" i="10"/>
  <c r="M1246" i="10"/>
  <c r="M1247" i="10"/>
  <c r="M1248" i="10"/>
  <c r="M1249" i="10"/>
  <c r="M1250" i="10"/>
  <c r="M1251" i="10"/>
  <c r="M1252" i="10"/>
  <c r="M1253" i="10"/>
  <c r="M1254" i="10"/>
  <c r="M1255" i="10"/>
  <c r="M1256" i="10"/>
  <c r="M1257" i="10"/>
  <c r="M1258" i="10"/>
  <c r="M1259" i="10"/>
  <c r="M1260" i="10"/>
  <c r="M1261" i="10"/>
  <c r="M1262" i="10"/>
  <c r="M1263" i="10"/>
  <c r="M1264" i="10"/>
  <c r="M1265" i="10"/>
  <c r="M1266" i="10"/>
  <c r="M1267" i="10"/>
  <c r="M1268" i="10"/>
  <c r="M1269" i="10"/>
  <c r="M1270" i="10"/>
  <c r="M1271" i="10"/>
  <c r="M1272" i="10"/>
  <c r="M1273" i="10"/>
  <c r="M1274" i="10"/>
  <c r="M1275" i="10"/>
  <c r="M1276" i="10"/>
  <c r="M1277" i="10"/>
  <c r="M1278" i="10"/>
  <c r="M1279" i="10"/>
  <c r="M1280" i="10"/>
  <c r="M1281" i="10"/>
  <c r="M1282" i="10"/>
  <c r="M1283" i="10"/>
  <c r="M1284" i="10"/>
  <c r="M1285" i="10"/>
  <c r="M1286" i="10"/>
  <c r="M1287" i="10"/>
  <c r="M1288" i="10"/>
  <c r="M1289" i="10"/>
  <c r="M1290" i="10"/>
  <c r="M1291" i="10"/>
  <c r="M1292" i="10"/>
  <c r="M1293" i="10"/>
  <c r="M1294" i="10"/>
  <c r="M1295" i="10"/>
  <c r="M1296" i="10"/>
  <c r="M1297" i="10"/>
  <c r="M1298" i="10"/>
  <c r="M1299" i="10"/>
  <c r="M1300" i="10"/>
  <c r="M1301" i="10"/>
  <c r="M1302" i="10"/>
  <c r="M1303" i="10"/>
  <c r="M1304" i="10"/>
  <c r="M1305" i="10"/>
  <c r="M1306" i="10"/>
  <c r="M1307" i="10"/>
  <c r="M1308" i="10"/>
  <c r="M1309" i="10"/>
  <c r="M1310" i="10"/>
  <c r="M1311" i="10"/>
  <c r="M1312" i="10"/>
  <c r="M1313" i="10"/>
  <c r="M1314" i="10"/>
  <c r="M1315" i="10"/>
  <c r="M1316" i="10"/>
  <c r="M1317" i="10"/>
  <c r="M1318" i="10"/>
  <c r="M1319" i="10"/>
  <c r="M1320" i="10"/>
  <c r="M1321" i="10"/>
  <c r="M1322" i="10"/>
  <c r="M1323" i="10"/>
  <c r="M1324" i="10"/>
  <c r="M1325" i="10"/>
  <c r="M1326" i="10"/>
  <c r="M1327" i="10"/>
  <c r="M1328" i="10"/>
  <c r="M1329" i="10"/>
  <c r="M1330" i="10"/>
  <c r="M1331" i="10"/>
  <c r="M1332" i="10"/>
  <c r="M1333" i="10"/>
  <c r="M1334" i="10"/>
  <c r="M1335" i="10"/>
  <c r="M1336" i="10"/>
  <c r="M1337" i="10"/>
  <c r="M1338" i="10"/>
  <c r="M1339" i="10"/>
  <c r="M1340" i="10"/>
  <c r="M1341" i="10"/>
  <c r="O1033" i="10"/>
  <c r="P1033" i="10" s="1"/>
  <c r="O1034" i="10"/>
  <c r="P1034" i="10" s="1"/>
  <c r="O1035" i="10"/>
  <c r="P1035" i="10" s="1"/>
  <c r="O1036" i="10"/>
  <c r="P1036" i="10" s="1"/>
  <c r="O1037" i="10"/>
  <c r="P1037" i="10" s="1"/>
  <c r="O1038" i="10"/>
  <c r="P1038" i="10" s="1"/>
  <c r="O1039" i="10"/>
  <c r="P1039" i="10" s="1"/>
  <c r="O1040" i="10"/>
  <c r="P1040" i="10" s="1"/>
  <c r="O1041" i="10"/>
  <c r="P1041" i="10" s="1"/>
  <c r="O1042" i="10"/>
  <c r="P1042" i="10" s="1"/>
  <c r="O1043" i="10"/>
  <c r="P1043" i="10" s="1"/>
  <c r="O1044" i="10"/>
  <c r="P1044" i="10" s="1"/>
  <c r="O1045" i="10"/>
  <c r="P1045" i="10" s="1"/>
  <c r="O1046" i="10"/>
  <c r="P1046" i="10" s="1"/>
  <c r="O1047" i="10"/>
  <c r="P1047" i="10" s="1"/>
  <c r="O1048" i="10"/>
  <c r="P1048" i="10" s="1"/>
  <c r="O1049" i="10"/>
  <c r="P1049" i="10" s="1"/>
  <c r="O1050" i="10"/>
  <c r="P1050" i="10" s="1"/>
  <c r="O1051" i="10"/>
  <c r="P1051" i="10" s="1"/>
  <c r="O1052" i="10"/>
  <c r="P1052" i="10" s="1"/>
  <c r="O1053" i="10"/>
  <c r="P1053" i="10" s="1"/>
  <c r="O1054" i="10"/>
  <c r="P1054" i="10" s="1"/>
  <c r="O1055" i="10"/>
  <c r="P1055" i="10" s="1"/>
  <c r="O1056" i="10"/>
  <c r="P1056" i="10" s="1"/>
  <c r="O1057" i="10"/>
  <c r="P1057" i="10" s="1"/>
  <c r="O1058" i="10"/>
  <c r="P1058" i="10" s="1"/>
  <c r="O1059" i="10"/>
  <c r="P1059" i="10" s="1"/>
  <c r="O1060" i="10"/>
  <c r="P1060" i="10" s="1"/>
  <c r="O1061" i="10"/>
  <c r="P1061" i="10" s="1"/>
  <c r="O1062" i="10"/>
  <c r="P1062" i="10" s="1"/>
  <c r="O1063" i="10"/>
  <c r="P1063" i="10" s="1"/>
  <c r="O1064" i="10"/>
  <c r="P1064" i="10" s="1"/>
  <c r="O1065" i="10"/>
  <c r="P1065" i="10" s="1"/>
  <c r="O1066" i="10"/>
  <c r="P1066" i="10" s="1"/>
  <c r="O1067" i="10"/>
  <c r="P1067" i="10" s="1"/>
  <c r="O1068" i="10"/>
  <c r="P1068" i="10" s="1"/>
  <c r="O1069" i="10"/>
  <c r="P1069" i="10" s="1"/>
  <c r="O1070" i="10"/>
  <c r="P1070" i="10" s="1"/>
  <c r="O1071" i="10"/>
  <c r="P1071" i="10" s="1"/>
  <c r="O1072" i="10"/>
  <c r="P1072" i="10" s="1"/>
  <c r="O1073" i="10"/>
  <c r="P1073" i="10" s="1"/>
  <c r="O1074" i="10"/>
  <c r="P1074" i="10" s="1"/>
  <c r="O1075" i="10"/>
  <c r="P1075" i="10" s="1"/>
  <c r="O1076" i="10"/>
  <c r="P1076" i="10" s="1"/>
  <c r="O1077" i="10"/>
  <c r="P1077" i="10" s="1"/>
  <c r="O1078" i="10"/>
  <c r="P1078" i="10" s="1"/>
  <c r="O1079" i="10"/>
  <c r="P1079" i="10" s="1"/>
  <c r="O1080" i="10"/>
  <c r="P1080" i="10" s="1"/>
  <c r="O1081" i="10"/>
  <c r="P1081" i="10" s="1"/>
  <c r="O1082" i="10"/>
  <c r="P1082" i="10" s="1"/>
  <c r="O1083" i="10"/>
  <c r="P1083" i="10" s="1"/>
  <c r="O1084" i="10"/>
  <c r="P1084" i="10" s="1"/>
  <c r="O1085" i="10"/>
  <c r="P1085" i="10" s="1"/>
  <c r="O1086" i="10"/>
  <c r="P1086" i="10" s="1"/>
  <c r="O1087" i="10"/>
  <c r="P1087" i="10" s="1"/>
  <c r="O1088" i="10"/>
  <c r="P1088" i="10" s="1"/>
  <c r="O1089" i="10"/>
  <c r="P1089" i="10" s="1"/>
  <c r="O1090" i="10"/>
  <c r="P1090" i="10" s="1"/>
  <c r="O1091" i="10"/>
  <c r="P1091" i="10" s="1"/>
  <c r="O1092" i="10"/>
  <c r="P1092" i="10" s="1"/>
  <c r="O1093" i="10"/>
  <c r="P1093" i="10" s="1"/>
  <c r="O1094" i="10"/>
  <c r="P1094" i="10" s="1"/>
  <c r="O1095" i="10"/>
  <c r="P1095" i="10" s="1"/>
  <c r="O1096" i="10"/>
  <c r="P1096" i="10" s="1"/>
  <c r="O1097" i="10"/>
  <c r="P1097" i="10" s="1"/>
  <c r="O1098" i="10"/>
  <c r="P1098" i="10" s="1"/>
  <c r="O1099" i="10"/>
  <c r="P1099" i="10" s="1"/>
  <c r="O1100" i="10"/>
  <c r="P1100" i="10" s="1"/>
  <c r="O1101" i="10"/>
  <c r="P1101" i="10" s="1"/>
  <c r="O1102" i="10"/>
  <c r="P1102" i="10" s="1"/>
  <c r="O1103" i="10"/>
  <c r="P1103" i="10" s="1"/>
  <c r="O1104" i="10"/>
  <c r="P1104" i="10" s="1"/>
  <c r="O1105" i="10"/>
  <c r="P1105" i="10" s="1"/>
  <c r="O1106" i="10"/>
  <c r="P1106" i="10" s="1"/>
  <c r="O1107" i="10"/>
  <c r="P1107" i="10" s="1"/>
  <c r="O1108" i="10"/>
  <c r="P1108" i="10" s="1"/>
  <c r="O1109" i="10"/>
  <c r="P1109" i="10" s="1"/>
  <c r="O1110" i="10"/>
  <c r="P1110" i="10" s="1"/>
  <c r="O1111" i="10"/>
  <c r="P1111" i="10" s="1"/>
  <c r="O1112" i="10"/>
  <c r="P1112" i="10" s="1"/>
  <c r="O1113" i="10"/>
  <c r="P1113" i="10" s="1"/>
  <c r="O1114" i="10"/>
  <c r="P1114" i="10" s="1"/>
  <c r="O1115" i="10"/>
  <c r="P1115" i="10" s="1"/>
  <c r="O1116" i="10"/>
  <c r="P1116" i="10" s="1"/>
  <c r="O1117" i="10"/>
  <c r="P1117" i="10" s="1"/>
  <c r="O1118" i="10"/>
  <c r="P1118" i="10" s="1"/>
  <c r="O1119" i="10"/>
  <c r="P1119" i="10" s="1"/>
  <c r="O1120" i="10"/>
  <c r="P1120" i="10" s="1"/>
  <c r="O1121" i="10"/>
  <c r="P1121" i="10" s="1"/>
  <c r="O1122" i="10"/>
  <c r="P1122" i="10" s="1"/>
  <c r="O1123" i="10"/>
  <c r="P1123" i="10" s="1"/>
  <c r="O1124" i="10"/>
  <c r="P1124" i="10" s="1"/>
  <c r="O1125" i="10"/>
  <c r="P1125" i="10" s="1"/>
  <c r="O1126" i="10"/>
  <c r="P1126" i="10" s="1"/>
  <c r="O1127" i="10"/>
  <c r="P1127" i="10" s="1"/>
  <c r="O1128" i="10"/>
  <c r="P1128" i="10" s="1"/>
  <c r="O1129" i="10"/>
  <c r="P1129" i="10" s="1"/>
  <c r="O1130" i="10"/>
  <c r="P1130" i="10" s="1"/>
  <c r="O1131" i="10"/>
  <c r="P1131" i="10" s="1"/>
  <c r="O1132" i="10"/>
  <c r="P1132" i="10" s="1"/>
  <c r="O1133" i="10"/>
  <c r="P1133" i="10" s="1"/>
  <c r="O1134" i="10"/>
  <c r="P1134" i="10" s="1"/>
  <c r="O1135" i="10"/>
  <c r="P1135" i="10" s="1"/>
  <c r="O1136" i="10"/>
  <c r="P1136" i="10" s="1"/>
  <c r="O1137" i="10"/>
  <c r="P1137" i="10" s="1"/>
  <c r="O1138" i="10"/>
  <c r="P1138" i="10" s="1"/>
  <c r="O1139" i="10"/>
  <c r="P1139" i="10" s="1"/>
  <c r="O1140" i="10"/>
  <c r="P1140" i="10" s="1"/>
  <c r="O1141" i="10"/>
  <c r="P1141" i="10" s="1"/>
  <c r="O1142" i="10"/>
  <c r="P1142" i="10" s="1"/>
  <c r="O1143" i="10"/>
  <c r="P1143" i="10" s="1"/>
  <c r="O1144" i="10"/>
  <c r="P1144" i="10" s="1"/>
  <c r="O1145" i="10"/>
  <c r="P1145" i="10" s="1"/>
  <c r="O1146" i="10"/>
  <c r="P1146" i="10" s="1"/>
  <c r="O1147" i="10"/>
  <c r="P1147" i="10" s="1"/>
  <c r="O1148" i="10"/>
  <c r="P1148" i="10" s="1"/>
  <c r="O1149" i="10"/>
  <c r="P1149" i="10" s="1"/>
  <c r="O1150" i="10"/>
  <c r="P1150" i="10" s="1"/>
  <c r="O1151" i="10"/>
  <c r="P1151" i="10" s="1"/>
  <c r="O1152" i="10"/>
  <c r="P1152" i="10" s="1"/>
  <c r="O1153" i="10"/>
  <c r="P1153" i="10" s="1"/>
  <c r="O1154" i="10"/>
  <c r="P1154" i="10" s="1"/>
  <c r="O1155" i="10"/>
  <c r="P1155" i="10" s="1"/>
  <c r="O1156" i="10"/>
  <c r="P1156" i="10" s="1"/>
  <c r="O1157" i="10"/>
  <c r="P1157" i="10" s="1"/>
  <c r="O1158" i="10"/>
  <c r="P1158" i="10" s="1"/>
  <c r="O1159" i="10"/>
  <c r="P1159" i="10" s="1"/>
  <c r="O1160" i="10"/>
  <c r="P1160" i="10" s="1"/>
  <c r="O1161" i="10"/>
  <c r="P1161" i="10" s="1"/>
  <c r="O1162" i="10"/>
  <c r="P1162" i="10" s="1"/>
  <c r="O1163" i="10"/>
  <c r="P1163" i="10" s="1"/>
  <c r="O1164" i="10"/>
  <c r="P1164" i="10" s="1"/>
  <c r="O1165" i="10"/>
  <c r="P1165" i="10" s="1"/>
  <c r="O1166" i="10"/>
  <c r="P1166" i="10" s="1"/>
  <c r="O1167" i="10"/>
  <c r="P1167" i="10" s="1"/>
  <c r="O1168" i="10"/>
  <c r="P1168" i="10" s="1"/>
  <c r="O1169" i="10"/>
  <c r="P1169" i="10" s="1"/>
  <c r="O1170" i="10"/>
  <c r="P1170" i="10" s="1"/>
  <c r="O1171" i="10"/>
  <c r="P1171" i="10" s="1"/>
  <c r="O1172" i="10"/>
  <c r="P1172" i="10" s="1"/>
  <c r="O1173" i="10"/>
  <c r="P1173" i="10" s="1"/>
  <c r="O1174" i="10"/>
  <c r="P1174" i="10" s="1"/>
  <c r="O1175" i="10"/>
  <c r="P1175" i="10" s="1"/>
  <c r="O1176" i="10"/>
  <c r="P1176" i="10" s="1"/>
  <c r="O1177" i="10"/>
  <c r="P1177" i="10" s="1"/>
  <c r="O1178" i="10"/>
  <c r="P1178" i="10" s="1"/>
  <c r="O1179" i="10"/>
  <c r="P1179" i="10" s="1"/>
  <c r="O1180" i="10"/>
  <c r="P1180" i="10" s="1"/>
  <c r="O1181" i="10"/>
  <c r="P1181" i="10" s="1"/>
  <c r="O1182" i="10"/>
  <c r="P1182" i="10" s="1"/>
  <c r="O1183" i="10"/>
  <c r="P1183" i="10" s="1"/>
  <c r="O1184" i="10"/>
  <c r="P1184" i="10" s="1"/>
  <c r="O1185" i="10"/>
  <c r="P1185" i="10" s="1"/>
  <c r="O1186" i="10"/>
  <c r="P1186" i="10" s="1"/>
  <c r="O1187" i="10"/>
  <c r="P1187" i="10" s="1"/>
  <c r="O1188" i="10"/>
  <c r="P1188" i="10" s="1"/>
  <c r="O1189" i="10"/>
  <c r="P1189" i="10" s="1"/>
  <c r="O1190" i="10"/>
  <c r="P1190" i="10" s="1"/>
  <c r="O1191" i="10"/>
  <c r="P1191" i="10" s="1"/>
  <c r="O1192" i="10"/>
  <c r="P1192" i="10" s="1"/>
  <c r="O1193" i="10"/>
  <c r="P1193" i="10" s="1"/>
  <c r="O1194" i="10"/>
  <c r="P1194" i="10" s="1"/>
  <c r="O1195" i="10"/>
  <c r="P1195" i="10" s="1"/>
  <c r="O1196" i="10"/>
  <c r="P1196" i="10" s="1"/>
  <c r="O1197" i="10"/>
  <c r="P1197" i="10" s="1"/>
  <c r="O1198" i="10"/>
  <c r="P1198" i="10" s="1"/>
  <c r="O1199" i="10"/>
  <c r="P1199" i="10" s="1"/>
  <c r="O1200" i="10"/>
  <c r="P1200" i="10" s="1"/>
  <c r="O1201" i="10"/>
  <c r="P1201" i="10" s="1"/>
  <c r="O1202" i="10"/>
  <c r="P1202" i="10" s="1"/>
  <c r="O1203" i="10"/>
  <c r="P1203" i="10" s="1"/>
  <c r="O1204" i="10"/>
  <c r="P1204" i="10" s="1"/>
  <c r="O1205" i="10"/>
  <c r="P1205" i="10" s="1"/>
  <c r="O1206" i="10"/>
  <c r="P1206" i="10" s="1"/>
  <c r="O1207" i="10"/>
  <c r="P1207" i="10" s="1"/>
  <c r="O1208" i="10"/>
  <c r="P1208" i="10" s="1"/>
  <c r="O1209" i="10"/>
  <c r="P1209" i="10" s="1"/>
  <c r="O1210" i="10"/>
  <c r="P1210" i="10" s="1"/>
  <c r="O1211" i="10"/>
  <c r="P1211" i="10" s="1"/>
  <c r="O1212" i="10"/>
  <c r="P1212" i="10" s="1"/>
  <c r="O1213" i="10"/>
  <c r="P1213" i="10" s="1"/>
  <c r="O1214" i="10"/>
  <c r="P1214" i="10" s="1"/>
  <c r="O1215" i="10"/>
  <c r="P1215" i="10" s="1"/>
  <c r="O1216" i="10"/>
  <c r="P1216" i="10" s="1"/>
  <c r="O1217" i="10"/>
  <c r="P1217" i="10" s="1"/>
  <c r="O1218" i="10"/>
  <c r="P1218" i="10" s="1"/>
  <c r="O1219" i="10"/>
  <c r="P1219" i="10" s="1"/>
  <c r="O1220" i="10"/>
  <c r="P1220" i="10" s="1"/>
  <c r="O1221" i="10"/>
  <c r="P1221" i="10" s="1"/>
  <c r="O1222" i="10"/>
  <c r="P1222" i="10" s="1"/>
  <c r="O1223" i="10"/>
  <c r="P1223" i="10" s="1"/>
  <c r="O1224" i="10"/>
  <c r="P1224" i="10" s="1"/>
  <c r="O1225" i="10"/>
  <c r="P1225" i="10" s="1"/>
  <c r="O1226" i="10"/>
  <c r="P1226" i="10" s="1"/>
  <c r="O1227" i="10"/>
  <c r="P1227" i="10" s="1"/>
  <c r="O1228" i="10"/>
  <c r="P1228" i="10" s="1"/>
  <c r="O1229" i="10"/>
  <c r="P1229" i="10" s="1"/>
  <c r="O1230" i="10"/>
  <c r="P1230" i="10" s="1"/>
  <c r="O1231" i="10"/>
  <c r="P1231" i="10" s="1"/>
  <c r="O1232" i="10"/>
  <c r="P1232" i="10" s="1"/>
  <c r="O1233" i="10"/>
  <c r="P1233" i="10" s="1"/>
  <c r="O1234" i="10"/>
  <c r="P1234" i="10" s="1"/>
  <c r="O1235" i="10"/>
  <c r="P1235" i="10" s="1"/>
  <c r="O1236" i="10"/>
  <c r="P1236" i="10" s="1"/>
  <c r="O1237" i="10"/>
  <c r="P1237" i="10" s="1"/>
  <c r="O1238" i="10"/>
  <c r="P1238" i="10" s="1"/>
  <c r="O1239" i="10"/>
  <c r="P1239" i="10" s="1"/>
  <c r="O1240" i="10"/>
  <c r="P1240" i="10" s="1"/>
  <c r="O1241" i="10"/>
  <c r="P1241" i="10" s="1"/>
  <c r="O1242" i="10"/>
  <c r="P1242" i="10" s="1"/>
  <c r="O1243" i="10"/>
  <c r="P1243" i="10" s="1"/>
  <c r="O1244" i="10"/>
  <c r="P1244" i="10" s="1"/>
  <c r="O1245" i="10"/>
  <c r="P1245" i="10" s="1"/>
  <c r="O1246" i="10"/>
  <c r="P1246" i="10" s="1"/>
  <c r="O1247" i="10"/>
  <c r="P1247" i="10" s="1"/>
  <c r="O1248" i="10"/>
  <c r="P1248" i="10" s="1"/>
  <c r="O1249" i="10"/>
  <c r="P1249" i="10" s="1"/>
  <c r="O1250" i="10"/>
  <c r="P1250" i="10" s="1"/>
  <c r="O1251" i="10"/>
  <c r="P1251" i="10" s="1"/>
  <c r="O1252" i="10"/>
  <c r="P1252" i="10" s="1"/>
  <c r="O1253" i="10"/>
  <c r="P1253" i="10" s="1"/>
  <c r="O1254" i="10"/>
  <c r="P1254" i="10" s="1"/>
  <c r="O1255" i="10"/>
  <c r="P1255" i="10" s="1"/>
  <c r="O1256" i="10"/>
  <c r="P1256" i="10" s="1"/>
  <c r="O1257" i="10"/>
  <c r="P1257" i="10" s="1"/>
  <c r="O1258" i="10"/>
  <c r="P1258" i="10" s="1"/>
  <c r="O1259" i="10"/>
  <c r="P1259" i="10" s="1"/>
  <c r="O1260" i="10"/>
  <c r="P1260" i="10" s="1"/>
  <c r="O1261" i="10"/>
  <c r="P1261" i="10" s="1"/>
  <c r="O1262" i="10"/>
  <c r="P1262" i="10" s="1"/>
  <c r="O1263" i="10"/>
  <c r="P1263" i="10" s="1"/>
  <c r="O1264" i="10"/>
  <c r="P1264" i="10" s="1"/>
  <c r="O1265" i="10"/>
  <c r="P1265" i="10" s="1"/>
  <c r="O1266" i="10"/>
  <c r="P1266" i="10" s="1"/>
  <c r="O1267" i="10"/>
  <c r="P1267" i="10" s="1"/>
  <c r="O1268" i="10"/>
  <c r="P1268" i="10" s="1"/>
  <c r="O1269" i="10"/>
  <c r="P1269" i="10" s="1"/>
  <c r="O1270" i="10"/>
  <c r="P1270" i="10" s="1"/>
  <c r="O1271" i="10"/>
  <c r="P1271" i="10" s="1"/>
  <c r="O1272" i="10"/>
  <c r="P1272" i="10" s="1"/>
  <c r="O1273" i="10"/>
  <c r="P1273" i="10" s="1"/>
  <c r="O1274" i="10"/>
  <c r="P1274" i="10" s="1"/>
  <c r="O1275" i="10"/>
  <c r="P1275" i="10" s="1"/>
  <c r="O1276" i="10"/>
  <c r="P1276" i="10" s="1"/>
  <c r="O1277" i="10"/>
  <c r="P1277" i="10" s="1"/>
  <c r="O1278" i="10"/>
  <c r="P1278" i="10" s="1"/>
  <c r="O1279" i="10"/>
  <c r="P1279" i="10" s="1"/>
  <c r="O1280" i="10"/>
  <c r="P1280" i="10" s="1"/>
  <c r="O1281" i="10"/>
  <c r="P1281" i="10" s="1"/>
  <c r="O1282" i="10"/>
  <c r="P1282" i="10" s="1"/>
  <c r="O1283" i="10"/>
  <c r="P1283" i="10" s="1"/>
  <c r="O1284" i="10"/>
  <c r="P1284" i="10" s="1"/>
  <c r="O1285" i="10"/>
  <c r="P1285" i="10" s="1"/>
  <c r="O1286" i="10"/>
  <c r="P1286" i="10" s="1"/>
  <c r="O1287" i="10"/>
  <c r="P1287" i="10" s="1"/>
  <c r="O1288" i="10"/>
  <c r="P1288" i="10" s="1"/>
  <c r="O1289" i="10"/>
  <c r="P1289" i="10" s="1"/>
  <c r="O1290" i="10"/>
  <c r="P1290" i="10" s="1"/>
  <c r="O1291" i="10"/>
  <c r="P1291" i="10" s="1"/>
  <c r="O1292" i="10"/>
  <c r="P1292" i="10" s="1"/>
  <c r="O1293" i="10"/>
  <c r="P1293" i="10" s="1"/>
  <c r="O1294" i="10"/>
  <c r="P1294" i="10" s="1"/>
  <c r="O1295" i="10"/>
  <c r="P1295" i="10" s="1"/>
  <c r="O1296" i="10"/>
  <c r="P1296" i="10" s="1"/>
  <c r="O1297" i="10"/>
  <c r="P1297" i="10" s="1"/>
  <c r="O1298" i="10"/>
  <c r="P1298" i="10" s="1"/>
  <c r="O1299" i="10"/>
  <c r="P1299" i="10" s="1"/>
  <c r="O1300" i="10"/>
  <c r="P1300" i="10" s="1"/>
  <c r="O1301" i="10"/>
  <c r="P1301" i="10" s="1"/>
  <c r="O1302" i="10"/>
  <c r="P1302" i="10" s="1"/>
  <c r="O1303" i="10"/>
  <c r="P1303" i="10" s="1"/>
  <c r="O1304" i="10"/>
  <c r="P1304" i="10" s="1"/>
  <c r="O1305" i="10"/>
  <c r="P1305" i="10" s="1"/>
  <c r="O1306" i="10"/>
  <c r="P1306" i="10" s="1"/>
  <c r="O1307" i="10"/>
  <c r="P1307" i="10" s="1"/>
  <c r="O1308" i="10"/>
  <c r="P1308" i="10" s="1"/>
  <c r="O1309" i="10"/>
  <c r="P1309" i="10" s="1"/>
  <c r="O1310" i="10"/>
  <c r="P1310" i="10" s="1"/>
  <c r="O1311" i="10"/>
  <c r="P1311" i="10" s="1"/>
  <c r="O1312" i="10"/>
  <c r="P1312" i="10" s="1"/>
  <c r="O1313" i="10"/>
  <c r="P1313" i="10" s="1"/>
  <c r="O1314" i="10"/>
  <c r="P1314" i="10" s="1"/>
  <c r="O1315" i="10"/>
  <c r="P1315" i="10" s="1"/>
  <c r="O1316" i="10"/>
  <c r="P1316" i="10" s="1"/>
  <c r="O1317" i="10"/>
  <c r="P1317" i="10" s="1"/>
  <c r="O1318" i="10"/>
  <c r="P1318" i="10" s="1"/>
  <c r="O1319" i="10"/>
  <c r="P1319" i="10" s="1"/>
  <c r="O1320" i="10"/>
  <c r="P1320" i="10" s="1"/>
  <c r="O1321" i="10"/>
  <c r="P1321" i="10" s="1"/>
  <c r="O1322" i="10"/>
  <c r="P1322" i="10" s="1"/>
  <c r="O1323" i="10"/>
  <c r="P1323" i="10" s="1"/>
  <c r="O1324" i="10"/>
  <c r="P1324" i="10" s="1"/>
  <c r="O1325" i="10"/>
  <c r="P1325" i="10" s="1"/>
  <c r="O1326" i="10"/>
  <c r="P1326" i="10" s="1"/>
  <c r="O1327" i="10"/>
  <c r="P1327" i="10" s="1"/>
  <c r="O1328" i="10"/>
  <c r="P1328" i="10" s="1"/>
  <c r="O1329" i="10"/>
  <c r="P1329" i="10" s="1"/>
  <c r="O1330" i="10"/>
  <c r="P1330" i="10" s="1"/>
  <c r="O1331" i="10"/>
  <c r="P1331" i="10" s="1"/>
  <c r="O1332" i="10"/>
  <c r="P1332" i="10" s="1"/>
  <c r="O1333" i="10"/>
  <c r="P1333" i="10" s="1"/>
  <c r="O1334" i="10"/>
  <c r="P1334" i="10" s="1"/>
  <c r="O1335" i="10"/>
  <c r="P1335" i="10" s="1"/>
  <c r="O1336" i="10"/>
  <c r="P1336" i="10" s="1"/>
  <c r="O1337" i="10"/>
  <c r="P1337" i="10" s="1"/>
  <c r="O1338" i="10"/>
  <c r="P1338" i="10" s="1"/>
  <c r="O1339" i="10"/>
  <c r="P1339" i="10" s="1"/>
  <c r="O1340" i="10"/>
  <c r="P1340" i="10" s="1"/>
  <c r="O1341" i="10"/>
  <c r="P1341" i="10" s="1"/>
  <c r="Q1033" i="10"/>
  <c r="Q1034" i="10"/>
  <c r="Q1035" i="10"/>
  <c r="Q1036" i="10"/>
  <c r="Q1037" i="10"/>
  <c r="Q1038" i="10"/>
  <c r="Q1039" i="10"/>
  <c r="Q1040" i="10"/>
  <c r="Q1041" i="10"/>
  <c r="Q1042" i="10"/>
  <c r="Q1043" i="10"/>
  <c r="Q1044" i="10"/>
  <c r="Q1045" i="10"/>
  <c r="Q1046" i="10"/>
  <c r="Q1047" i="10"/>
  <c r="Q1048" i="10"/>
  <c r="Q1049" i="10"/>
  <c r="Q1050" i="10"/>
  <c r="Q1051" i="10"/>
  <c r="Q1052" i="10"/>
  <c r="Q1053" i="10"/>
  <c r="Q1054" i="10"/>
  <c r="Q1055" i="10"/>
  <c r="Q1056" i="10"/>
  <c r="Q1057" i="10"/>
  <c r="Q1058" i="10"/>
  <c r="Q1059" i="10"/>
  <c r="Q1060" i="10"/>
  <c r="Q1061" i="10"/>
  <c r="Q1062" i="10"/>
  <c r="Q1063" i="10"/>
  <c r="Q1064" i="10"/>
  <c r="Q1065" i="10"/>
  <c r="Q1066" i="10"/>
  <c r="Q1067" i="10"/>
  <c r="Q1068" i="10"/>
  <c r="Q1069" i="10"/>
  <c r="Q1070" i="10"/>
  <c r="Q1071" i="10"/>
  <c r="Q1072" i="10"/>
  <c r="Q1073" i="10"/>
  <c r="Q1074" i="10"/>
  <c r="Q1075" i="10"/>
  <c r="Q1076" i="10"/>
  <c r="Q1077" i="10"/>
  <c r="Q1078" i="10"/>
  <c r="Q1079" i="10"/>
  <c r="Q1080" i="10"/>
  <c r="Q1081" i="10"/>
  <c r="Q1082" i="10"/>
  <c r="Q1083" i="10"/>
  <c r="Q1084" i="10"/>
  <c r="Q1085" i="10"/>
  <c r="Q1086" i="10"/>
  <c r="Q1087" i="10"/>
  <c r="Q1088" i="10"/>
  <c r="Q1089" i="10"/>
  <c r="Q1090" i="10"/>
  <c r="Q1091" i="10"/>
  <c r="Q1092" i="10"/>
  <c r="Q1093" i="10"/>
  <c r="Q1094" i="10"/>
  <c r="Q1095" i="10"/>
  <c r="Q1096" i="10"/>
  <c r="Q1097" i="10"/>
  <c r="Q1098" i="10"/>
  <c r="Q1099" i="10"/>
  <c r="Q1100" i="10"/>
  <c r="Q1101" i="10"/>
  <c r="Q1102" i="10"/>
  <c r="Q1103" i="10"/>
  <c r="Q1104" i="10"/>
  <c r="Q1105" i="10"/>
  <c r="Q1106" i="10"/>
  <c r="Q1107" i="10"/>
  <c r="Q1108" i="10"/>
  <c r="Q1109" i="10"/>
  <c r="Q1110" i="10"/>
  <c r="Q1111" i="10"/>
  <c r="Q1112" i="10"/>
  <c r="Q1113" i="10"/>
  <c r="Q1114" i="10"/>
  <c r="Q1115" i="10"/>
  <c r="Q1116" i="10"/>
  <c r="Q1117" i="10"/>
  <c r="Q1118" i="10"/>
  <c r="Q1119" i="10"/>
  <c r="Q1120" i="10"/>
  <c r="Q1121" i="10"/>
  <c r="Q1122" i="10"/>
  <c r="Q1123" i="10"/>
  <c r="Q1124" i="10"/>
  <c r="Q1125" i="10"/>
  <c r="Q1126" i="10"/>
  <c r="Q1127" i="10"/>
  <c r="Q1128" i="10"/>
  <c r="Q1129" i="10"/>
  <c r="Q1130" i="10"/>
  <c r="Q1131" i="10"/>
  <c r="Q1132" i="10"/>
  <c r="Q1133" i="10"/>
  <c r="Q1134" i="10"/>
  <c r="Q1135" i="10"/>
  <c r="Q1136" i="10"/>
  <c r="Q1137" i="10"/>
  <c r="Q1138" i="10"/>
  <c r="Q1139" i="10"/>
  <c r="Q1140" i="10"/>
  <c r="Q1141" i="10"/>
  <c r="Q1142" i="10"/>
  <c r="Q1143" i="10"/>
  <c r="Q1144" i="10"/>
  <c r="Q1145" i="10"/>
  <c r="Q1146" i="10"/>
  <c r="Q1147" i="10"/>
  <c r="Q1148" i="10"/>
  <c r="Q1149" i="10"/>
  <c r="Q1150" i="10"/>
  <c r="Q1151" i="10"/>
  <c r="Q1152" i="10"/>
  <c r="Q1153" i="10"/>
  <c r="Q1154" i="10"/>
  <c r="Q1155" i="10"/>
  <c r="Q1156" i="10"/>
  <c r="Q1157" i="10"/>
  <c r="Q1158" i="10"/>
  <c r="Q1159" i="10"/>
  <c r="Q1160" i="10"/>
  <c r="Q1161" i="10"/>
  <c r="Q1162" i="10"/>
  <c r="Q1163" i="10"/>
  <c r="Q1164" i="10"/>
  <c r="Q1165" i="10"/>
  <c r="Q1166" i="10"/>
  <c r="Q1167" i="10"/>
  <c r="Q1168" i="10"/>
  <c r="Q1169" i="10"/>
  <c r="Q1170" i="10"/>
  <c r="Q1171" i="10"/>
  <c r="Q1172" i="10"/>
  <c r="Q1173" i="10"/>
  <c r="Q1174" i="10"/>
  <c r="Q1175" i="10"/>
  <c r="Q1176" i="10"/>
  <c r="Q1177" i="10"/>
  <c r="Q1178" i="10"/>
  <c r="Q1179" i="10"/>
  <c r="Q1180" i="10"/>
  <c r="Q1181" i="10"/>
  <c r="Q1182" i="10"/>
  <c r="Q1183" i="10"/>
  <c r="Q1184" i="10"/>
  <c r="Q1185" i="10"/>
  <c r="Q1186" i="10"/>
  <c r="Q1187" i="10"/>
  <c r="Q1188" i="10"/>
  <c r="Q1189" i="10"/>
  <c r="Q1190" i="10"/>
  <c r="Q1191" i="10"/>
  <c r="Q1192" i="10"/>
  <c r="Q1193" i="10"/>
  <c r="Q1194" i="10"/>
  <c r="Q1195" i="10"/>
  <c r="Q1196" i="10"/>
  <c r="Q1197" i="10"/>
  <c r="Q1198" i="10"/>
  <c r="Q1199" i="10"/>
  <c r="Q1200" i="10"/>
  <c r="Q1201" i="10"/>
  <c r="Q1202" i="10"/>
  <c r="Q1203" i="10"/>
  <c r="Q1204" i="10"/>
  <c r="Q1205" i="10"/>
  <c r="Q1206" i="10"/>
  <c r="Q1207" i="10"/>
  <c r="Q1208" i="10"/>
  <c r="Q1209" i="10"/>
  <c r="Q1210" i="10"/>
  <c r="Q1211" i="10"/>
  <c r="Q1212" i="10"/>
  <c r="Q1213" i="10"/>
  <c r="Q1214" i="10"/>
  <c r="Q1215" i="10"/>
  <c r="Q1216" i="10"/>
  <c r="Q1217" i="10"/>
  <c r="Q1218" i="10"/>
  <c r="Q1219" i="10"/>
  <c r="Q1220" i="10"/>
  <c r="Q1221" i="10"/>
  <c r="Q1222" i="10"/>
  <c r="Q1223" i="10"/>
  <c r="Q1224" i="10"/>
  <c r="Q1225" i="10"/>
  <c r="Q1226" i="10"/>
  <c r="Q1227" i="10"/>
  <c r="Q1228" i="10"/>
  <c r="Q1229" i="10"/>
  <c r="Q1230" i="10"/>
  <c r="Q1231" i="10"/>
  <c r="Q1232" i="10"/>
  <c r="Q1233" i="10"/>
  <c r="Q1234" i="10"/>
  <c r="Q1235" i="10"/>
  <c r="Q1236" i="10"/>
  <c r="Q1237" i="10"/>
  <c r="Q1238" i="10"/>
  <c r="Q1239" i="10"/>
  <c r="Q1240" i="10"/>
  <c r="Q1241" i="10"/>
  <c r="Q1242" i="10"/>
  <c r="Q1243" i="10"/>
  <c r="Q1244" i="10"/>
  <c r="Q1245" i="10"/>
  <c r="Q1246" i="10"/>
  <c r="Q1247" i="10"/>
  <c r="Q1248" i="10"/>
  <c r="Q1249" i="10"/>
  <c r="Q1250" i="10"/>
  <c r="Q1251" i="10"/>
  <c r="Q1252" i="10"/>
  <c r="Q1253" i="10"/>
  <c r="Q1254" i="10"/>
  <c r="Q1255" i="10"/>
  <c r="Q1256" i="10"/>
  <c r="Q1257" i="10"/>
  <c r="Q1258" i="10"/>
  <c r="Q1259" i="10"/>
  <c r="Q1260" i="10"/>
  <c r="Q1261" i="10"/>
  <c r="Q1262" i="10"/>
  <c r="Q1263" i="10"/>
  <c r="Q1264" i="10"/>
  <c r="Q1265" i="10"/>
  <c r="Q1266" i="10"/>
  <c r="Q1267" i="10"/>
  <c r="Q1268" i="10"/>
  <c r="Q1269" i="10"/>
  <c r="Q1270" i="10"/>
  <c r="Q1271" i="10"/>
  <c r="Q1272" i="10"/>
  <c r="Q1273" i="10"/>
  <c r="Q1274" i="10"/>
  <c r="Q1275" i="10"/>
  <c r="Q1276" i="10"/>
  <c r="Q1277" i="10"/>
  <c r="Q1278" i="10"/>
  <c r="Q1279" i="10"/>
  <c r="Q1280" i="10"/>
  <c r="Q1281" i="10"/>
  <c r="Q1282" i="10"/>
  <c r="Q1283" i="10"/>
  <c r="Q1284" i="10"/>
  <c r="Q1285" i="10"/>
  <c r="Q1286" i="10"/>
  <c r="Q1287" i="10"/>
  <c r="Q1288" i="10"/>
  <c r="Q1289" i="10"/>
  <c r="Q1290" i="10"/>
  <c r="Q1291" i="10"/>
  <c r="Q1292" i="10"/>
  <c r="Q1293" i="10"/>
  <c r="Q1294" i="10"/>
  <c r="Q1295" i="10"/>
  <c r="Q1296" i="10"/>
  <c r="Q1297" i="10"/>
  <c r="Q1298" i="10"/>
  <c r="Q1299" i="10"/>
  <c r="Q1300" i="10"/>
  <c r="Q1301" i="10"/>
  <c r="Q1302" i="10"/>
  <c r="Q1303" i="10"/>
  <c r="Q1304" i="10"/>
  <c r="Q1305" i="10"/>
  <c r="Q1306" i="10"/>
  <c r="Q1307" i="10"/>
  <c r="Q1308" i="10"/>
  <c r="Q1309" i="10"/>
  <c r="Q1310" i="10"/>
  <c r="Q1311" i="10"/>
  <c r="Q1312" i="10"/>
  <c r="Q1313" i="10"/>
  <c r="Q1314" i="10"/>
  <c r="Q1315" i="10"/>
  <c r="Q1316" i="10"/>
  <c r="Q1317" i="10"/>
  <c r="Q1318" i="10"/>
  <c r="Q1319" i="10"/>
  <c r="Q1320" i="10"/>
  <c r="Q1321" i="10"/>
  <c r="Q1322" i="10"/>
  <c r="Q1323" i="10"/>
  <c r="Q1324" i="10"/>
  <c r="Q1325" i="10"/>
  <c r="Q1326" i="10"/>
  <c r="Q1327" i="10"/>
  <c r="Q1328" i="10"/>
  <c r="Q1329" i="10"/>
  <c r="Q1330" i="10"/>
  <c r="Q1331" i="10"/>
  <c r="Q1332" i="10"/>
  <c r="Q1333" i="10"/>
  <c r="Q1334" i="10"/>
  <c r="Q1335" i="10"/>
  <c r="Q1336" i="10"/>
  <c r="Q1337" i="10"/>
  <c r="Q1338" i="10"/>
  <c r="Q1339" i="10"/>
  <c r="Q1340" i="10"/>
  <c r="Q1341" i="10"/>
  <c r="B487" i="10"/>
  <c r="B488" i="10"/>
  <c r="B489" i="10"/>
  <c r="B490" i="10"/>
  <c r="B491" i="10"/>
  <c r="B492" i="10"/>
  <c r="B493" i="10"/>
  <c r="B494" i="10"/>
  <c r="B495" i="10"/>
  <c r="B496" i="10"/>
  <c r="B497" i="10"/>
  <c r="B498" i="10"/>
  <c r="B499" i="10"/>
  <c r="B500" i="10"/>
  <c r="C274" i="10"/>
  <c r="C275" i="10"/>
  <c r="C276" i="10"/>
  <c r="C277" i="10"/>
  <c r="C278" i="10"/>
  <c r="C279" i="10"/>
  <c r="C280" i="10"/>
  <c r="C281" i="10"/>
  <c r="C282" i="10"/>
  <c r="C283" i="10"/>
  <c r="C284" i="10"/>
  <c r="C285" i="10"/>
  <c r="C286" i="10"/>
  <c r="C287" i="10"/>
  <c r="C288" i="10"/>
  <c r="C289" i="10"/>
  <c r="C290" i="10"/>
  <c r="C291" i="10"/>
  <c r="C292" i="10"/>
  <c r="C293" i="10"/>
  <c r="C294" i="10"/>
  <c r="C295" i="10"/>
  <c r="C296" i="10"/>
  <c r="C297" i="10"/>
  <c r="C298" i="10"/>
  <c r="C299" i="10"/>
  <c r="C300" i="10"/>
  <c r="C301" i="10"/>
  <c r="C302" i="10"/>
  <c r="C303" i="10"/>
  <c r="C304" i="10"/>
  <c r="C305" i="10"/>
  <c r="C306" i="10"/>
  <c r="C307" i="10"/>
  <c r="C308" i="10"/>
  <c r="C309" i="10"/>
  <c r="C310" i="10"/>
  <c r="C311" i="10"/>
  <c r="C312" i="10"/>
  <c r="C313" i="10"/>
  <c r="C314" i="10"/>
  <c r="C315" i="10"/>
  <c r="C316" i="10"/>
  <c r="C317" i="10"/>
  <c r="C318" i="10"/>
  <c r="C319" i="10"/>
  <c r="C320" i="10"/>
  <c r="C321" i="10"/>
  <c r="C322" i="10"/>
  <c r="C323" i="10"/>
  <c r="C324" i="10"/>
  <c r="C325" i="10"/>
  <c r="C326" i="10"/>
  <c r="C327" i="10"/>
  <c r="C328" i="10"/>
  <c r="C329" i="10"/>
  <c r="C330" i="10"/>
  <c r="C331" i="10"/>
  <c r="C332" i="10"/>
  <c r="C333" i="10"/>
  <c r="C334" i="10"/>
  <c r="C335" i="10"/>
  <c r="C336" i="10"/>
  <c r="C337" i="10"/>
  <c r="C338" i="10"/>
  <c r="C339" i="10"/>
  <c r="C340" i="10"/>
  <c r="C341" i="10"/>
  <c r="C342" i="10"/>
  <c r="C343" i="10"/>
  <c r="C344" i="10"/>
  <c r="C345" i="10"/>
  <c r="C346" i="10"/>
  <c r="C347" i="10"/>
  <c r="C348" i="10"/>
  <c r="C349" i="10"/>
  <c r="C350" i="10"/>
  <c r="C351" i="10"/>
  <c r="C352" i="10"/>
  <c r="C353" i="10"/>
  <c r="C354" i="10"/>
  <c r="C355" i="10"/>
  <c r="C356" i="10"/>
  <c r="C357" i="10"/>
  <c r="C358" i="10"/>
  <c r="C359" i="10"/>
  <c r="C360" i="10"/>
  <c r="C361" i="10"/>
  <c r="C362" i="10"/>
  <c r="C363" i="10"/>
  <c r="C364" i="10"/>
  <c r="C365" i="10"/>
  <c r="C366" i="10"/>
  <c r="C367" i="10"/>
  <c r="C368" i="10"/>
  <c r="C369" i="10"/>
  <c r="C370" i="10"/>
  <c r="C371" i="10"/>
  <c r="C372" i="10"/>
  <c r="C373" i="10"/>
  <c r="C374" i="10"/>
  <c r="C375" i="10"/>
  <c r="C376" i="10"/>
  <c r="C377" i="10"/>
  <c r="C378" i="10"/>
  <c r="C379" i="10"/>
  <c r="C380" i="10"/>
  <c r="C381" i="10"/>
  <c r="C382" i="10"/>
  <c r="C383" i="10"/>
  <c r="C384" i="10"/>
  <c r="C385" i="10"/>
  <c r="C386" i="10"/>
  <c r="C387" i="10"/>
  <c r="C388" i="10"/>
  <c r="C389" i="10"/>
  <c r="C390" i="10"/>
  <c r="C391" i="10"/>
  <c r="C392" i="10"/>
  <c r="C393" i="10"/>
  <c r="C394" i="10"/>
  <c r="C395" i="10"/>
  <c r="C396" i="10"/>
  <c r="C397" i="10"/>
  <c r="C398" i="10"/>
  <c r="C399" i="10"/>
  <c r="C400" i="10"/>
  <c r="C401" i="10"/>
  <c r="C402" i="10"/>
  <c r="C403" i="10"/>
  <c r="C404" i="10"/>
  <c r="C405" i="10"/>
  <c r="C406" i="10"/>
  <c r="C407" i="10"/>
  <c r="C408" i="10"/>
  <c r="C409" i="10"/>
  <c r="C410" i="10"/>
  <c r="C411" i="10"/>
  <c r="C412" i="10"/>
  <c r="C413" i="10"/>
  <c r="C414" i="10"/>
  <c r="C415" i="10"/>
  <c r="C416" i="10"/>
  <c r="C417" i="10"/>
  <c r="C418" i="10"/>
  <c r="C419" i="10"/>
  <c r="C420" i="10"/>
  <c r="C421" i="10"/>
  <c r="C422" i="10"/>
  <c r="C423" i="10"/>
  <c r="C424" i="10"/>
  <c r="C425" i="10"/>
  <c r="C426" i="10"/>
  <c r="C427" i="10"/>
  <c r="C428" i="10"/>
  <c r="C429" i="10"/>
  <c r="C430" i="10"/>
  <c r="C431" i="10"/>
  <c r="C432" i="10"/>
  <c r="C433" i="10"/>
  <c r="C434" i="10"/>
  <c r="C435" i="10"/>
  <c r="C436" i="10"/>
  <c r="C437" i="10"/>
  <c r="C438" i="10"/>
  <c r="C439" i="10"/>
  <c r="C440" i="10"/>
  <c r="C441" i="10"/>
  <c r="C442" i="10"/>
  <c r="C443" i="10"/>
  <c r="C444" i="10"/>
  <c r="C445" i="10"/>
  <c r="C446" i="10"/>
  <c r="C447" i="10"/>
  <c r="C448" i="10"/>
  <c r="C449" i="10"/>
  <c r="C450" i="10"/>
  <c r="C451" i="10"/>
  <c r="C452" i="10"/>
  <c r="C453" i="10"/>
  <c r="C454" i="10"/>
  <c r="C455" i="10"/>
  <c r="C456" i="10"/>
  <c r="C457" i="10"/>
  <c r="C458" i="10"/>
  <c r="C459" i="10"/>
  <c r="C460" i="10"/>
  <c r="C461" i="10"/>
  <c r="C462" i="10"/>
  <c r="C463" i="10"/>
  <c r="C464" i="10"/>
  <c r="C465" i="10"/>
  <c r="C466" i="10"/>
  <c r="C467" i="10"/>
  <c r="C468" i="10"/>
  <c r="C469" i="10"/>
  <c r="C470" i="10"/>
  <c r="C471" i="10"/>
  <c r="C472" i="10"/>
  <c r="C473" i="10"/>
  <c r="C474" i="10"/>
  <c r="C475" i="10"/>
  <c r="C476" i="10"/>
  <c r="C477" i="10"/>
  <c r="C478" i="10"/>
  <c r="C479" i="10"/>
  <c r="C480" i="10"/>
  <c r="C481" i="10"/>
  <c r="C482" i="10"/>
  <c r="C483" i="10"/>
  <c r="C484" i="10"/>
  <c r="C485" i="10"/>
  <c r="C486" i="10"/>
  <c r="C487" i="10"/>
  <c r="C488" i="10"/>
  <c r="C489" i="10"/>
  <c r="C490" i="10"/>
  <c r="C491" i="10"/>
  <c r="C492" i="10"/>
  <c r="C493" i="10"/>
  <c r="C494" i="10"/>
  <c r="C495" i="10"/>
  <c r="C496" i="10"/>
  <c r="C497" i="10"/>
  <c r="C498" i="10"/>
  <c r="C499" i="10"/>
  <c r="C500"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306" i="10"/>
  <c r="D307" i="10"/>
  <c r="D308" i="10"/>
  <c r="D309" i="10"/>
  <c r="D310" i="10"/>
  <c r="D311" i="10"/>
  <c r="D312" i="10"/>
  <c r="D313" i="10"/>
  <c r="D314" i="10"/>
  <c r="D315"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D395" i="10"/>
  <c r="D396" i="10"/>
  <c r="D397" i="10"/>
  <c r="D398" i="10"/>
  <c r="D399" i="10"/>
  <c r="D400" i="10"/>
  <c r="D401" i="10"/>
  <c r="D402" i="10"/>
  <c r="D403" i="10"/>
  <c r="D404" i="10"/>
  <c r="D405" i="10"/>
  <c r="D406" i="10"/>
  <c r="D407" i="10"/>
  <c r="D408" i="10"/>
  <c r="D409" i="10"/>
  <c r="D410" i="10"/>
  <c r="D411" i="10"/>
  <c r="D412" i="10"/>
  <c r="D413" i="10"/>
  <c r="D414" i="10"/>
  <c r="D415" i="10"/>
  <c r="D416" i="10"/>
  <c r="D417" i="10"/>
  <c r="D418" i="10"/>
  <c r="D419" i="10"/>
  <c r="D420" i="10"/>
  <c r="D421" i="10"/>
  <c r="D422" i="10"/>
  <c r="D423" i="10"/>
  <c r="D424" i="10"/>
  <c r="D425" i="10"/>
  <c r="D426" i="10"/>
  <c r="D427" i="10"/>
  <c r="D428" i="10"/>
  <c r="D429" i="10"/>
  <c r="D430" i="10"/>
  <c r="D431" i="10"/>
  <c r="D432" i="10"/>
  <c r="D433" i="10"/>
  <c r="D434" i="10"/>
  <c r="D435" i="10"/>
  <c r="D436" i="10"/>
  <c r="D437" i="10"/>
  <c r="D438" i="10"/>
  <c r="D439" i="10"/>
  <c r="D440" i="10"/>
  <c r="D441" i="10"/>
  <c r="D442" i="10"/>
  <c r="D443" i="10"/>
  <c r="D444" i="10"/>
  <c r="D445" i="10"/>
  <c r="D446" i="10"/>
  <c r="D447" i="10"/>
  <c r="D448" i="10"/>
  <c r="D449" i="10"/>
  <c r="D450" i="10"/>
  <c r="D451" i="10"/>
  <c r="D452" i="10"/>
  <c r="D453" i="10"/>
  <c r="D454" i="10"/>
  <c r="D455" i="10"/>
  <c r="D456" i="10"/>
  <c r="D457" i="10"/>
  <c r="D458" i="10"/>
  <c r="D459" i="10"/>
  <c r="D460" i="10"/>
  <c r="D461" i="10"/>
  <c r="D462" i="10"/>
  <c r="D463" i="10"/>
  <c r="D464" i="10"/>
  <c r="D465" i="10"/>
  <c r="D466" i="10"/>
  <c r="D467" i="10"/>
  <c r="D468" i="10"/>
  <c r="D469" i="10"/>
  <c r="D470" i="10"/>
  <c r="D471" i="10"/>
  <c r="D472" i="10"/>
  <c r="D473" i="10"/>
  <c r="D474" i="10"/>
  <c r="D475" i="10"/>
  <c r="D476" i="10"/>
  <c r="D477" i="10"/>
  <c r="D478" i="10"/>
  <c r="D479" i="10"/>
  <c r="D480" i="10"/>
  <c r="D481" i="10"/>
  <c r="D482" i="10"/>
  <c r="D483" i="10"/>
  <c r="D484" i="10"/>
  <c r="D485" i="10"/>
  <c r="D486" i="10"/>
  <c r="D487" i="10"/>
  <c r="D488" i="10"/>
  <c r="D489" i="10"/>
  <c r="D490" i="10"/>
  <c r="D491" i="10"/>
  <c r="D492" i="10"/>
  <c r="D493" i="10"/>
  <c r="D494" i="10"/>
  <c r="D495" i="10"/>
  <c r="D496" i="10"/>
  <c r="D497" i="10"/>
  <c r="D498" i="10"/>
  <c r="D499" i="10"/>
  <c r="D500" i="10"/>
  <c r="E274" i="10"/>
  <c r="E275" i="10"/>
  <c r="E276" i="10"/>
  <c r="E277" i="10"/>
  <c r="E278" i="10"/>
  <c r="E279" i="10"/>
  <c r="E280" i="10"/>
  <c r="E281" i="10"/>
  <c r="E282" i="10"/>
  <c r="E283" i="10"/>
  <c r="E284" i="10"/>
  <c r="E285" i="10"/>
  <c r="E286" i="10"/>
  <c r="E287" i="10"/>
  <c r="E288" i="10"/>
  <c r="E289" i="10"/>
  <c r="E290" i="10"/>
  <c r="E291" i="10"/>
  <c r="E292" i="10"/>
  <c r="E293" i="10"/>
  <c r="E294" i="10"/>
  <c r="E295" i="10"/>
  <c r="E296" i="10"/>
  <c r="E297" i="10"/>
  <c r="E298" i="10"/>
  <c r="E299" i="10"/>
  <c r="E300" i="10"/>
  <c r="E301" i="10"/>
  <c r="E302" i="10"/>
  <c r="E303" i="10"/>
  <c r="E304" i="10"/>
  <c r="E305" i="10"/>
  <c r="E306" i="10"/>
  <c r="E307" i="10"/>
  <c r="E308" i="10"/>
  <c r="E309" i="10"/>
  <c r="E310" i="10"/>
  <c r="E311" i="10"/>
  <c r="E312" i="10"/>
  <c r="E313" i="10"/>
  <c r="E314" i="10"/>
  <c r="E315" i="10"/>
  <c r="E316" i="10"/>
  <c r="E317" i="10"/>
  <c r="E318" i="10"/>
  <c r="E319" i="10"/>
  <c r="E320" i="10"/>
  <c r="E321" i="10"/>
  <c r="E322" i="10"/>
  <c r="E323" i="10"/>
  <c r="E324" i="10"/>
  <c r="E325" i="10"/>
  <c r="E326" i="10"/>
  <c r="E327" i="10"/>
  <c r="E328" i="10"/>
  <c r="E329" i="10"/>
  <c r="E330" i="10"/>
  <c r="E331" i="10"/>
  <c r="E332" i="10"/>
  <c r="E333" i="10"/>
  <c r="E334" i="10"/>
  <c r="E335" i="10"/>
  <c r="E336" i="10"/>
  <c r="E337" i="10"/>
  <c r="E338" i="10"/>
  <c r="E339" i="10"/>
  <c r="E340" i="10"/>
  <c r="E341" i="10"/>
  <c r="E342" i="10"/>
  <c r="E343" i="10"/>
  <c r="E344" i="10"/>
  <c r="E345" i="10"/>
  <c r="E346" i="10"/>
  <c r="E347" i="10"/>
  <c r="E348" i="10"/>
  <c r="E349" i="10"/>
  <c r="E350" i="10"/>
  <c r="E351" i="10"/>
  <c r="E352" i="10"/>
  <c r="E353" i="10"/>
  <c r="E354" i="10"/>
  <c r="E355" i="10"/>
  <c r="E356" i="10"/>
  <c r="E357" i="10"/>
  <c r="E358" i="10"/>
  <c r="E359" i="10"/>
  <c r="E360" i="10"/>
  <c r="E361" i="10"/>
  <c r="E362" i="10"/>
  <c r="E363" i="10"/>
  <c r="E364" i="10"/>
  <c r="E365" i="10"/>
  <c r="E366" i="10"/>
  <c r="E367" i="10"/>
  <c r="E368" i="10"/>
  <c r="E369" i="10"/>
  <c r="E370" i="10"/>
  <c r="E371" i="10"/>
  <c r="E372" i="10"/>
  <c r="E373" i="10"/>
  <c r="E374" i="10"/>
  <c r="E375" i="10"/>
  <c r="E376" i="10"/>
  <c r="E377" i="10"/>
  <c r="E378" i="10"/>
  <c r="E379" i="10"/>
  <c r="E380" i="10"/>
  <c r="E381" i="10"/>
  <c r="E382" i="10"/>
  <c r="E383" i="10"/>
  <c r="E384" i="10"/>
  <c r="E385" i="10"/>
  <c r="E386" i="10"/>
  <c r="E387" i="10"/>
  <c r="E388" i="10"/>
  <c r="E389" i="10"/>
  <c r="E390" i="10"/>
  <c r="E391" i="10"/>
  <c r="E392" i="10"/>
  <c r="E393" i="10"/>
  <c r="E394" i="10"/>
  <c r="E395" i="10"/>
  <c r="E396" i="10"/>
  <c r="E397" i="10"/>
  <c r="E398" i="10"/>
  <c r="E399" i="10"/>
  <c r="E400" i="10"/>
  <c r="E401" i="10"/>
  <c r="E402" i="10"/>
  <c r="E403" i="10"/>
  <c r="E404" i="10"/>
  <c r="E405" i="10"/>
  <c r="E406" i="10"/>
  <c r="E407" i="10"/>
  <c r="E408" i="10"/>
  <c r="E409" i="10"/>
  <c r="E410" i="10"/>
  <c r="E411" i="10"/>
  <c r="E412" i="10"/>
  <c r="E413" i="10"/>
  <c r="E414" i="10"/>
  <c r="E415" i="10"/>
  <c r="E416" i="10"/>
  <c r="E417" i="10"/>
  <c r="E418" i="10"/>
  <c r="E419" i="10"/>
  <c r="E420" i="10"/>
  <c r="E421" i="10"/>
  <c r="E422" i="10"/>
  <c r="E423" i="10"/>
  <c r="E424" i="10"/>
  <c r="E425" i="10"/>
  <c r="E426" i="10"/>
  <c r="E427" i="10"/>
  <c r="E428" i="10"/>
  <c r="E429" i="10"/>
  <c r="E430" i="10"/>
  <c r="E431" i="10"/>
  <c r="E432" i="10"/>
  <c r="E433" i="10"/>
  <c r="E434" i="10"/>
  <c r="E435" i="10"/>
  <c r="E436" i="10"/>
  <c r="E437" i="10"/>
  <c r="E438" i="10"/>
  <c r="E439" i="10"/>
  <c r="E440" i="10"/>
  <c r="E441" i="10"/>
  <c r="E442" i="10"/>
  <c r="E443" i="10"/>
  <c r="E444" i="10"/>
  <c r="E445" i="10"/>
  <c r="E446" i="10"/>
  <c r="E447" i="10"/>
  <c r="E448" i="10"/>
  <c r="E449" i="10"/>
  <c r="E450" i="10"/>
  <c r="E451" i="10"/>
  <c r="E452" i="10"/>
  <c r="E453" i="10"/>
  <c r="E454" i="10"/>
  <c r="E455" i="10"/>
  <c r="E456" i="10"/>
  <c r="E457" i="10"/>
  <c r="E458" i="10"/>
  <c r="E459" i="10"/>
  <c r="E460" i="10"/>
  <c r="B460" i="10" s="1"/>
  <c r="E461" i="10"/>
  <c r="E462" i="10"/>
  <c r="E463" i="10"/>
  <c r="E464" i="10"/>
  <c r="E465" i="10"/>
  <c r="E466" i="10"/>
  <c r="E467" i="10"/>
  <c r="E468" i="10"/>
  <c r="E469" i="10"/>
  <c r="E470" i="10"/>
  <c r="E471" i="10"/>
  <c r="E472" i="10"/>
  <c r="E473" i="10"/>
  <c r="E474" i="10"/>
  <c r="E475" i="10"/>
  <c r="E476" i="10"/>
  <c r="E477" i="10"/>
  <c r="E478" i="10"/>
  <c r="E479" i="10"/>
  <c r="E480" i="10"/>
  <c r="E481" i="10"/>
  <c r="E482" i="10"/>
  <c r="E483" i="10"/>
  <c r="E484" i="10"/>
  <c r="E485" i="10"/>
  <c r="E486" i="10"/>
  <c r="E487" i="10"/>
  <c r="E488" i="10"/>
  <c r="E489" i="10"/>
  <c r="E490" i="10"/>
  <c r="E491" i="10"/>
  <c r="E492" i="10"/>
  <c r="E493" i="10"/>
  <c r="E494" i="10"/>
  <c r="E495" i="10"/>
  <c r="E496" i="10"/>
  <c r="E497" i="10"/>
  <c r="E498" i="10"/>
  <c r="E499" i="10"/>
  <c r="E500" i="10"/>
  <c r="F274" i="10"/>
  <c r="F275" i="10"/>
  <c r="F276" i="10"/>
  <c r="F277" i="10"/>
  <c r="F278" i="10"/>
  <c r="F279" i="10"/>
  <c r="F280" i="10"/>
  <c r="F281" i="10"/>
  <c r="B281" i="10" s="1"/>
  <c r="F282" i="10"/>
  <c r="F283" i="10"/>
  <c r="F284" i="10"/>
  <c r="F285" i="10"/>
  <c r="F286" i="10"/>
  <c r="F287" i="10"/>
  <c r="F288" i="10"/>
  <c r="F289" i="10"/>
  <c r="B289" i="10" s="1"/>
  <c r="F290" i="10"/>
  <c r="F291" i="10"/>
  <c r="F292" i="10"/>
  <c r="F293" i="10"/>
  <c r="F294" i="10"/>
  <c r="F295" i="10"/>
  <c r="F296" i="10"/>
  <c r="F297" i="10"/>
  <c r="B297" i="10" s="1"/>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H274" i="10"/>
  <c r="H275" i="10"/>
  <c r="H276" i="10"/>
  <c r="H277" i="10"/>
  <c r="H278" i="10"/>
  <c r="H279" i="10"/>
  <c r="H280" i="10"/>
  <c r="H281" i="10"/>
  <c r="H282" i="10"/>
  <c r="H283" i="10"/>
  <c r="H284" i="10"/>
  <c r="H285" i="10"/>
  <c r="H286" i="10"/>
  <c r="H287" i="10"/>
  <c r="H288" i="10"/>
  <c r="H289" i="10"/>
  <c r="H290" i="10"/>
  <c r="H291" i="10"/>
  <c r="H292" i="10"/>
  <c r="H293" i="10"/>
  <c r="H294" i="10"/>
  <c r="H295" i="10"/>
  <c r="H296" i="10"/>
  <c r="H297" i="10"/>
  <c r="H298" i="10"/>
  <c r="H299" i="10"/>
  <c r="H300" i="10"/>
  <c r="H301" i="10"/>
  <c r="H302" i="10"/>
  <c r="H303" i="10"/>
  <c r="H304" i="10"/>
  <c r="H305" i="10"/>
  <c r="H306" i="10"/>
  <c r="H307" i="10"/>
  <c r="H308" i="10"/>
  <c r="H309" i="10"/>
  <c r="H310" i="10"/>
  <c r="H311" i="10"/>
  <c r="H312" i="10"/>
  <c r="H313" i="10"/>
  <c r="H314" i="10"/>
  <c r="H315" i="10"/>
  <c r="H316" i="10"/>
  <c r="H317" i="10"/>
  <c r="H318" i="10"/>
  <c r="H319" i="10"/>
  <c r="H320" i="10"/>
  <c r="H321" i="10"/>
  <c r="H322" i="10"/>
  <c r="H323" i="10"/>
  <c r="H324" i="10"/>
  <c r="H325" i="10"/>
  <c r="H326" i="10"/>
  <c r="H327" i="10"/>
  <c r="H328" i="10"/>
  <c r="H329" i="10"/>
  <c r="H330" i="10"/>
  <c r="H331" i="10"/>
  <c r="H332" i="10"/>
  <c r="H333" i="10"/>
  <c r="H334" i="10"/>
  <c r="H335" i="10"/>
  <c r="H336" i="10"/>
  <c r="H337" i="10"/>
  <c r="H338" i="10"/>
  <c r="H339" i="10"/>
  <c r="H340" i="10"/>
  <c r="H341" i="10"/>
  <c r="H342" i="10"/>
  <c r="H343" i="10"/>
  <c r="H344" i="10"/>
  <c r="H345" i="10"/>
  <c r="H346" i="10"/>
  <c r="H347" i="10"/>
  <c r="H348" i="10"/>
  <c r="H349" i="10"/>
  <c r="H350" i="10"/>
  <c r="H351" i="10"/>
  <c r="H352" i="10"/>
  <c r="H353" i="10"/>
  <c r="H354" i="10"/>
  <c r="H355" i="10"/>
  <c r="H356" i="10"/>
  <c r="H357" i="10"/>
  <c r="H358" i="10"/>
  <c r="H359" i="10"/>
  <c r="H360" i="10"/>
  <c r="H361" i="10"/>
  <c r="H362" i="10"/>
  <c r="H363" i="10"/>
  <c r="H364" i="10"/>
  <c r="H365" i="10"/>
  <c r="H366" i="10"/>
  <c r="H367" i="10"/>
  <c r="H368" i="10"/>
  <c r="H369" i="10"/>
  <c r="H370" i="10"/>
  <c r="H371" i="10"/>
  <c r="H372" i="10"/>
  <c r="H373" i="10"/>
  <c r="H374" i="10"/>
  <c r="H375" i="10"/>
  <c r="H376" i="10"/>
  <c r="H377" i="10"/>
  <c r="H378" i="10"/>
  <c r="H379" i="10"/>
  <c r="H380" i="10"/>
  <c r="H381" i="10"/>
  <c r="H382" i="10"/>
  <c r="H383" i="10"/>
  <c r="H384" i="10"/>
  <c r="H385" i="10"/>
  <c r="H386" i="10"/>
  <c r="H387" i="10"/>
  <c r="H388" i="10"/>
  <c r="H389" i="10"/>
  <c r="H390" i="10"/>
  <c r="H391" i="10"/>
  <c r="H392" i="10"/>
  <c r="H393" i="10"/>
  <c r="H394" i="10"/>
  <c r="H395" i="10"/>
  <c r="H396" i="10"/>
  <c r="H397" i="10"/>
  <c r="H398" i="10"/>
  <c r="H399" i="10"/>
  <c r="H400" i="10"/>
  <c r="H401" i="10"/>
  <c r="H402" i="10"/>
  <c r="H403" i="10"/>
  <c r="H404" i="10"/>
  <c r="H405" i="10"/>
  <c r="H406" i="10"/>
  <c r="H407" i="10"/>
  <c r="H408" i="10"/>
  <c r="H409" i="10"/>
  <c r="H410" i="10"/>
  <c r="H411" i="10"/>
  <c r="H412" i="10"/>
  <c r="H413" i="10"/>
  <c r="H414" i="10"/>
  <c r="H415" i="10"/>
  <c r="H416" i="10"/>
  <c r="H417" i="10"/>
  <c r="H418" i="10"/>
  <c r="H419" i="10"/>
  <c r="H420" i="10"/>
  <c r="H421" i="10"/>
  <c r="H422" i="10"/>
  <c r="H423" i="10"/>
  <c r="H424" i="10"/>
  <c r="H425" i="10"/>
  <c r="H426" i="10"/>
  <c r="H427" i="10"/>
  <c r="H428" i="10"/>
  <c r="H429" i="10"/>
  <c r="H430" i="10"/>
  <c r="H431" i="10"/>
  <c r="H432" i="10"/>
  <c r="H433" i="10"/>
  <c r="H434" i="10"/>
  <c r="H435" i="10"/>
  <c r="H436" i="10"/>
  <c r="H437" i="10"/>
  <c r="H438" i="10"/>
  <c r="H439" i="10"/>
  <c r="H440" i="10"/>
  <c r="H441" i="10"/>
  <c r="H442" i="10"/>
  <c r="H443" i="10"/>
  <c r="H444" i="10"/>
  <c r="H445" i="10"/>
  <c r="H446" i="10"/>
  <c r="H447" i="10"/>
  <c r="H448" i="10"/>
  <c r="H449" i="10"/>
  <c r="H450" i="10"/>
  <c r="H451" i="10"/>
  <c r="H452" i="10"/>
  <c r="H453" i="10"/>
  <c r="H454" i="10"/>
  <c r="H455" i="10"/>
  <c r="H456" i="10"/>
  <c r="H457" i="10"/>
  <c r="H458" i="10"/>
  <c r="H459" i="10"/>
  <c r="H460" i="10"/>
  <c r="H461" i="10"/>
  <c r="H462" i="10"/>
  <c r="H463" i="10"/>
  <c r="H464" i="10"/>
  <c r="H465" i="10"/>
  <c r="H466" i="10"/>
  <c r="H467" i="10"/>
  <c r="H468" i="10"/>
  <c r="H469" i="10"/>
  <c r="H470" i="10"/>
  <c r="H471" i="10"/>
  <c r="H472" i="10"/>
  <c r="H473" i="10"/>
  <c r="H474" i="10"/>
  <c r="H475" i="10"/>
  <c r="H476" i="10"/>
  <c r="H477" i="10"/>
  <c r="H478" i="10"/>
  <c r="H479" i="10"/>
  <c r="H480" i="10"/>
  <c r="H481" i="10"/>
  <c r="H482" i="10"/>
  <c r="H483" i="10"/>
  <c r="H484" i="10"/>
  <c r="H485" i="10"/>
  <c r="H486" i="10"/>
  <c r="H487" i="10"/>
  <c r="H488" i="10"/>
  <c r="H489" i="10"/>
  <c r="H490" i="10"/>
  <c r="H491" i="10"/>
  <c r="H492" i="10"/>
  <c r="H493" i="10"/>
  <c r="H494" i="10"/>
  <c r="H495" i="10"/>
  <c r="H496" i="10"/>
  <c r="H497" i="10"/>
  <c r="H498" i="10"/>
  <c r="H499" i="10"/>
  <c r="H500" i="10"/>
  <c r="I298" i="10"/>
  <c r="I299" i="10"/>
  <c r="I300" i="10"/>
  <c r="I418" i="10"/>
  <c r="I419" i="10"/>
  <c r="I420" i="10"/>
  <c r="I421" i="10"/>
  <c r="I422" i="10"/>
  <c r="I423" i="10"/>
  <c r="I424" i="10"/>
  <c r="I425" i="10"/>
  <c r="I441" i="10"/>
  <c r="I445" i="10"/>
  <c r="I446" i="10"/>
  <c r="I447" i="10"/>
  <c r="I467" i="10"/>
  <c r="I468" i="10"/>
  <c r="I469" i="10"/>
  <c r="I470" i="10"/>
  <c r="I471" i="10"/>
  <c r="I472" i="10"/>
  <c r="I473" i="10"/>
  <c r="I474" i="10"/>
  <c r="I475" i="10"/>
  <c r="I476" i="10"/>
  <c r="I477" i="10"/>
  <c r="I478" i="10"/>
  <c r="I479" i="10"/>
  <c r="I480" i="10"/>
  <c r="I481" i="10"/>
  <c r="I482" i="10"/>
  <c r="I483" i="10"/>
  <c r="I484" i="10"/>
  <c r="I485" i="10"/>
  <c r="I486" i="10"/>
  <c r="I487" i="10"/>
  <c r="I488" i="10"/>
  <c r="I489" i="10"/>
  <c r="I490" i="10"/>
  <c r="I491" i="10"/>
  <c r="I492" i="10"/>
  <c r="I493" i="10"/>
  <c r="I494" i="10"/>
  <c r="I495" i="10"/>
  <c r="I496" i="10"/>
  <c r="I497" i="10"/>
  <c r="I498" i="10"/>
  <c r="I499" i="10"/>
  <c r="I500" i="10"/>
  <c r="K298" i="10"/>
  <c r="K299" i="10"/>
  <c r="K300" i="10"/>
  <c r="K421" i="10"/>
  <c r="K422" i="10"/>
  <c r="K427" i="10"/>
  <c r="K428" i="10"/>
  <c r="K429" i="10"/>
  <c r="K436" i="10"/>
  <c r="K437" i="10"/>
  <c r="K442" i="10"/>
  <c r="K443" i="10"/>
  <c r="K444" i="10"/>
  <c r="K445" i="10"/>
  <c r="K446" i="10"/>
  <c r="K447" i="10"/>
  <c r="K448" i="10"/>
  <c r="K449" i="10"/>
  <c r="K450" i="10"/>
  <c r="K451" i="10"/>
  <c r="K452" i="10"/>
  <c r="K453" i="10"/>
  <c r="K454" i="10"/>
  <c r="K455" i="10"/>
  <c r="K456" i="10"/>
  <c r="K457" i="10"/>
  <c r="K461" i="10"/>
  <c r="K462" i="10"/>
  <c r="K463" i="10"/>
  <c r="K464" i="10"/>
  <c r="K465" i="10"/>
  <c r="K466" i="10"/>
  <c r="K467" i="10"/>
  <c r="K468" i="10"/>
  <c r="K469" i="10"/>
  <c r="K470" i="10"/>
  <c r="K471" i="10"/>
  <c r="K472" i="10"/>
  <c r="K487" i="10"/>
  <c r="K488" i="10"/>
  <c r="K489" i="10"/>
  <c r="K490" i="10"/>
  <c r="K491" i="10"/>
  <c r="K492" i="10"/>
  <c r="K493" i="10"/>
  <c r="K494" i="10"/>
  <c r="K495" i="10"/>
  <c r="K496" i="10"/>
  <c r="K497" i="10"/>
  <c r="K498" i="10"/>
  <c r="K499" i="10"/>
  <c r="K500"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300" i="10"/>
  <c r="M301" i="10"/>
  <c r="M302" i="10"/>
  <c r="M303" i="10"/>
  <c r="M304" i="10"/>
  <c r="M305" i="10"/>
  <c r="M306" i="10"/>
  <c r="M307" i="10"/>
  <c r="M308" i="10"/>
  <c r="M309" i="10"/>
  <c r="M310" i="10"/>
  <c r="M311" i="10"/>
  <c r="M312" i="10"/>
  <c r="M313" i="10"/>
  <c r="M314" i="10"/>
  <c r="M315" i="10"/>
  <c r="M316" i="10"/>
  <c r="M317" i="10"/>
  <c r="M318" i="10"/>
  <c r="M319" i="10"/>
  <c r="M320" i="10"/>
  <c r="M321" i="10"/>
  <c r="M322" i="10"/>
  <c r="M323" i="10"/>
  <c r="M324" i="10"/>
  <c r="M325" i="10"/>
  <c r="M326" i="10"/>
  <c r="M327" i="10"/>
  <c r="M328" i="10"/>
  <c r="M329" i="10"/>
  <c r="M330" i="10"/>
  <c r="M331" i="10"/>
  <c r="M332" i="10"/>
  <c r="M333" i="10"/>
  <c r="M334" i="10"/>
  <c r="M335" i="10"/>
  <c r="M336" i="10"/>
  <c r="M337" i="10"/>
  <c r="M338" i="10"/>
  <c r="M339" i="10"/>
  <c r="M340" i="10"/>
  <c r="M341" i="10"/>
  <c r="M342" i="10"/>
  <c r="M343" i="10"/>
  <c r="M344" i="10"/>
  <c r="M345" i="10"/>
  <c r="M346" i="10"/>
  <c r="M347" i="10"/>
  <c r="M348" i="10"/>
  <c r="M349" i="10"/>
  <c r="M350" i="10"/>
  <c r="M351" i="10"/>
  <c r="M352" i="10"/>
  <c r="M353" i="10"/>
  <c r="M354" i="10"/>
  <c r="M355" i="10"/>
  <c r="M356" i="10"/>
  <c r="M357" i="10"/>
  <c r="M358" i="10"/>
  <c r="M359" i="10"/>
  <c r="M360" i="10"/>
  <c r="M361" i="10"/>
  <c r="M362" i="10"/>
  <c r="M363" i="10"/>
  <c r="M364" i="10"/>
  <c r="M365" i="10"/>
  <c r="M366" i="10"/>
  <c r="M367" i="10"/>
  <c r="M368" i="10"/>
  <c r="M369" i="10"/>
  <c r="M370" i="10"/>
  <c r="M371" i="10"/>
  <c r="M372" i="10"/>
  <c r="M373" i="10"/>
  <c r="M374" i="10"/>
  <c r="M375" i="10"/>
  <c r="M376" i="10"/>
  <c r="M377" i="10"/>
  <c r="M378" i="10"/>
  <c r="M379" i="10"/>
  <c r="M380" i="10"/>
  <c r="M381" i="10"/>
  <c r="M382" i="10"/>
  <c r="M383" i="10"/>
  <c r="M384" i="10"/>
  <c r="M385" i="10"/>
  <c r="M386" i="10"/>
  <c r="M387" i="10"/>
  <c r="M388" i="10"/>
  <c r="M389" i="10"/>
  <c r="M390" i="10"/>
  <c r="M391" i="10"/>
  <c r="M392" i="10"/>
  <c r="M393" i="10"/>
  <c r="M394" i="10"/>
  <c r="M395" i="10"/>
  <c r="M396" i="10"/>
  <c r="M397" i="10"/>
  <c r="M398" i="10"/>
  <c r="M399" i="10"/>
  <c r="M400" i="10"/>
  <c r="M401" i="10"/>
  <c r="M402" i="10"/>
  <c r="M403" i="10"/>
  <c r="M404" i="10"/>
  <c r="M405" i="10"/>
  <c r="M406" i="10"/>
  <c r="M407" i="10"/>
  <c r="M408" i="10"/>
  <c r="M409" i="10"/>
  <c r="M410" i="10"/>
  <c r="M411" i="10"/>
  <c r="M412" i="10"/>
  <c r="M413" i="10"/>
  <c r="M414" i="10"/>
  <c r="M415" i="10"/>
  <c r="M416" i="10"/>
  <c r="M417" i="10"/>
  <c r="M418" i="10"/>
  <c r="M419" i="10"/>
  <c r="M420" i="10"/>
  <c r="M421" i="10"/>
  <c r="M422" i="10"/>
  <c r="M423" i="10"/>
  <c r="M424" i="10"/>
  <c r="M425" i="10"/>
  <c r="M426" i="10"/>
  <c r="M427" i="10"/>
  <c r="M428" i="10"/>
  <c r="M429" i="10"/>
  <c r="M430" i="10"/>
  <c r="M431" i="10"/>
  <c r="M432" i="10"/>
  <c r="M433" i="10"/>
  <c r="M434" i="10"/>
  <c r="M435" i="10"/>
  <c r="M436" i="10"/>
  <c r="M437" i="10"/>
  <c r="M438" i="10"/>
  <c r="M439" i="10"/>
  <c r="M440" i="10"/>
  <c r="M441" i="10"/>
  <c r="M442" i="10"/>
  <c r="M443" i="10"/>
  <c r="M444" i="10"/>
  <c r="M445" i="10"/>
  <c r="M446" i="10"/>
  <c r="M447" i="10"/>
  <c r="M448" i="10"/>
  <c r="M449" i="10"/>
  <c r="M450" i="10"/>
  <c r="M451" i="10"/>
  <c r="M452" i="10"/>
  <c r="M453" i="10"/>
  <c r="M454" i="10"/>
  <c r="M455" i="10"/>
  <c r="M456" i="10"/>
  <c r="M457" i="10"/>
  <c r="M458" i="10"/>
  <c r="M459" i="10"/>
  <c r="M460" i="10"/>
  <c r="M461" i="10"/>
  <c r="M462" i="10"/>
  <c r="M463" i="10"/>
  <c r="M464" i="10"/>
  <c r="M465" i="10"/>
  <c r="M466" i="10"/>
  <c r="M467" i="10"/>
  <c r="M468" i="10"/>
  <c r="M469" i="10"/>
  <c r="M470" i="10"/>
  <c r="M471" i="10"/>
  <c r="M472" i="10"/>
  <c r="M473" i="10"/>
  <c r="M474" i="10"/>
  <c r="M475" i="10"/>
  <c r="M476" i="10"/>
  <c r="M477" i="10"/>
  <c r="M478" i="10"/>
  <c r="M479" i="10"/>
  <c r="M480" i="10"/>
  <c r="M481" i="10"/>
  <c r="M482" i="10"/>
  <c r="M483" i="10"/>
  <c r="M484" i="10"/>
  <c r="M485" i="10"/>
  <c r="M486" i="10"/>
  <c r="M487" i="10"/>
  <c r="M488" i="10"/>
  <c r="M489" i="10"/>
  <c r="M490" i="10"/>
  <c r="M491" i="10"/>
  <c r="M492" i="10"/>
  <c r="M493" i="10"/>
  <c r="M494" i="10"/>
  <c r="M495" i="10"/>
  <c r="M496" i="10"/>
  <c r="M497" i="10"/>
  <c r="M498" i="10"/>
  <c r="M499" i="10"/>
  <c r="M500" i="10"/>
  <c r="O274" i="10"/>
  <c r="P274" i="10" s="1"/>
  <c r="O275" i="10"/>
  <c r="P275" i="10" s="1"/>
  <c r="O276" i="10"/>
  <c r="P276" i="10" s="1"/>
  <c r="O277" i="10"/>
  <c r="P277" i="10" s="1"/>
  <c r="O278" i="10"/>
  <c r="P278" i="10" s="1"/>
  <c r="O279" i="10"/>
  <c r="P279" i="10" s="1"/>
  <c r="O280" i="10"/>
  <c r="P280" i="10" s="1"/>
  <c r="O281" i="10"/>
  <c r="P281" i="10" s="1"/>
  <c r="O282" i="10"/>
  <c r="P282" i="10" s="1"/>
  <c r="O283" i="10"/>
  <c r="P283" i="10" s="1"/>
  <c r="O284" i="10"/>
  <c r="P284" i="10" s="1"/>
  <c r="O285" i="10"/>
  <c r="P285" i="10" s="1"/>
  <c r="O286" i="10"/>
  <c r="P286" i="10" s="1"/>
  <c r="O287" i="10"/>
  <c r="P287" i="10" s="1"/>
  <c r="O288" i="10"/>
  <c r="P288" i="10" s="1"/>
  <c r="O289" i="10"/>
  <c r="P289" i="10" s="1"/>
  <c r="O290" i="10"/>
  <c r="P290" i="10" s="1"/>
  <c r="O291" i="10"/>
  <c r="P291" i="10" s="1"/>
  <c r="O292" i="10"/>
  <c r="P292" i="10" s="1"/>
  <c r="O293" i="10"/>
  <c r="P293" i="10" s="1"/>
  <c r="O294" i="10"/>
  <c r="P294" i="10" s="1"/>
  <c r="O295" i="10"/>
  <c r="P295" i="10" s="1"/>
  <c r="O296" i="10"/>
  <c r="P296" i="10" s="1"/>
  <c r="O297" i="10"/>
  <c r="P297" i="10" s="1"/>
  <c r="O298" i="10"/>
  <c r="P298" i="10" s="1"/>
  <c r="O299" i="10"/>
  <c r="P299" i="10" s="1"/>
  <c r="O300" i="10"/>
  <c r="P300" i="10" s="1"/>
  <c r="O301" i="10"/>
  <c r="P301" i="10" s="1"/>
  <c r="O302" i="10"/>
  <c r="P302" i="10" s="1"/>
  <c r="O303" i="10"/>
  <c r="P303" i="10" s="1"/>
  <c r="O304" i="10"/>
  <c r="P304" i="10" s="1"/>
  <c r="O305" i="10"/>
  <c r="P305" i="10" s="1"/>
  <c r="O306" i="10"/>
  <c r="P306" i="10" s="1"/>
  <c r="O307" i="10"/>
  <c r="P307" i="10" s="1"/>
  <c r="O308" i="10"/>
  <c r="P308" i="10" s="1"/>
  <c r="O309" i="10"/>
  <c r="P309" i="10" s="1"/>
  <c r="O310" i="10"/>
  <c r="P310" i="10" s="1"/>
  <c r="O311" i="10"/>
  <c r="P311" i="10" s="1"/>
  <c r="O312" i="10"/>
  <c r="P312" i="10" s="1"/>
  <c r="O313" i="10"/>
  <c r="P313" i="10" s="1"/>
  <c r="O314" i="10"/>
  <c r="P314" i="10" s="1"/>
  <c r="O315" i="10"/>
  <c r="P315" i="10" s="1"/>
  <c r="O316" i="10"/>
  <c r="P316" i="10" s="1"/>
  <c r="O317" i="10"/>
  <c r="P317" i="10" s="1"/>
  <c r="O318" i="10"/>
  <c r="P318" i="10" s="1"/>
  <c r="O319" i="10"/>
  <c r="P319" i="10" s="1"/>
  <c r="O320" i="10"/>
  <c r="P320" i="10" s="1"/>
  <c r="O321" i="10"/>
  <c r="P321" i="10" s="1"/>
  <c r="O322" i="10"/>
  <c r="P322" i="10" s="1"/>
  <c r="O323" i="10"/>
  <c r="P323" i="10" s="1"/>
  <c r="O324" i="10"/>
  <c r="P324" i="10" s="1"/>
  <c r="O325" i="10"/>
  <c r="P325" i="10" s="1"/>
  <c r="O326" i="10"/>
  <c r="P326" i="10" s="1"/>
  <c r="O327" i="10"/>
  <c r="P327" i="10" s="1"/>
  <c r="O328" i="10"/>
  <c r="P328" i="10" s="1"/>
  <c r="O329" i="10"/>
  <c r="P329" i="10" s="1"/>
  <c r="O330" i="10"/>
  <c r="P330" i="10" s="1"/>
  <c r="O331" i="10"/>
  <c r="P331" i="10" s="1"/>
  <c r="O332" i="10"/>
  <c r="P332" i="10" s="1"/>
  <c r="O333" i="10"/>
  <c r="P333" i="10" s="1"/>
  <c r="O334" i="10"/>
  <c r="P334" i="10" s="1"/>
  <c r="O335" i="10"/>
  <c r="P335" i="10" s="1"/>
  <c r="O336" i="10"/>
  <c r="P336" i="10" s="1"/>
  <c r="O337" i="10"/>
  <c r="P337" i="10" s="1"/>
  <c r="O338" i="10"/>
  <c r="P338" i="10" s="1"/>
  <c r="O339" i="10"/>
  <c r="P339" i="10" s="1"/>
  <c r="O340" i="10"/>
  <c r="P340" i="10" s="1"/>
  <c r="O341" i="10"/>
  <c r="P341" i="10" s="1"/>
  <c r="O342" i="10"/>
  <c r="P342" i="10" s="1"/>
  <c r="O343" i="10"/>
  <c r="P343" i="10" s="1"/>
  <c r="O344" i="10"/>
  <c r="P344" i="10" s="1"/>
  <c r="O345" i="10"/>
  <c r="P345" i="10" s="1"/>
  <c r="O346" i="10"/>
  <c r="P346" i="10" s="1"/>
  <c r="O347" i="10"/>
  <c r="P347" i="10" s="1"/>
  <c r="O348" i="10"/>
  <c r="P348" i="10" s="1"/>
  <c r="O349" i="10"/>
  <c r="P349" i="10" s="1"/>
  <c r="O350" i="10"/>
  <c r="P350" i="10" s="1"/>
  <c r="O351" i="10"/>
  <c r="P351" i="10" s="1"/>
  <c r="O352" i="10"/>
  <c r="P352" i="10" s="1"/>
  <c r="O353" i="10"/>
  <c r="P353" i="10" s="1"/>
  <c r="O354" i="10"/>
  <c r="P354" i="10" s="1"/>
  <c r="O355" i="10"/>
  <c r="P355" i="10" s="1"/>
  <c r="O356" i="10"/>
  <c r="P356" i="10" s="1"/>
  <c r="O357" i="10"/>
  <c r="P357" i="10" s="1"/>
  <c r="O358" i="10"/>
  <c r="P358" i="10" s="1"/>
  <c r="O359" i="10"/>
  <c r="P359" i="10" s="1"/>
  <c r="O360" i="10"/>
  <c r="P360" i="10" s="1"/>
  <c r="O361" i="10"/>
  <c r="P361" i="10" s="1"/>
  <c r="O362" i="10"/>
  <c r="P362" i="10" s="1"/>
  <c r="O363" i="10"/>
  <c r="P363" i="10" s="1"/>
  <c r="O364" i="10"/>
  <c r="P364" i="10" s="1"/>
  <c r="O365" i="10"/>
  <c r="P365" i="10" s="1"/>
  <c r="O366" i="10"/>
  <c r="P366" i="10" s="1"/>
  <c r="O367" i="10"/>
  <c r="P367" i="10" s="1"/>
  <c r="O368" i="10"/>
  <c r="P368" i="10" s="1"/>
  <c r="O369" i="10"/>
  <c r="P369" i="10" s="1"/>
  <c r="O370" i="10"/>
  <c r="P370" i="10" s="1"/>
  <c r="O371" i="10"/>
  <c r="P371" i="10" s="1"/>
  <c r="O372" i="10"/>
  <c r="P372" i="10" s="1"/>
  <c r="O373" i="10"/>
  <c r="P373" i="10" s="1"/>
  <c r="O374" i="10"/>
  <c r="P374" i="10" s="1"/>
  <c r="O375" i="10"/>
  <c r="P375" i="10" s="1"/>
  <c r="O376" i="10"/>
  <c r="P376" i="10" s="1"/>
  <c r="O377" i="10"/>
  <c r="P377" i="10" s="1"/>
  <c r="O378" i="10"/>
  <c r="P378" i="10" s="1"/>
  <c r="O379" i="10"/>
  <c r="P379" i="10" s="1"/>
  <c r="O380" i="10"/>
  <c r="P380" i="10" s="1"/>
  <c r="O381" i="10"/>
  <c r="P381" i="10" s="1"/>
  <c r="O382" i="10"/>
  <c r="P382" i="10" s="1"/>
  <c r="O383" i="10"/>
  <c r="P383" i="10" s="1"/>
  <c r="O384" i="10"/>
  <c r="P384" i="10" s="1"/>
  <c r="O385" i="10"/>
  <c r="P385" i="10" s="1"/>
  <c r="O386" i="10"/>
  <c r="P386" i="10" s="1"/>
  <c r="O387" i="10"/>
  <c r="P387" i="10" s="1"/>
  <c r="O388" i="10"/>
  <c r="P388" i="10" s="1"/>
  <c r="O389" i="10"/>
  <c r="P389" i="10" s="1"/>
  <c r="O390" i="10"/>
  <c r="P390" i="10" s="1"/>
  <c r="O391" i="10"/>
  <c r="P391" i="10" s="1"/>
  <c r="O392" i="10"/>
  <c r="P392" i="10" s="1"/>
  <c r="O393" i="10"/>
  <c r="P393" i="10" s="1"/>
  <c r="O394" i="10"/>
  <c r="P394" i="10" s="1"/>
  <c r="O395" i="10"/>
  <c r="P395" i="10" s="1"/>
  <c r="O396" i="10"/>
  <c r="P396" i="10" s="1"/>
  <c r="O397" i="10"/>
  <c r="P397" i="10" s="1"/>
  <c r="O398" i="10"/>
  <c r="P398" i="10" s="1"/>
  <c r="O399" i="10"/>
  <c r="P399" i="10" s="1"/>
  <c r="O400" i="10"/>
  <c r="P400" i="10" s="1"/>
  <c r="O401" i="10"/>
  <c r="P401" i="10" s="1"/>
  <c r="O402" i="10"/>
  <c r="P402" i="10" s="1"/>
  <c r="O403" i="10"/>
  <c r="P403" i="10" s="1"/>
  <c r="O404" i="10"/>
  <c r="P404" i="10" s="1"/>
  <c r="O405" i="10"/>
  <c r="P405" i="10" s="1"/>
  <c r="O406" i="10"/>
  <c r="P406" i="10" s="1"/>
  <c r="O407" i="10"/>
  <c r="P407" i="10" s="1"/>
  <c r="O408" i="10"/>
  <c r="P408" i="10" s="1"/>
  <c r="O409" i="10"/>
  <c r="P409" i="10" s="1"/>
  <c r="O410" i="10"/>
  <c r="P410" i="10" s="1"/>
  <c r="O411" i="10"/>
  <c r="P411" i="10" s="1"/>
  <c r="O412" i="10"/>
  <c r="P412" i="10" s="1"/>
  <c r="O413" i="10"/>
  <c r="P413" i="10" s="1"/>
  <c r="O414" i="10"/>
  <c r="P414" i="10" s="1"/>
  <c r="O415" i="10"/>
  <c r="P415" i="10" s="1"/>
  <c r="O416" i="10"/>
  <c r="P416" i="10" s="1"/>
  <c r="O417" i="10"/>
  <c r="P417" i="10" s="1"/>
  <c r="O418" i="10"/>
  <c r="P418" i="10" s="1"/>
  <c r="O419" i="10"/>
  <c r="P419" i="10" s="1"/>
  <c r="O420" i="10"/>
  <c r="P420" i="10" s="1"/>
  <c r="O421" i="10"/>
  <c r="P421" i="10" s="1"/>
  <c r="O422" i="10"/>
  <c r="P422" i="10" s="1"/>
  <c r="O423" i="10"/>
  <c r="P423" i="10" s="1"/>
  <c r="O424" i="10"/>
  <c r="P424" i="10" s="1"/>
  <c r="O425" i="10"/>
  <c r="P425" i="10" s="1"/>
  <c r="O426" i="10"/>
  <c r="P426" i="10" s="1"/>
  <c r="O427" i="10"/>
  <c r="P427" i="10" s="1"/>
  <c r="O428" i="10"/>
  <c r="P428" i="10" s="1"/>
  <c r="O429" i="10"/>
  <c r="P429" i="10" s="1"/>
  <c r="O430" i="10"/>
  <c r="P430" i="10" s="1"/>
  <c r="O431" i="10"/>
  <c r="P431" i="10" s="1"/>
  <c r="O432" i="10"/>
  <c r="P432" i="10" s="1"/>
  <c r="O433" i="10"/>
  <c r="P433" i="10" s="1"/>
  <c r="O434" i="10"/>
  <c r="P434" i="10" s="1"/>
  <c r="O435" i="10"/>
  <c r="P435" i="10" s="1"/>
  <c r="O436" i="10"/>
  <c r="P436" i="10" s="1"/>
  <c r="O437" i="10"/>
  <c r="P437" i="10" s="1"/>
  <c r="O438" i="10"/>
  <c r="P438" i="10" s="1"/>
  <c r="O439" i="10"/>
  <c r="P439" i="10" s="1"/>
  <c r="O440" i="10"/>
  <c r="P440" i="10" s="1"/>
  <c r="O441" i="10"/>
  <c r="P441" i="10" s="1"/>
  <c r="O442" i="10"/>
  <c r="P442" i="10" s="1"/>
  <c r="O443" i="10"/>
  <c r="P443" i="10" s="1"/>
  <c r="O444" i="10"/>
  <c r="P444" i="10" s="1"/>
  <c r="O445" i="10"/>
  <c r="P445" i="10" s="1"/>
  <c r="O446" i="10"/>
  <c r="P446" i="10" s="1"/>
  <c r="O447" i="10"/>
  <c r="P447" i="10" s="1"/>
  <c r="O448" i="10"/>
  <c r="P448" i="10" s="1"/>
  <c r="O449" i="10"/>
  <c r="P449" i="10" s="1"/>
  <c r="O450" i="10"/>
  <c r="P450" i="10" s="1"/>
  <c r="O451" i="10"/>
  <c r="P451" i="10" s="1"/>
  <c r="O452" i="10"/>
  <c r="P452" i="10" s="1"/>
  <c r="O453" i="10"/>
  <c r="P453" i="10" s="1"/>
  <c r="O454" i="10"/>
  <c r="P454" i="10" s="1"/>
  <c r="O455" i="10"/>
  <c r="P455" i="10" s="1"/>
  <c r="O456" i="10"/>
  <c r="P456" i="10" s="1"/>
  <c r="O457" i="10"/>
  <c r="P457" i="10" s="1"/>
  <c r="O458" i="10"/>
  <c r="P458" i="10" s="1"/>
  <c r="O459" i="10"/>
  <c r="P459" i="10" s="1"/>
  <c r="O460" i="10"/>
  <c r="P460" i="10" s="1"/>
  <c r="O461" i="10"/>
  <c r="P461" i="10" s="1"/>
  <c r="O462" i="10"/>
  <c r="P462" i="10" s="1"/>
  <c r="O463" i="10"/>
  <c r="P463" i="10" s="1"/>
  <c r="O464" i="10"/>
  <c r="P464" i="10" s="1"/>
  <c r="O465" i="10"/>
  <c r="P465" i="10" s="1"/>
  <c r="O466" i="10"/>
  <c r="P466" i="10" s="1"/>
  <c r="O467" i="10"/>
  <c r="P467" i="10" s="1"/>
  <c r="O468" i="10"/>
  <c r="P468" i="10" s="1"/>
  <c r="O469" i="10"/>
  <c r="P469" i="10" s="1"/>
  <c r="O470" i="10"/>
  <c r="P470" i="10" s="1"/>
  <c r="O471" i="10"/>
  <c r="P471" i="10" s="1"/>
  <c r="O472" i="10"/>
  <c r="P472" i="10" s="1"/>
  <c r="O473" i="10"/>
  <c r="P473" i="10" s="1"/>
  <c r="O474" i="10"/>
  <c r="P474" i="10" s="1"/>
  <c r="O475" i="10"/>
  <c r="P475" i="10" s="1"/>
  <c r="O476" i="10"/>
  <c r="P476" i="10" s="1"/>
  <c r="O477" i="10"/>
  <c r="P477" i="10" s="1"/>
  <c r="O478" i="10"/>
  <c r="P478" i="10" s="1"/>
  <c r="O479" i="10"/>
  <c r="P479" i="10" s="1"/>
  <c r="O480" i="10"/>
  <c r="P480" i="10" s="1"/>
  <c r="O481" i="10"/>
  <c r="P481" i="10" s="1"/>
  <c r="O482" i="10"/>
  <c r="P482" i="10" s="1"/>
  <c r="O483" i="10"/>
  <c r="P483" i="10" s="1"/>
  <c r="O484" i="10"/>
  <c r="P484" i="10" s="1"/>
  <c r="O485" i="10"/>
  <c r="P485" i="10" s="1"/>
  <c r="O486" i="10"/>
  <c r="P486" i="10" s="1"/>
  <c r="O487" i="10"/>
  <c r="P487" i="10" s="1"/>
  <c r="O488" i="10"/>
  <c r="P488" i="10" s="1"/>
  <c r="O489" i="10"/>
  <c r="P489" i="10" s="1"/>
  <c r="O490" i="10"/>
  <c r="P490" i="10" s="1"/>
  <c r="O491" i="10"/>
  <c r="P491" i="10" s="1"/>
  <c r="O492" i="10"/>
  <c r="P492" i="10" s="1"/>
  <c r="O493" i="10"/>
  <c r="P493" i="10" s="1"/>
  <c r="O494" i="10"/>
  <c r="P494" i="10" s="1"/>
  <c r="O495" i="10"/>
  <c r="P495" i="10" s="1"/>
  <c r="O496" i="10"/>
  <c r="P496" i="10" s="1"/>
  <c r="O497" i="10"/>
  <c r="P497" i="10" s="1"/>
  <c r="O498" i="10"/>
  <c r="P498" i="10" s="1"/>
  <c r="O499" i="10"/>
  <c r="P499" i="10" s="1"/>
  <c r="O500" i="10"/>
  <c r="P500" i="10" s="1"/>
  <c r="Q274" i="10"/>
  <c r="Q275" i="10"/>
  <c r="Q276" i="10"/>
  <c r="Q277" i="10"/>
  <c r="Q278" i="10"/>
  <c r="Q279" i="10"/>
  <c r="Q280" i="10"/>
  <c r="Q281" i="10"/>
  <c r="Q282" i="10"/>
  <c r="Q283" i="10"/>
  <c r="Q284" i="10"/>
  <c r="Q285" i="10"/>
  <c r="Q286" i="10"/>
  <c r="Q287" i="10"/>
  <c r="Q288" i="10"/>
  <c r="Q289" i="10"/>
  <c r="Q290" i="10"/>
  <c r="Q291" i="10"/>
  <c r="Q292" i="10"/>
  <c r="Q293" i="10"/>
  <c r="Q294" i="10"/>
  <c r="Q295" i="10"/>
  <c r="Q296" i="10"/>
  <c r="Q297" i="10"/>
  <c r="Q298" i="10"/>
  <c r="Q299" i="10"/>
  <c r="Q300" i="10"/>
  <c r="Q301" i="10"/>
  <c r="Q302" i="10"/>
  <c r="Q303" i="10"/>
  <c r="Q304" i="10"/>
  <c r="Q305" i="10"/>
  <c r="Q306" i="10"/>
  <c r="Q307" i="10"/>
  <c r="Q308" i="10"/>
  <c r="Q309" i="10"/>
  <c r="Q310" i="10"/>
  <c r="Q311" i="10"/>
  <c r="Q312" i="10"/>
  <c r="Q313" i="10"/>
  <c r="Q314" i="10"/>
  <c r="Q315" i="10"/>
  <c r="Q316" i="10"/>
  <c r="Q317" i="10"/>
  <c r="Q318" i="10"/>
  <c r="Q319" i="10"/>
  <c r="Q320" i="10"/>
  <c r="Q321" i="10"/>
  <c r="Q322" i="10"/>
  <c r="Q323" i="10"/>
  <c r="Q324" i="10"/>
  <c r="Q325" i="10"/>
  <c r="Q326" i="10"/>
  <c r="Q327" i="10"/>
  <c r="Q328" i="10"/>
  <c r="Q329" i="10"/>
  <c r="Q330" i="10"/>
  <c r="Q331" i="10"/>
  <c r="Q332" i="10"/>
  <c r="Q333" i="10"/>
  <c r="Q334" i="10"/>
  <c r="Q335" i="10"/>
  <c r="Q336" i="10"/>
  <c r="Q337" i="10"/>
  <c r="Q338" i="10"/>
  <c r="Q339" i="10"/>
  <c r="Q340" i="10"/>
  <c r="Q341" i="10"/>
  <c r="Q342" i="10"/>
  <c r="Q343" i="10"/>
  <c r="Q344" i="10"/>
  <c r="Q345" i="10"/>
  <c r="Q346" i="10"/>
  <c r="Q347" i="10"/>
  <c r="Q348" i="10"/>
  <c r="Q349" i="10"/>
  <c r="Q350" i="10"/>
  <c r="Q351" i="10"/>
  <c r="Q352" i="10"/>
  <c r="Q353" i="10"/>
  <c r="Q354" i="10"/>
  <c r="Q355" i="10"/>
  <c r="Q356" i="10"/>
  <c r="Q357" i="10"/>
  <c r="Q358" i="10"/>
  <c r="Q359" i="10"/>
  <c r="Q360" i="10"/>
  <c r="Q361" i="10"/>
  <c r="Q362" i="10"/>
  <c r="Q363" i="10"/>
  <c r="Q364" i="10"/>
  <c r="Q365" i="10"/>
  <c r="Q366" i="10"/>
  <c r="Q367" i="10"/>
  <c r="Q368" i="10"/>
  <c r="Q369" i="10"/>
  <c r="Q370" i="10"/>
  <c r="Q371" i="10"/>
  <c r="Q372" i="10"/>
  <c r="Q373" i="10"/>
  <c r="Q374" i="10"/>
  <c r="Q375" i="10"/>
  <c r="Q376" i="10"/>
  <c r="Q377" i="10"/>
  <c r="Q378" i="10"/>
  <c r="Q379" i="10"/>
  <c r="Q380" i="10"/>
  <c r="Q381" i="10"/>
  <c r="Q382" i="10"/>
  <c r="Q383" i="10"/>
  <c r="Q384" i="10"/>
  <c r="Q385" i="10"/>
  <c r="Q386" i="10"/>
  <c r="Q387" i="10"/>
  <c r="Q388" i="10"/>
  <c r="Q389" i="10"/>
  <c r="Q390" i="10"/>
  <c r="Q391" i="10"/>
  <c r="Q392" i="10"/>
  <c r="Q393" i="10"/>
  <c r="Q394" i="10"/>
  <c r="Q395" i="10"/>
  <c r="Q396" i="10"/>
  <c r="Q397" i="10"/>
  <c r="Q398" i="10"/>
  <c r="Q399" i="10"/>
  <c r="Q400" i="10"/>
  <c r="Q401" i="10"/>
  <c r="Q402" i="10"/>
  <c r="Q403" i="10"/>
  <c r="Q404" i="10"/>
  <c r="Q405" i="10"/>
  <c r="Q406" i="10"/>
  <c r="Q407" i="10"/>
  <c r="Q408" i="10"/>
  <c r="Q409" i="10"/>
  <c r="Q410" i="10"/>
  <c r="Q411" i="10"/>
  <c r="Q412" i="10"/>
  <c r="Q413" i="10"/>
  <c r="Q414" i="10"/>
  <c r="Q415" i="10"/>
  <c r="Q416" i="10"/>
  <c r="Q417" i="10"/>
  <c r="Q418" i="10"/>
  <c r="Q419" i="10"/>
  <c r="Q420" i="10"/>
  <c r="Q421" i="10"/>
  <c r="Q422" i="10"/>
  <c r="Q423" i="10"/>
  <c r="Q424" i="10"/>
  <c r="Q425" i="10"/>
  <c r="Q426" i="10"/>
  <c r="Q427" i="10"/>
  <c r="Q428" i="10"/>
  <c r="Q429" i="10"/>
  <c r="Q430" i="10"/>
  <c r="Q431" i="10"/>
  <c r="Q432" i="10"/>
  <c r="Q433" i="10"/>
  <c r="Q434" i="10"/>
  <c r="Q435" i="10"/>
  <c r="Q436" i="10"/>
  <c r="Q437" i="10"/>
  <c r="Q438" i="10"/>
  <c r="Q439" i="10"/>
  <c r="Q440" i="10"/>
  <c r="Q441" i="10"/>
  <c r="Q442" i="10"/>
  <c r="Q443" i="10"/>
  <c r="Q444" i="10"/>
  <c r="Q445" i="10"/>
  <c r="Q446" i="10"/>
  <c r="Q447" i="10"/>
  <c r="Q448" i="10"/>
  <c r="Q449" i="10"/>
  <c r="Q450" i="10"/>
  <c r="Q451" i="10"/>
  <c r="Q452" i="10"/>
  <c r="Q453" i="10"/>
  <c r="Q454" i="10"/>
  <c r="Q455" i="10"/>
  <c r="Q456" i="10"/>
  <c r="Q457" i="10"/>
  <c r="Q458" i="10"/>
  <c r="Q459" i="10"/>
  <c r="Q460" i="10"/>
  <c r="Q461" i="10"/>
  <c r="Q462" i="10"/>
  <c r="Q463" i="10"/>
  <c r="Q464" i="10"/>
  <c r="Q465" i="10"/>
  <c r="Q466" i="10"/>
  <c r="Q467" i="10"/>
  <c r="Q468" i="10"/>
  <c r="Q469" i="10"/>
  <c r="Q470" i="10"/>
  <c r="Q471" i="10"/>
  <c r="Q472" i="10"/>
  <c r="Q473" i="10"/>
  <c r="Q474" i="10"/>
  <c r="Q475" i="10"/>
  <c r="Q476" i="10"/>
  <c r="Q477" i="10"/>
  <c r="Q478" i="10"/>
  <c r="Q479" i="10"/>
  <c r="Q480" i="10"/>
  <c r="Q481" i="10"/>
  <c r="Q482" i="10"/>
  <c r="Q483" i="10"/>
  <c r="Q484" i="10"/>
  <c r="Q485" i="10"/>
  <c r="Q486" i="10"/>
  <c r="Q487" i="10"/>
  <c r="Q488" i="10"/>
  <c r="Q489" i="10"/>
  <c r="Q490" i="10"/>
  <c r="Q491" i="10"/>
  <c r="Q492" i="10"/>
  <c r="Q493" i="10"/>
  <c r="Q494" i="10"/>
  <c r="Q495" i="10"/>
  <c r="Q496" i="10"/>
  <c r="Q497" i="10"/>
  <c r="Q498" i="10"/>
  <c r="Q499" i="10"/>
  <c r="Q500" i="10"/>
  <c r="B501" i="10"/>
  <c r="B502" i="10"/>
  <c r="B503" i="10"/>
  <c r="B504" i="10"/>
  <c r="B505" i="10"/>
  <c r="B506" i="10"/>
  <c r="B507" i="10"/>
  <c r="B508" i="10"/>
  <c r="B509" i="10"/>
  <c r="B510" i="10"/>
  <c r="B511" i="10"/>
  <c r="B512" i="10"/>
  <c r="B513"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C213" i="10"/>
  <c r="C214" i="10"/>
  <c r="C215" i="10"/>
  <c r="C216"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501" i="10"/>
  <c r="C502" i="10"/>
  <c r="C503" i="10"/>
  <c r="C504" i="10"/>
  <c r="C505" i="10"/>
  <c r="C506" i="10"/>
  <c r="C507" i="10"/>
  <c r="C508" i="10"/>
  <c r="C509" i="10"/>
  <c r="C510" i="10"/>
  <c r="C511" i="10"/>
  <c r="C512" i="10"/>
  <c r="C513" i="10"/>
  <c r="D20" i="10"/>
  <c r="D21" i="10"/>
  <c r="D22" i="10"/>
  <c r="D23" i="10"/>
  <c r="D24" i="10"/>
  <c r="D25" i="10"/>
  <c r="D26" i="10"/>
  <c r="D27" i="10"/>
  <c r="D28" i="10"/>
  <c r="D29" i="10"/>
  <c r="D30" i="10"/>
  <c r="D31" i="10"/>
  <c r="B31" i="10" s="1"/>
  <c r="D32" i="10"/>
  <c r="D33" i="10"/>
  <c r="D34" i="10"/>
  <c r="D35" i="10"/>
  <c r="D36" i="10"/>
  <c r="D37" i="10"/>
  <c r="D38" i="10"/>
  <c r="D39" i="10"/>
  <c r="D40" i="10"/>
  <c r="D41" i="10"/>
  <c r="D42" i="10"/>
  <c r="D43" i="10"/>
  <c r="D44" i="10"/>
  <c r="D45" i="10"/>
  <c r="D46" i="10"/>
  <c r="D47" i="10"/>
  <c r="D48" i="10"/>
  <c r="D49" i="10"/>
  <c r="D50" i="10"/>
  <c r="D51" i="10"/>
  <c r="D52" i="10"/>
  <c r="D53" i="10"/>
  <c r="D54" i="10"/>
  <c r="D55" i="10"/>
  <c r="B55" i="10" s="1"/>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B271" i="10" s="1"/>
  <c r="D272" i="10"/>
  <c r="D273" i="10"/>
  <c r="D501" i="10"/>
  <c r="D502" i="10"/>
  <c r="D503" i="10"/>
  <c r="D504" i="10"/>
  <c r="D505" i="10"/>
  <c r="D506" i="10"/>
  <c r="D507" i="10"/>
  <c r="D508" i="10"/>
  <c r="D509" i="10"/>
  <c r="D510" i="10"/>
  <c r="D511" i="10"/>
  <c r="D512" i="10"/>
  <c r="D513"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B52" i="10" s="1"/>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B208" i="10" s="1"/>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E254" i="10"/>
  <c r="E255" i="10"/>
  <c r="E256" i="10"/>
  <c r="E257" i="10"/>
  <c r="E258" i="10"/>
  <c r="E259" i="10"/>
  <c r="E260" i="10"/>
  <c r="E261" i="10"/>
  <c r="E262" i="10"/>
  <c r="E263" i="10"/>
  <c r="E264" i="10"/>
  <c r="E265" i="10"/>
  <c r="E266" i="10"/>
  <c r="E267" i="10"/>
  <c r="E268" i="10"/>
  <c r="E269" i="10"/>
  <c r="E270" i="10"/>
  <c r="E271" i="10"/>
  <c r="E272" i="10"/>
  <c r="E273" i="10"/>
  <c r="E501" i="10"/>
  <c r="E502" i="10"/>
  <c r="E503" i="10"/>
  <c r="E504" i="10"/>
  <c r="E505" i="10"/>
  <c r="E506" i="10"/>
  <c r="E507" i="10"/>
  <c r="E508" i="10"/>
  <c r="E509" i="10"/>
  <c r="E510" i="10"/>
  <c r="E511" i="10"/>
  <c r="E512" i="10"/>
  <c r="E513"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501" i="10"/>
  <c r="F502" i="10"/>
  <c r="F503" i="10"/>
  <c r="F504" i="10"/>
  <c r="F505" i="10"/>
  <c r="F506" i="10"/>
  <c r="F507" i="10"/>
  <c r="F508" i="10"/>
  <c r="F509" i="10"/>
  <c r="F510" i="10"/>
  <c r="F511" i="10"/>
  <c r="F512" i="10"/>
  <c r="F513"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128" i="10"/>
  <c r="H129" i="10"/>
  <c r="H130" i="10"/>
  <c r="H131" i="10"/>
  <c r="H132" i="10"/>
  <c r="H133" i="10"/>
  <c r="H134" i="10"/>
  <c r="H135" i="10"/>
  <c r="H136" i="10"/>
  <c r="H137" i="10"/>
  <c r="H138" i="10"/>
  <c r="H139" i="10"/>
  <c r="H140" i="10"/>
  <c r="H141" i="10"/>
  <c r="H142" i="10"/>
  <c r="H143" i="10"/>
  <c r="H144" i="10"/>
  <c r="H145" i="10"/>
  <c r="H146" i="10"/>
  <c r="H147" i="10"/>
  <c r="H148" i="10"/>
  <c r="H149" i="10"/>
  <c r="H150" i="10"/>
  <c r="H151" i="10"/>
  <c r="H152" i="10"/>
  <c r="H153" i="10"/>
  <c r="H154" i="10"/>
  <c r="H155" i="10"/>
  <c r="H156" i="10"/>
  <c r="H157" i="10"/>
  <c r="H158" i="10"/>
  <c r="H159" i="10"/>
  <c r="H160" i="10"/>
  <c r="H161" i="10"/>
  <c r="H162" i="10"/>
  <c r="H163" i="10"/>
  <c r="H164" i="10"/>
  <c r="H165" i="10"/>
  <c r="H166" i="10"/>
  <c r="H167" i="10"/>
  <c r="H168" i="10"/>
  <c r="H169" i="10"/>
  <c r="H170" i="10"/>
  <c r="H171" i="10"/>
  <c r="H172" i="10"/>
  <c r="H173" i="10"/>
  <c r="H174" i="10"/>
  <c r="H175" i="10"/>
  <c r="H176" i="10"/>
  <c r="H177" i="10"/>
  <c r="H178" i="10"/>
  <c r="H179" i="10"/>
  <c r="H180" i="10"/>
  <c r="H181" i="10"/>
  <c r="H182" i="10"/>
  <c r="H183" i="10"/>
  <c r="H184" i="10"/>
  <c r="H185" i="10"/>
  <c r="H186" i="10"/>
  <c r="H187" i="10"/>
  <c r="H188" i="10"/>
  <c r="H189" i="10"/>
  <c r="H190" i="10"/>
  <c r="H191" i="10"/>
  <c r="H192" i="10"/>
  <c r="H193" i="10"/>
  <c r="H194" i="10"/>
  <c r="H195" i="10"/>
  <c r="H196" i="10"/>
  <c r="H197" i="10"/>
  <c r="H198" i="10"/>
  <c r="H199" i="10"/>
  <c r="H200" i="10"/>
  <c r="H201" i="10"/>
  <c r="H202" i="10"/>
  <c r="H203" i="10"/>
  <c r="H204" i="10"/>
  <c r="H205" i="10"/>
  <c r="H206" i="10"/>
  <c r="H207" i="10"/>
  <c r="H208" i="10"/>
  <c r="H209" i="10"/>
  <c r="H210" i="10"/>
  <c r="H211" i="10"/>
  <c r="H212" i="10"/>
  <c r="H213" i="10"/>
  <c r="H214" i="10"/>
  <c r="H215" i="10"/>
  <c r="H216" i="10"/>
  <c r="H217" i="10"/>
  <c r="H218" i="10"/>
  <c r="H219" i="10"/>
  <c r="H220" i="10"/>
  <c r="H221" i="10"/>
  <c r="H222" i="10"/>
  <c r="H223" i="10"/>
  <c r="H224" i="10"/>
  <c r="H225" i="10"/>
  <c r="H226" i="10"/>
  <c r="H227" i="10"/>
  <c r="H228" i="10"/>
  <c r="H229" i="10"/>
  <c r="H230" i="10"/>
  <c r="H231" i="10"/>
  <c r="H232" i="10"/>
  <c r="H233" i="10"/>
  <c r="H234" i="10"/>
  <c r="H235" i="10"/>
  <c r="H236" i="10"/>
  <c r="H237" i="10"/>
  <c r="H238" i="10"/>
  <c r="H239" i="10"/>
  <c r="H240" i="10"/>
  <c r="H241" i="10"/>
  <c r="H242" i="10"/>
  <c r="H243" i="10"/>
  <c r="H244" i="10"/>
  <c r="H245" i="10"/>
  <c r="H246" i="10"/>
  <c r="H247" i="10"/>
  <c r="H248" i="10"/>
  <c r="H249" i="10"/>
  <c r="H250" i="10"/>
  <c r="H251" i="10"/>
  <c r="H252" i="10"/>
  <c r="H253" i="10"/>
  <c r="H254" i="10"/>
  <c r="H255" i="10"/>
  <c r="H256" i="10"/>
  <c r="H257" i="10"/>
  <c r="H258" i="10"/>
  <c r="H259" i="10"/>
  <c r="H260" i="10"/>
  <c r="H261" i="10"/>
  <c r="H262" i="10"/>
  <c r="H263" i="10"/>
  <c r="H264" i="10"/>
  <c r="H265" i="10"/>
  <c r="H266" i="10"/>
  <c r="H267" i="10"/>
  <c r="H268" i="10"/>
  <c r="H269" i="10"/>
  <c r="H270" i="10"/>
  <c r="H271" i="10"/>
  <c r="H272" i="10"/>
  <c r="H273" i="10"/>
  <c r="H501" i="10"/>
  <c r="H502" i="10"/>
  <c r="H503" i="10"/>
  <c r="H504" i="10"/>
  <c r="H505" i="10"/>
  <c r="H506" i="10"/>
  <c r="H507" i="10"/>
  <c r="H508" i="10"/>
  <c r="H509" i="10"/>
  <c r="H510" i="10"/>
  <c r="H511" i="10"/>
  <c r="H512" i="10"/>
  <c r="H513" i="10"/>
  <c r="I20" i="10"/>
  <c r="I21" i="10"/>
  <c r="I37" i="10"/>
  <c r="I38" i="10"/>
  <c r="I39" i="10"/>
  <c r="I40" i="10"/>
  <c r="I41" i="10"/>
  <c r="I42" i="10"/>
  <c r="I43" i="10"/>
  <c r="I44" i="10"/>
  <c r="I45" i="10"/>
  <c r="I46" i="10"/>
  <c r="I47" i="10"/>
  <c r="I48" i="10"/>
  <c r="I49" i="10"/>
  <c r="I50" i="10"/>
  <c r="I57" i="10"/>
  <c r="I58" i="10"/>
  <c r="I59" i="10"/>
  <c r="I60" i="10"/>
  <c r="I61" i="10"/>
  <c r="I62" i="10"/>
  <c r="I65" i="10"/>
  <c r="I66" i="10"/>
  <c r="I67" i="10"/>
  <c r="I68" i="10"/>
  <c r="I69" i="10"/>
  <c r="I70" i="10"/>
  <c r="I71" i="10"/>
  <c r="I72" i="10"/>
  <c r="I73" i="10"/>
  <c r="I74" i="10"/>
  <c r="I75" i="10"/>
  <c r="I76" i="10"/>
  <c r="I77" i="10"/>
  <c r="I78" i="10"/>
  <c r="I79" i="10"/>
  <c r="I80" i="10"/>
  <c r="I81" i="10"/>
  <c r="I82" i="10"/>
  <c r="I83" i="10"/>
  <c r="I84" i="10"/>
  <c r="I85" i="10"/>
  <c r="I86" i="10"/>
  <c r="I87" i="10"/>
  <c r="I88" i="10"/>
  <c r="I90" i="10"/>
  <c r="I91" i="10"/>
  <c r="I92" i="10"/>
  <c r="I93" i="10"/>
  <c r="I94" i="10"/>
  <c r="I95" i="10"/>
  <c r="I96" i="10"/>
  <c r="I97" i="10"/>
  <c r="I102" i="10"/>
  <c r="I103" i="10"/>
  <c r="I104" i="10"/>
  <c r="I105" i="10"/>
  <c r="I106" i="10"/>
  <c r="I107" i="10"/>
  <c r="I108" i="10"/>
  <c r="I109" i="10"/>
  <c r="I110" i="10"/>
  <c r="I111" i="10"/>
  <c r="I112" i="10"/>
  <c r="I113" i="10"/>
  <c r="I114" i="10"/>
  <c r="I115" i="10"/>
  <c r="I116" i="10"/>
  <c r="I117" i="10"/>
  <c r="I118" i="10"/>
  <c r="I119" i="10"/>
  <c r="I120" i="10"/>
  <c r="I121" i="10"/>
  <c r="I122" i="10"/>
  <c r="I123" i="10"/>
  <c r="I124" i="10"/>
  <c r="I125" i="10"/>
  <c r="I126" i="10"/>
  <c r="I127" i="10"/>
  <c r="I128" i="10"/>
  <c r="I129" i="10"/>
  <c r="I130" i="10"/>
  <c r="I131" i="10"/>
  <c r="I132" i="10"/>
  <c r="I133" i="10"/>
  <c r="I134" i="10"/>
  <c r="I135" i="10"/>
  <c r="I136" i="10"/>
  <c r="I137" i="10"/>
  <c r="I138" i="10"/>
  <c r="I139" i="10"/>
  <c r="I140" i="10"/>
  <c r="I141" i="10"/>
  <c r="I142" i="10"/>
  <c r="I143" i="10"/>
  <c r="I144" i="10"/>
  <c r="I145" i="10"/>
  <c r="I146" i="10"/>
  <c r="I147" i="10"/>
  <c r="I148" i="10"/>
  <c r="I149" i="10"/>
  <c r="I150" i="10"/>
  <c r="I151" i="10"/>
  <c r="I152" i="10"/>
  <c r="I153" i="10"/>
  <c r="I154" i="10"/>
  <c r="I155" i="10"/>
  <c r="I156" i="10"/>
  <c r="I157" i="10"/>
  <c r="I158" i="10"/>
  <c r="I159" i="10"/>
  <c r="I160" i="10"/>
  <c r="I161" i="10"/>
  <c r="I162" i="10"/>
  <c r="I163" i="10"/>
  <c r="I164" i="10"/>
  <c r="I165" i="10"/>
  <c r="I166" i="10"/>
  <c r="I167" i="10"/>
  <c r="I168" i="10"/>
  <c r="I169" i="10"/>
  <c r="I170" i="10"/>
  <c r="I171" i="10"/>
  <c r="I172" i="10"/>
  <c r="I173" i="10"/>
  <c r="I174" i="10"/>
  <c r="I175" i="10"/>
  <c r="I176" i="10"/>
  <c r="I177" i="10"/>
  <c r="I178" i="10"/>
  <c r="I179" i="10"/>
  <c r="I180" i="10"/>
  <c r="I181" i="10"/>
  <c r="I182" i="10"/>
  <c r="I183" i="10"/>
  <c r="I184" i="10"/>
  <c r="I185" i="10"/>
  <c r="I186" i="10"/>
  <c r="I187" i="10"/>
  <c r="I188" i="10"/>
  <c r="I204" i="10"/>
  <c r="I205" i="10"/>
  <c r="I206" i="10"/>
  <c r="I207" i="10"/>
  <c r="I208" i="10"/>
  <c r="I209" i="10"/>
  <c r="I210" i="10"/>
  <c r="I211" i="10"/>
  <c r="I212" i="10"/>
  <c r="I213" i="10"/>
  <c r="I214" i="10"/>
  <c r="I215" i="10"/>
  <c r="I216" i="10"/>
  <c r="I217" i="10"/>
  <c r="I218" i="10"/>
  <c r="I219" i="10"/>
  <c r="I220" i="10"/>
  <c r="I221" i="10"/>
  <c r="I222" i="10"/>
  <c r="I247" i="10"/>
  <c r="I248" i="10"/>
  <c r="I249" i="10"/>
  <c r="I250" i="10"/>
  <c r="I251" i="10"/>
  <c r="I252" i="10"/>
  <c r="I253" i="10"/>
  <c r="I254" i="10"/>
  <c r="I501" i="10"/>
  <c r="I502" i="10"/>
  <c r="I503" i="10"/>
  <c r="I504" i="10"/>
  <c r="I505" i="10"/>
  <c r="I506" i="10"/>
  <c r="I507" i="10"/>
  <c r="I508" i="10"/>
  <c r="I509" i="10"/>
  <c r="I510" i="10"/>
  <c r="I511" i="10"/>
  <c r="I512" i="10"/>
  <c r="I513"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79" i="10"/>
  <c r="K80" i="10"/>
  <c r="K81" i="10"/>
  <c r="K82" i="10"/>
  <c r="K83" i="10"/>
  <c r="K84" i="10"/>
  <c r="K85" i="10"/>
  <c r="K86" i="10"/>
  <c r="K87" i="10"/>
  <c r="K88" i="10"/>
  <c r="K89" i="10"/>
  <c r="K90" i="10"/>
  <c r="K91" i="10"/>
  <c r="K92" i="10"/>
  <c r="K93" i="10"/>
  <c r="K94" i="10"/>
  <c r="K95" i="10"/>
  <c r="K96" i="10"/>
  <c r="K97" i="10"/>
  <c r="K98" i="10"/>
  <c r="K99" i="10"/>
  <c r="K100" i="10"/>
  <c r="K101" i="10"/>
  <c r="K102" i="10"/>
  <c r="K103" i="10"/>
  <c r="K104" i="10"/>
  <c r="K105" i="10"/>
  <c r="K106" i="10"/>
  <c r="K107" i="10"/>
  <c r="K108" i="10"/>
  <c r="K109" i="10"/>
  <c r="K110" i="10"/>
  <c r="K111" i="10"/>
  <c r="K112" i="10"/>
  <c r="K113" i="10"/>
  <c r="K114" i="10"/>
  <c r="K115" i="10"/>
  <c r="K116" i="10"/>
  <c r="K117" i="10"/>
  <c r="K118" i="10"/>
  <c r="K119" i="10"/>
  <c r="K120" i="10"/>
  <c r="K121" i="10"/>
  <c r="K122" i="10"/>
  <c r="K123" i="10"/>
  <c r="K124" i="10"/>
  <c r="K125" i="10"/>
  <c r="K126" i="10"/>
  <c r="K127" i="10"/>
  <c r="K128" i="10"/>
  <c r="K129" i="10"/>
  <c r="K130" i="10"/>
  <c r="K131" i="10"/>
  <c r="K132" i="10"/>
  <c r="K133" i="10"/>
  <c r="K134" i="10"/>
  <c r="K135" i="10"/>
  <c r="K136" i="10"/>
  <c r="K137" i="10"/>
  <c r="K138" i="10"/>
  <c r="K139" i="10"/>
  <c r="K140" i="10"/>
  <c r="K141" i="10"/>
  <c r="K142" i="10"/>
  <c r="K143" i="10"/>
  <c r="K144" i="10"/>
  <c r="K145" i="10"/>
  <c r="K146" i="10"/>
  <c r="K147" i="10"/>
  <c r="K148" i="10"/>
  <c r="K149" i="10"/>
  <c r="K150" i="10"/>
  <c r="K151" i="10"/>
  <c r="K152" i="10"/>
  <c r="K153" i="10"/>
  <c r="K154" i="10"/>
  <c r="K155" i="10"/>
  <c r="K156" i="10"/>
  <c r="K157" i="10"/>
  <c r="K158" i="10"/>
  <c r="K159" i="10"/>
  <c r="K160" i="10"/>
  <c r="K161" i="10"/>
  <c r="K162" i="10"/>
  <c r="K166" i="10"/>
  <c r="K167" i="10"/>
  <c r="K168" i="10"/>
  <c r="K170" i="10"/>
  <c r="K171" i="10"/>
  <c r="K172" i="10"/>
  <c r="K186" i="10"/>
  <c r="K187" i="10"/>
  <c r="K188" i="10"/>
  <c r="K189" i="10"/>
  <c r="K190" i="10"/>
  <c r="K191" i="10"/>
  <c r="K192" i="10"/>
  <c r="K193" i="10"/>
  <c r="K194" i="10"/>
  <c r="K212" i="10"/>
  <c r="K501" i="10"/>
  <c r="K502" i="10"/>
  <c r="K503" i="10"/>
  <c r="K504" i="10"/>
  <c r="K505" i="10"/>
  <c r="K506" i="10"/>
  <c r="K507" i="10"/>
  <c r="K508" i="10"/>
  <c r="K509" i="10"/>
  <c r="K510" i="10"/>
  <c r="K511" i="10"/>
  <c r="K512" i="10"/>
  <c r="K513"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4"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501" i="10"/>
  <c r="M502" i="10"/>
  <c r="M503" i="10"/>
  <c r="M504" i="10"/>
  <c r="M505" i="10"/>
  <c r="M506" i="10"/>
  <c r="M507" i="10"/>
  <c r="M508" i="10"/>
  <c r="M509" i="10"/>
  <c r="M510" i="10"/>
  <c r="M511" i="10"/>
  <c r="M512" i="10"/>
  <c r="M513" i="10"/>
  <c r="O20" i="10"/>
  <c r="P20" i="10" s="1"/>
  <c r="O21" i="10"/>
  <c r="P21" i="10" s="1"/>
  <c r="O22" i="10"/>
  <c r="P22" i="10" s="1"/>
  <c r="O23" i="10"/>
  <c r="P23" i="10" s="1"/>
  <c r="O24" i="10"/>
  <c r="P24" i="10" s="1"/>
  <c r="O25" i="10"/>
  <c r="P25" i="10" s="1"/>
  <c r="O26" i="10"/>
  <c r="P26" i="10" s="1"/>
  <c r="O27" i="10"/>
  <c r="P27" i="10" s="1"/>
  <c r="O28" i="10"/>
  <c r="P28" i="10" s="1"/>
  <c r="O29" i="10"/>
  <c r="P29" i="10" s="1"/>
  <c r="O30" i="10"/>
  <c r="P30" i="10" s="1"/>
  <c r="O31" i="10"/>
  <c r="P31" i="10" s="1"/>
  <c r="O32" i="10"/>
  <c r="P32" i="10" s="1"/>
  <c r="O33" i="10"/>
  <c r="P33" i="10" s="1"/>
  <c r="O34" i="10"/>
  <c r="P34" i="10" s="1"/>
  <c r="O35" i="10"/>
  <c r="P35" i="10" s="1"/>
  <c r="O36" i="10"/>
  <c r="P36" i="10" s="1"/>
  <c r="O37" i="10"/>
  <c r="P37" i="10" s="1"/>
  <c r="O38" i="10"/>
  <c r="P38" i="10" s="1"/>
  <c r="O39" i="10"/>
  <c r="P39" i="10" s="1"/>
  <c r="O40" i="10"/>
  <c r="P40" i="10" s="1"/>
  <c r="O41" i="10"/>
  <c r="P41" i="10" s="1"/>
  <c r="O42" i="10"/>
  <c r="P42" i="10" s="1"/>
  <c r="O43" i="10"/>
  <c r="P43" i="10" s="1"/>
  <c r="O44" i="10"/>
  <c r="P44" i="10" s="1"/>
  <c r="O45" i="10"/>
  <c r="P45" i="10" s="1"/>
  <c r="O46" i="10"/>
  <c r="P46" i="10" s="1"/>
  <c r="O47" i="10"/>
  <c r="P47" i="10" s="1"/>
  <c r="O48" i="10"/>
  <c r="P48" i="10" s="1"/>
  <c r="O49" i="10"/>
  <c r="P49" i="10" s="1"/>
  <c r="O50" i="10"/>
  <c r="P50" i="10" s="1"/>
  <c r="O51" i="10"/>
  <c r="P51" i="10" s="1"/>
  <c r="O52" i="10"/>
  <c r="P52" i="10" s="1"/>
  <c r="O53" i="10"/>
  <c r="P53" i="10" s="1"/>
  <c r="O54" i="10"/>
  <c r="P54" i="10" s="1"/>
  <c r="O55" i="10"/>
  <c r="P55" i="10" s="1"/>
  <c r="O56" i="10"/>
  <c r="P56" i="10" s="1"/>
  <c r="O57" i="10"/>
  <c r="P57" i="10" s="1"/>
  <c r="O58" i="10"/>
  <c r="P58" i="10" s="1"/>
  <c r="O59" i="10"/>
  <c r="P59" i="10" s="1"/>
  <c r="O60" i="10"/>
  <c r="P60" i="10" s="1"/>
  <c r="O61" i="10"/>
  <c r="P61" i="10" s="1"/>
  <c r="O62" i="10"/>
  <c r="P62" i="10" s="1"/>
  <c r="O63" i="10"/>
  <c r="O64" i="10"/>
  <c r="P64" i="10" s="1"/>
  <c r="O65" i="10"/>
  <c r="P65" i="10" s="1"/>
  <c r="O66" i="10"/>
  <c r="P66" i="10" s="1"/>
  <c r="O67" i="10"/>
  <c r="P67" i="10" s="1"/>
  <c r="O68" i="10"/>
  <c r="P68" i="10" s="1"/>
  <c r="O69" i="10"/>
  <c r="P69" i="10" s="1"/>
  <c r="O70" i="10"/>
  <c r="P70" i="10" s="1"/>
  <c r="O71" i="10"/>
  <c r="P71" i="10" s="1"/>
  <c r="O72" i="10"/>
  <c r="P72" i="10" s="1"/>
  <c r="O73" i="10"/>
  <c r="P73" i="10" s="1"/>
  <c r="O74" i="10"/>
  <c r="P74" i="10" s="1"/>
  <c r="O75" i="10"/>
  <c r="P75" i="10" s="1"/>
  <c r="O76" i="10"/>
  <c r="P76" i="10" s="1"/>
  <c r="O77" i="10"/>
  <c r="P77" i="10" s="1"/>
  <c r="O78" i="10"/>
  <c r="P78" i="10" s="1"/>
  <c r="O79" i="10"/>
  <c r="P79" i="10" s="1"/>
  <c r="O80" i="10"/>
  <c r="P80" i="10" s="1"/>
  <c r="O81" i="10"/>
  <c r="P81" i="10" s="1"/>
  <c r="O82" i="10"/>
  <c r="P82" i="10" s="1"/>
  <c r="O83" i="10"/>
  <c r="P83" i="10" s="1"/>
  <c r="O84" i="10"/>
  <c r="P84" i="10" s="1"/>
  <c r="O85" i="10"/>
  <c r="P85" i="10" s="1"/>
  <c r="O86" i="10"/>
  <c r="P86" i="10" s="1"/>
  <c r="O87" i="10"/>
  <c r="P87" i="10" s="1"/>
  <c r="O88" i="10"/>
  <c r="P88" i="10" s="1"/>
  <c r="O89" i="10"/>
  <c r="P89" i="10" s="1"/>
  <c r="O90" i="10"/>
  <c r="P90" i="10" s="1"/>
  <c r="O91" i="10"/>
  <c r="P91" i="10" s="1"/>
  <c r="O92" i="10"/>
  <c r="P92" i="10" s="1"/>
  <c r="O93" i="10"/>
  <c r="P93" i="10" s="1"/>
  <c r="O94" i="10"/>
  <c r="P94" i="10" s="1"/>
  <c r="O95" i="10"/>
  <c r="P95" i="10" s="1"/>
  <c r="O96" i="10"/>
  <c r="P96" i="10" s="1"/>
  <c r="O97" i="10"/>
  <c r="P97" i="10" s="1"/>
  <c r="O98" i="10"/>
  <c r="P98" i="10" s="1"/>
  <c r="O99" i="10"/>
  <c r="P99" i="10" s="1"/>
  <c r="O100" i="10"/>
  <c r="P100" i="10" s="1"/>
  <c r="O101" i="10"/>
  <c r="P101" i="10" s="1"/>
  <c r="O102" i="10"/>
  <c r="P102" i="10" s="1"/>
  <c r="O103" i="10"/>
  <c r="P103" i="10" s="1"/>
  <c r="O104" i="10"/>
  <c r="P104" i="10" s="1"/>
  <c r="O105" i="10"/>
  <c r="P105" i="10" s="1"/>
  <c r="O106" i="10"/>
  <c r="P106" i="10" s="1"/>
  <c r="O107" i="10"/>
  <c r="P107" i="10" s="1"/>
  <c r="O108" i="10"/>
  <c r="P108" i="10" s="1"/>
  <c r="O109" i="10"/>
  <c r="P109" i="10" s="1"/>
  <c r="O110" i="10"/>
  <c r="P110" i="10" s="1"/>
  <c r="O111" i="10"/>
  <c r="P111" i="10" s="1"/>
  <c r="O112" i="10"/>
  <c r="P112" i="10" s="1"/>
  <c r="O113" i="10"/>
  <c r="P113" i="10" s="1"/>
  <c r="O114" i="10"/>
  <c r="P114" i="10" s="1"/>
  <c r="O115" i="10"/>
  <c r="P115" i="10" s="1"/>
  <c r="O116" i="10"/>
  <c r="P116" i="10" s="1"/>
  <c r="O117" i="10"/>
  <c r="P117" i="10" s="1"/>
  <c r="O118" i="10"/>
  <c r="P118" i="10" s="1"/>
  <c r="O119" i="10"/>
  <c r="P119" i="10" s="1"/>
  <c r="O120" i="10"/>
  <c r="P120" i="10" s="1"/>
  <c r="O121" i="10"/>
  <c r="P121" i="10" s="1"/>
  <c r="O122" i="10"/>
  <c r="P122" i="10" s="1"/>
  <c r="O123" i="10"/>
  <c r="P123" i="10" s="1"/>
  <c r="O124" i="10"/>
  <c r="P124" i="10" s="1"/>
  <c r="O125" i="10"/>
  <c r="P125" i="10" s="1"/>
  <c r="O126" i="10"/>
  <c r="P126" i="10" s="1"/>
  <c r="O127" i="10"/>
  <c r="P127" i="10" s="1"/>
  <c r="O128" i="10"/>
  <c r="P128" i="10" s="1"/>
  <c r="O129" i="10"/>
  <c r="P129" i="10" s="1"/>
  <c r="O130" i="10"/>
  <c r="P130" i="10" s="1"/>
  <c r="O131" i="10"/>
  <c r="P131" i="10" s="1"/>
  <c r="O132" i="10"/>
  <c r="P132" i="10" s="1"/>
  <c r="O133" i="10"/>
  <c r="P133" i="10" s="1"/>
  <c r="O134" i="10"/>
  <c r="P134" i="10" s="1"/>
  <c r="O135" i="10"/>
  <c r="P135" i="10" s="1"/>
  <c r="O136" i="10"/>
  <c r="P136" i="10" s="1"/>
  <c r="O137" i="10"/>
  <c r="P137" i="10" s="1"/>
  <c r="O138" i="10"/>
  <c r="P138" i="10" s="1"/>
  <c r="O139" i="10"/>
  <c r="P139" i="10" s="1"/>
  <c r="O140" i="10"/>
  <c r="P140" i="10" s="1"/>
  <c r="O141" i="10"/>
  <c r="P141" i="10" s="1"/>
  <c r="O142" i="10"/>
  <c r="P142" i="10" s="1"/>
  <c r="O143" i="10"/>
  <c r="P143" i="10" s="1"/>
  <c r="O144" i="10"/>
  <c r="P144" i="10" s="1"/>
  <c r="O145" i="10"/>
  <c r="P145" i="10" s="1"/>
  <c r="O146" i="10"/>
  <c r="P146" i="10" s="1"/>
  <c r="O147" i="10"/>
  <c r="P147" i="10" s="1"/>
  <c r="O148" i="10"/>
  <c r="P148" i="10" s="1"/>
  <c r="O149" i="10"/>
  <c r="P149" i="10" s="1"/>
  <c r="O150" i="10"/>
  <c r="P150" i="10" s="1"/>
  <c r="O151" i="10"/>
  <c r="P151" i="10" s="1"/>
  <c r="O152" i="10"/>
  <c r="P152" i="10" s="1"/>
  <c r="O153" i="10"/>
  <c r="P153" i="10" s="1"/>
  <c r="O154" i="10"/>
  <c r="P154" i="10" s="1"/>
  <c r="O155" i="10"/>
  <c r="P155" i="10" s="1"/>
  <c r="O156" i="10"/>
  <c r="P156" i="10" s="1"/>
  <c r="O157" i="10"/>
  <c r="P157" i="10" s="1"/>
  <c r="O158" i="10"/>
  <c r="P158" i="10" s="1"/>
  <c r="O159" i="10"/>
  <c r="P159" i="10" s="1"/>
  <c r="O160" i="10"/>
  <c r="P160" i="10" s="1"/>
  <c r="O161" i="10"/>
  <c r="P161" i="10" s="1"/>
  <c r="O162" i="10"/>
  <c r="P162" i="10" s="1"/>
  <c r="O163" i="10"/>
  <c r="P163" i="10" s="1"/>
  <c r="O164" i="10"/>
  <c r="P164" i="10" s="1"/>
  <c r="O165" i="10"/>
  <c r="P165" i="10" s="1"/>
  <c r="O166" i="10"/>
  <c r="P166" i="10" s="1"/>
  <c r="O167" i="10"/>
  <c r="P167" i="10" s="1"/>
  <c r="O168" i="10"/>
  <c r="P168" i="10" s="1"/>
  <c r="O169" i="10"/>
  <c r="P169" i="10" s="1"/>
  <c r="O170" i="10"/>
  <c r="P170" i="10" s="1"/>
  <c r="O171" i="10"/>
  <c r="P171" i="10" s="1"/>
  <c r="O172" i="10"/>
  <c r="P172" i="10" s="1"/>
  <c r="O173" i="10"/>
  <c r="P173" i="10" s="1"/>
  <c r="O174" i="10"/>
  <c r="P174" i="10" s="1"/>
  <c r="O175" i="10"/>
  <c r="P175" i="10" s="1"/>
  <c r="O176" i="10"/>
  <c r="P176" i="10" s="1"/>
  <c r="O177" i="10"/>
  <c r="P177" i="10" s="1"/>
  <c r="O178" i="10"/>
  <c r="P178" i="10" s="1"/>
  <c r="O179" i="10"/>
  <c r="P179" i="10" s="1"/>
  <c r="O180" i="10"/>
  <c r="P180" i="10" s="1"/>
  <c r="O181" i="10"/>
  <c r="P181" i="10" s="1"/>
  <c r="O182" i="10"/>
  <c r="P182" i="10" s="1"/>
  <c r="O183" i="10"/>
  <c r="P183" i="10" s="1"/>
  <c r="O184" i="10"/>
  <c r="P184" i="10" s="1"/>
  <c r="O185" i="10"/>
  <c r="P185" i="10" s="1"/>
  <c r="O186" i="10"/>
  <c r="P186" i="10" s="1"/>
  <c r="O187" i="10"/>
  <c r="P187" i="10" s="1"/>
  <c r="O188" i="10"/>
  <c r="P188" i="10" s="1"/>
  <c r="O189" i="10"/>
  <c r="P189" i="10" s="1"/>
  <c r="O190" i="10"/>
  <c r="P190" i="10" s="1"/>
  <c r="O191" i="10"/>
  <c r="P191" i="10" s="1"/>
  <c r="O192" i="10"/>
  <c r="P192" i="10" s="1"/>
  <c r="O193" i="10"/>
  <c r="P193" i="10" s="1"/>
  <c r="O194" i="10"/>
  <c r="P194" i="10" s="1"/>
  <c r="O195" i="10"/>
  <c r="P195" i="10" s="1"/>
  <c r="O196" i="10"/>
  <c r="P196" i="10" s="1"/>
  <c r="O197" i="10"/>
  <c r="P197" i="10" s="1"/>
  <c r="O198" i="10"/>
  <c r="P198" i="10" s="1"/>
  <c r="O199" i="10"/>
  <c r="P199" i="10" s="1"/>
  <c r="O200" i="10"/>
  <c r="P200" i="10" s="1"/>
  <c r="O201" i="10"/>
  <c r="P201" i="10" s="1"/>
  <c r="O202" i="10"/>
  <c r="P202" i="10" s="1"/>
  <c r="O203" i="10"/>
  <c r="P203" i="10" s="1"/>
  <c r="O204" i="10"/>
  <c r="P204" i="10" s="1"/>
  <c r="O205" i="10"/>
  <c r="P205" i="10" s="1"/>
  <c r="O206" i="10"/>
  <c r="P206" i="10" s="1"/>
  <c r="O207" i="10"/>
  <c r="P207" i="10" s="1"/>
  <c r="O208" i="10"/>
  <c r="P208" i="10" s="1"/>
  <c r="O209" i="10"/>
  <c r="P209" i="10" s="1"/>
  <c r="O210" i="10"/>
  <c r="P210" i="10" s="1"/>
  <c r="O211" i="10"/>
  <c r="P211" i="10" s="1"/>
  <c r="O212" i="10"/>
  <c r="P212" i="10" s="1"/>
  <c r="O213" i="10"/>
  <c r="P213" i="10" s="1"/>
  <c r="O214" i="10"/>
  <c r="P214" i="10" s="1"/>
  <c r="O215" i="10"/>
  <c r="P215" i="10" s="1"/>
  <c r="O216" i="10"/>
  <c r="P216" i="10" s="1"/>
  <c r="O217" i="10"/>
  <c r="P217" i="10" s="1"/>
  <c r="O218" i="10"/>
  <c r="P218" i="10" s="1"/>
  <c r="O219" i="10"/>
  <c r="P219" i="10" s="1"/>
  <c r="O220" i="10"/>
  <c r="P220" i="10" s="1"/>
  <c r="O221" i="10"/>
  <c r="P221" i="10" s="1"/>
  <c r="O222" i="10"/>
  <c r="P222" i="10" s="1"/>
  <c r="O223" i="10"/>
  <c r="P223" i="10" s="1"/>
  <c r="O224" i="10"/>
  <c r="P224" i="10" s="1"/>
  <c r="O225" i="10"/>
  <c r="P225" i="10" s="1"/>
  <c r="O226" i="10"/>
  <c r="P226" i="10" s="1"/>
  <c r="O227" i="10"/>
  <c r="P227" i="10" s="1"/>
  <c r="O228" i="10"/>
  <c r="P228" i="10" s="1"/>
  <c r="O229" i="10"/>
  <c r="P229" i="10" s="1"/>
  <c r="O230" i="10"/>
  <c r="P230" i="10" s="1"/>
  <c r="O231" i="10"/>
  <c r="P231" i="10" s="1"/>
  <c r="O232" i="10"/>
  <c r="P232" i="10" s="1"/>
  <c r="O233" i="10"/>
  <c r="P233" i="10" s="1"/>
  <c r="O234" i="10"/>
  <c r="P234" i="10" s="1"/>
  <c r="O235" i="10"/>
  <c r="P235" i="10" s="1"/>
  <c r="O236" i="10"/>
  <c r="P236" i="10" s="1"/>
  <c r="O237" i="10"/>
  <c r="P237" i="10" s="1"/>
  <c r="O238" i="10"/>
  <c r="P238" i="10" s="1"/>
  <c r="O239" i="10"/>
  <c r="P239" i="10" s="1"/>
  <c r="O240" i="10"/>
  <c r="P240" i="10" s="1"/>
  <c r="O241" i="10"/>
  <c r="P241" i="10" s="1"/>
  <c r="O242" i="10"/>
  <c r="P242" i="10" s="1"/>
  <c r="O243" i="10"/>
  <c r="P243" i="10" s="1"/>
  <c r="O244" i="10"/>
  <c r="P244" i="10" s="1"/>
  <c r="O245" i="10"/>
  <c r="P245" i="10" s="1"/>
  <c r="O246" i="10"/>
  <c r="P246" i="10" s="1"/>
  <c r="O247" i="10"/>
  <c r="P247" i="10" s="1"/>
  <c r="O248" i="10"/>
  <c r="P248" i="10" s="1"/>
  <c r="O249" i="10"/>
  <c r="P249" i="10" s="1"/>
  <c r="O250" i="10"/>
  <c r="P250" i="10" s="1"/>
  <c r="O251" i="10"/>
  <c r="P251" i="10" s="1"/>
  <c r="O252" i="10"/>
  <c r="P252" i="10" s="1"/>
  <c r="O253" i="10"/>
  <c r="P253" i="10" s="1"/>
  <c r="O254" i="10"/>
  <c r="P254" i="10" s="1"/>
  <c r="O255" i="10"/>
  <c r="P255" i="10" s="1"/>
  <c r="O256" i="10"/>
  <c r="P256" i="10" s="1"/>
  <c r="O257" i="10"/>
  <c r="P257" i="10" s="1"/>
  <c r="O258" i="10"/>
  <c r="P258" i="10" s="1"/>
  <c r="O259" i="10"/>
  <c r="P259" i="10" s="1"/>
  <c r="O260" i="10"/>
  <c r="P260" i="10" s="1"/>
  <c r="O261" i="10"/>
  <c r="P261" i="10" s="1"/>
  <c r="O262" i="10"/>
  <c r="P262" i="10" s="1"/>
  <c r="O263" i="10"/>
  <c r="P263" i="10" s="1"/>
  <c r="O264" i="10"/>
  <c r="P264" i="10" s="1"/>
  <c r="O265" i="10"/>
  <c r="P265" i="10" s="1"/>
  <c r="O266" i="10"/>
  <c r="P266" i="10" s="1"/>
  <c r="O267" i="10"/>
  <c r="P267" i="10" s="1"/>
  <c r="O268" i="10"/>
  <c r="P268" i="10" s="1"/>
  <c r="O269" i="10"/>
  <c r="P269" i="10" s="1"/>
  <c r="O270" i="10"/>
  <c r="P270" i="10" s="1"/>
  <c r="O271" i="10"/>
  <c r="P271" i="10" s="1"/>
  <c r="O272" i="10"/>
  <c r="P272" i="10" s="1"/>
  <c r="O273" i="10"/>
  <c r="P273" i="10" s="1"/>
  <c r="O501" i="10"/>
  <c r="P501" i="10" s="1"/>
  <c r="O502" i="10"/>
  <c r="P502" i="10" s="1"/>
  <c r="O503" i="10"/>
  <c r="P503" i="10" s="1"/>
  <c r="O504" i="10"/>
  <c r="P504" i="10" s="1"/>
  <c r="O505" i="10"/>
  <c r="P505" i="10" s="1"/>
  <c r="O506" i="10"/>
  <c r="P506" i="10" s="1"/>
  <c r="O507" i="10"/>
  <c r="P507" i="10" s="1"/>
  <c r="O508" i="10"/>
  <c r="P508" i="10" s="1"/>
  <c r="O509" i="10"/>
  <c r="P509" i="10" s="1"/>
  <c r="O510" i="10"/>
  <c r="P510" i="10" s="1"/>
  <c r="O511" i="10"/>
  <c r="P511" i="10" s="1"/>
  <c r="O512" i="10"/>
  <c r="P512" i="10" s="1"/>
  <c r="O513" i="10"/>
  <c r="P513" i="10" s="1"/>
  <c r="P63"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50" i="10"/>
  <c r="Q51" i="10"/>
  <c r="Q52" i="10"/>
  <c r="Q53" i="10"/>
  <c r="Q54" i="10"/>
  <c r="Q55" i="10"/>
  <c r="Q56" i="10"/>
  <c r="Q57" i="10"/>
  <c r="Q58" i="10"/>
  <c r="Q59" i="10"/>
  <c r="Q60" i="10"/>
  <c r="Q61" i="10"/>
  <c r="Q62" i="10"/>
  <c r="Q63" i="10"/>
  <c r="Q64" i="10"/>
  <c r="Q65" i="10"/>
  <c r="Q66" i="10"/>
  <c r="Q67" i="10"/>
  <c r="Q68" i="10"/>
  <c r="Q69" i="10"/>
  <c r="Q70" i="10"/>
  <c r="Q71" i="10"/>
  <c r="Q72" i="10"/>
  <c r="Q73" i="10"/>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Q102" i="10"/>
  <c r="Q103" i="10"/>
  <c r="Q104" i="10"/>
  <c r="Q105" i="10"/>
  <c r="Q106" i="10"/>
  <c r="Q107" i="10"/>
  <c r="Q108" i="10"/>
  <c r="Q109" i="10"/>
  <c r="Q110" i="10"/>
  <c r="Q111" i="10"/>
  <c r="Q112" i="10"/>
  <c r="Q113" i="10"/>
  <c r="Q114" i="10"/>
  <c r="Q115" i="10"/>
  <c r="Q116" i="10"/>
  <c r="Q117" i="10"/>
  <c r="Q118" i="10"/>
  <c r="Q119" i="10"/>
  <c r="Q120" i="10"/>
  <c r="Q121" i="10"/>
  <c r="Q122" i="10"/>
  <c r="Q123" i="10"/>
  <c r="Q124" i="10"/>
  <c r="Q125" i="10"/>
  <c r="Q126" i="10"/>
  <c r="Q127" i="10"/>
  <c r="Q128" i="10"/>
  <c r="Q129" i="10"/>
  <c r="Q130" i="10"/>
  <c r="Q131" i="10"/>
  <c r="Q132" i="10"/>
  <c r="Q133" i="10"/>
  <c r="Q134" i="10"/>
  <c r="Q135" i="10"/>
  <c r="Q136" i="10"/>
  <c r="Q137" i="10"/>
  <c r="Q138" i="10"/>
  <c r="Q139" i="10"/>
  <c r="Q140" i="10"/>
  <c r="Q141" i="10"/>
  <c r="Q142" i="10"/>
  <c r="Q143" i="10"/>
  <c r="Q144" i="10"/>
  <c r="Q145" i="10"/>
  <c r="Q146" i="10"/>
  <c r="Q147" i="10"/>
  <c r="Q148" i="10"/>
  <c r="Q149" i="10"/>
  <c r="Q150" i="10"/>
  <c r="Q151" i="10"/>
  <c r="Q152" i="10"/>
  <c r="Q153" i="10"/>
  <c r="Q154" i="10"/>
  <c r="Q155" i="10"/>
  <c r="Q156" i="10"/>
  <c r="Q157" i="10"/>
  <c r="Q158" i="10"/>
  <c r="Q159" i="10"/>
  <c r="Q160" i="10"/>
  <c r="Q161" i="10"/>
  <c r="Q162" i="10"/>
  <c r="Q163" i="10"/>
  <c r="Q164" i="10"/>
  <c r="Q165" i="10"/>
  <c r="Q166" i="10"/>
  <c r="Q167" i="10"/>
  <c r="Q168" i="10"/>
  <c r="Q169" i="10"/>
  <c r="Q170" i="10"/>
  <c r="Q171" i="10"/>
  <c r="Q172" i="10"/>
  <c r="Q173" i="10"/>
  <c r="Q174" i="10"/>
  <c r="Q175" i="10"/>
  <c r="Q176" i="10"/>
  <c r="Q177" i="10"/>
  <c r="Q178" i="10"/>
  <c r="Q179" i="10"/>
  <c r="Q180" i="10"/>
  <c r="Q181" i="10"/>
  <c r="Q182" i="10"/>
  <c r="Q183" i="10"/>
  <c r="Q184" i="10"/>
  <c r="Q185" i="10"/>
  <c r="Q186" i="10"/>
  <c r="Q187" i="10"/>
  <c r="Q188" i="10"/>
  <c r="Q189" i="10"/>
  <c r="Q190" i="10"/>
  <c r="Q191" i="10"/>
  <c r="Q192" i="10"/>
  <c r="Q193" i="10"/>
  <c r="Q194" i="10"/>
  <c r="Q195" i="10"/>
  <c r="Q196" i="10"/>
  <c r="Q197" i="10"/>
  <c r="Q198" i="10"/>
  <c r="Q199" i="10"/>
  <c r="Q200" i="10"/>
  <c r="Q201" i="10"/>
  <c r="Q202" i="10"/>
  <c r="Q203" i="10"/>
  <c r="Q204" i="10"/>
  <c r="Q205" i="10"/>
  <c r="Q206" i="10"/>
  <c r="Q207" i="10"/>
  <c r="Q208" i="10"/>
  <c r="Q209" i="10"/>
  <c r="Q210" i="10"/>
  <c r="Q211" i="10"/>
  <c r="Q212" i="10"/>
  <c r="Q213" i="10"/>
  <c r="Q214" i="10"/>
  <c r="Q215" i="10"/>
  <c r="Q216" i="10"/>
  <c r="Q217" i="10"/>
  <c r="Q218" i="10"/>
  <c r="Q219" i="10"/>
  <c r="Q220" i="10"/>
  <c r="Q221" i="10"/>
  <c r="Q222" i="10"/>
  <c r="Q223" i="10"/>
  <c r="Q224" i="10"/>
  <c r="Q225" i="10"/>
  <c r="Q226" i="10"/>
  <c r="Q227" i="10"/>
  <c r="Q228" i="10"/>
  <c r="Q229" i="10"/>
  <c r="Q230" i="10"/>
  <c r="Q231" i="10"/>
  <c r="Q232" i="10"/>
  <c r="Q233" i="10"/>
  <c r="Q234" i="10"/>
  <c r="Q235" i="10"/>
  <c r="Q236" i="10"/>
  <c r="Q237" i="10"/>
  <c r="Q238" i="10"/>
  <c r="Q239" i="10"/>
  <c r="Q240" i="10"/>
  <c r="Q241" i="10"/>
  <c r="Q242" i="10"/>
  <c r="Q243" i="10"/>
  <c r="Q244" i="10"/>
  <c r="Q245" i="10"/>
  <c r="Q246" i="10"/>
  <c r="Q247" i="10"/>
  <c r="Q248" i="10"/>
  <c r="Q249" i="10"/>
  <c r="Q250" i="10"/>
  <c r="Q251" i="10"/>
  <c r="Q252" i="10"/>
  <c r="Q253" i="10"/>
  <c r="Q254" i="10"/>
  <c r="Q255" i="10"/>
  <c r="Q256" i="10"/>
  <c r="Q257" i="10"/>
  <c r="Q258" i="10"/>
  <c r="Q259" i="10"/>
  <c r="Q260" i="10"/>
  <c r="Q261" i="10"/>
  <c r="Q262" i="10"/>
  <c r="Q263" i="10"/>
  <c r="Q264" i="10"/>
  <c r="Q265" i="10"/>
  <c r="Q266" i="10"/>
  <c r="Q267" i="10"/>
  <c r="Q268" i="10"/>
  <c r="Q269" i="10"/>
  <c r="Q270" i="10"/>
  <c r="Q271" i="10"/>
  <c r="Q272" i="10"/>
  <c r="Q273" i="10"/>
  <c r="Q501" i="10"/>
  <c r="Q502" i="10"/>
  <c r="Q503" i="10"/>
  <c r="Q504" i="10"/>
  <c r="Q505" i="10"/>
  <c r="Q506" i="10"/>
  <c r="Q507" i="10"/>
  <c r="Q508" i="10"/>
  <c r="Q509" i="10"/>
  <c r="Q510" i="10"/>
  <c r="Q511" i="10"/>
  <c r="Q512" i="10"/>
  <c r="Q513" i="10"/>
  <c r="O10" i="10"/>
  <c r="P10" i="10" s="1"/>
  <c r="O11" i="10"/>
  <c r="P11" i="10" s="1"/>
  <c r="O12" i="10"/>
  <c r="P12" i="10" s="1"/>
  <c r="O13" i="10"/>
  <c r="P13" i="10" s="1"/>
  <c r="O14" i="10"/>
  <c r="P14" i="10" s="1"/>
  <c r="O15" i="10"/>
  <c r="P15" i="10" s="1"/>
  <c r="O16" i="10"/>
  <c r="P16" i="10" s="1"/>
  <c r="O17" i="10"/>
  <c r="P17" i="10" s="1"/>
  <c r="O18" i="10"/>
  <c r="P18" i="10" s="1"/>
  <c r="O19" i="10"/>
  <c r="P19" i="10" s="1"/>
  <c r="O514" i="10"/>
  <c r="P514" i="10" s="1"/>
  <c r="O515" i="10"/>
  <c r="P515" i="10" s="1"/>
  <c r="O516" i="10"/>
  <c r="P516" i="10" s="1"/>
  <c r="O517" i="10"/>
  <c r="P517" i="10" s="1"/>
  <c r="O518" i="10"/>
  <c r="P518" i="10" s="1"/>
  <c r="O519" i="10"/>
  <c r="P519" i="10" s="1"/>
  <c r="O520" i="10"/>
  <c r="P520" i="10" s="1"/>
  <c r="O521" i="10"/>
  <c r="P521" i="10" s="1"/>
  <c r="O522" i="10"/>
  <c r="P522" i="10" s="1"/>
  <c r="O523" i="10"/>
  <c r="P523" i="10" s="1"/>
  <c r="O524" i="10"/>
  <c r="P524" i="10" s="1"/>
  <c r="O525" i="10"/>
  <c r="P525" i="10" s="1"/>
  <c r="O526" i="10"/>
  <c r="P526" i="10" s="1"/>
  <c r="O527" i="10"/>
  <c r="P527" i="10" s="1"/>
  <c r="O528" i="10"/>
  <c r="P528" i="10" s="1"/>
  <c r="O529" i="10"/>
  <c r="P529" i="10" s="1"/>
  <c r="O530" i="10"/>
  <c r="P530" i="10" s="1"/>
  <c r="O531" i="10"/>
  <c r="P531" i="10" s="1"/>
  <c r="O532" i="10"/>
  <c r="P532" i="10" s="1"/>
  <c r="O533" i="10"/>
  <c r="P533" i="10" s="1"/>
  <c r="O534" i="10"/>
  <c r="P534" i="10" s="1"/>
  <c r="O535" i="10"/>
  <c r="P535" i="10" s="1"/>
  <c r="O536" i="10"/>
  <c r="P536" i="10" s="1"/>
  <c r="O537" i="10"/>
  <c r="P537" i="10" s="1"/>
  <c r="O538" i="10"/>
  <c r="P538" i="10" s="1"/>
  <c r="O539" i="10"/>
  <c r="P539" i="10" s="1"/>
  <c r="O540" i="10"/>
  <c r="P540" i="10" s="1"/>
  <c r="O541" i="10"/>
  <c r="P541" i="10" s="1"/>
  <c r="O542" i="10"/>
  <c r="P542" i="10" s="1"/>
  <c r="O543" i="10"/>
  <c r="P543" i="10" s="1"/>
  <c r="O544" i="10"/>
  <c r="P544" i="10" s="1"/>
  <c r="O545" i="10"/>
  <c r="P545" i="10" s="1"/>
  <c r="O546" i="10"/>
  <c r="P546" i="10" s="1"/>
  <c r="O547" i="10"/>
  <c r="P547" i="10" s="1"/>
  <c r="O548" i="10"/>
  <c r="P548" i="10" s="1"/>
  <c r="O549" i="10"/>
  <c r="P549" i="10" s="1"/>
  <c r="O550" i="10"/>
  <c r="P550" i="10" s="1"/>
  <c r="O551" i="10"/>
  <c r="P551" i="10" s="1"/>
  <c r="O552" i="10"/>
  <c r="P552" i="10" s="1"/>
  <c r="O553" i="10"/>
  <c r="P553" i="10" s="1"/>
  <c r="O554" i="10"/>
  <c r="P554" i="10" s="1"/>
  <c r="O555" i="10"/>
  <c r="P555" i="10" s="1"/>
  <c r="O556" i="10"/>
  <c r="P556" i="10" s="1"/>
  <c r="O557" i="10"/>
  <c r="P557" i="10" s="1"/>
  <c r="O558" i="10"/>
  <c r="P558" i="10" s="1"/>
  <c r="O559" i="10"/>
  <c r="P559" i="10" s="1"/>
  <c r="O560" i="10"/>
  <c r="P560" i="10" s="1"/>
  <c r="O561" i="10"/>
  <c r="P561" i="10" s="1"/>
  <c r="O562" i="10"/>
  <c r="P562" i="10" s="1"/>
  <c r="O563" i="10"/>
  <c r="P563" i="10" s="1"/>
  <c r="O564" i="10"/>
  <c r="P564" i="10" s="1"/>
  <c r="O565" i="10"/>
  <c r="P565" i="10" s="1"/>
  <c r="O566" i="10"/>
  <c r="P566" i="10" s="1"/>
  <c r="O567" i="10"/>
  <c r="P567" i="10" s="1"/>
  <c r="O568" i="10"/>
  <c r="P568" i="10" s="1"/>
  <c r="O569" i="10"/>
  <c r="P569" i="10" s="1"/>
  <c r="O570" i="10"/>
  <c r="P570" i="10" s="1"/>
  <c r="O571" i="10"/>
  <c r="P571" i="10" s="1"/>
  <c r="O572" i="10"/>
  <c r="P572" i="10" s="1"/>
  <c r="O573" i="10"/>
  <c r="P573" i="10" s="1"/>
  <c r="O574" i="10"/>
  <c r="P574" i="10" s="1"/>
  <c r="O575" i="10"/>
  <c r="P575" i="10" s="1"/>
  <c r="O576" i="10"/>
  <c r="P576" i="10" s="1"/>
  <c r="O577" i="10"/>
  <c r="P577" i="10" s="1"/>
  <c r="O578" i="10"/>
  <c r="P578" i="10" s="1"/>
  <c r="O579" i="10"/>
  <c r="P579" i="10" s="1"/>
  <c r="O580" i="10"/>
  <c r="P580" i="10" s="1"/>
  <c r="O581" i="10"/>
  <c r="P581" i="10" s="1"/>
  <c r="O582" i="10"/>
  <c r="P582" i="10" s="1"/>
  <c r="O583" i="10"/>
  <c r="P583" i="10" s="1"/>
  <c r="O584" i="10"/>
  <c r="P584" i="10" s="1"/>
  <c r="O585" i="10"/>
  <c r="P585" i="10" s="1"/>
  <c r="O586" i="10"/>
  <c r="P586" i="10" s="1"/>
  <c r="O587" i="10"/>
  <c r="P587" i="10" s="1"/>
  <c r="O588" i="10"/>
  <c r="P588" i="10" s="1"/>
  <c r="O589" i="10"/>
  <c r="P589" i="10" s="1"/>
  <c r="O590" i="10"/>
  <c r="P590" i="10" s="1"/>
  <c r="O591" i="10"/>
  <c r="P591" i="10" s="1"/>
  <c r="O592" i="10"/>
  <c r="P592" i="10" s="1"/>
  <c r="O593" i="10"/>
  <c r="P593" i="10" s="1"/>
  <c r="O594" i="10"/>
  <c r="P594" i="10" s="1"/>
  <c r="O595" i="10"/>
  <c r="P595" i="10" s="1"/>
  <c r="O596" i="10"/>
  <c r="P596" i="10" s="1"/>
  <c r="O597" i="10"/>
  <c r="P597" i="10" s="1"/>
  <c r="O598" i="10"/>
  <c r="P598" i="10" s="1"/>
  <c r="O599" i="10"/>
  <c r="P599" i="10" s="1"/>
  <c r="O600" i="10"/>
  <c r="P600" i="10" s="1"/>
  <c r="O601" i="10"/>
  <c r="P601" i="10" s="1"/>
  <c r="O602" i="10"/>
  <c r="P602" i="10" s="1"/>
  <c r="O603" i="10"/>
  <c r="P603" i="10" s="1"/>
  <c r="O604" i="10"/>
  <c r="P604" i="10" s="1"/>
  <c r="O605" i="10"/>
  <c r="P605" i="10" s="1"/>
  <c r="O606" i="10"/>
  <c r="P606" i="10" s="1"/>
  <c r="O607" i="10"/>
  <c r="P607" i="10" s="1"/>
  <c r="O608" i="10"/>
  <c r="P608" i="10" s="1"/>
  <c r="O609" i="10"/>
  <c r="P609" i="10" s="1"/>
  <c r="O610" i="10"/>
  <c r="P610" i="10" s="1"/>
  <c r="O611" i="10"/>
  <c r="P611" i="10" s="1"/>
  <c r="O612" i="10"/>
  <c r="P612" i="10" s="1"/>
  <c r="O613" i="10"/>
  <c r="P613" i="10" s="1"/>
  <c r="O614" i="10"/>
  <c r="P614" i="10" s="1"/>
  <c r="O615" i="10"/>
  <c r="P615" i="10" s="1"/>
  <c r="O616" i="10"/>
  <c r="P616" i="10" s="1"/>
  <c r="O617" i="10"/>
  <c r="P617" i="10" s="1"/>
  <c r="O618" i="10"/>
  <c r="P618" i="10" s="1"/>
  <c r="O619" i="10"/>
  <c r="P619" i="10" s="1"/>
  <c r="O620" i="10"/>
  <c r="P620" i="10" s="1"/>
  <c r="O621" i="10"/>
  <c r="P621" i="10" s="1"/>
  <c r="O622" i="10"/>
  <c r="P622" i="10" s="1"/>
  <c r="O623" i="10"/>
  <c r="P623" i="10" s="1"/>
  <c r="O624" i="10"/>
  <c r="P624" i="10" s="1"/>
  <c r="O625" i="10"/>
  <c r="P625" i="10" s="1"/>
  <c r="O626" i="10"/>
  <c r="P626" i="10" s="1"/>
  <c r="O627" i="10"/>
  <c r="P627" i="10" s="1"/>
  <c r="O628" i="10"/>
  <c r="P628" i="10" s="1"/>
  <c r="O629" i="10"/>
  <c r="P629" i="10" s="1"/>
  <c r="O630" i="10"/>
  <c r="P630" i="10" s="1"/>
  <c r="O631" i="10"/>
  <c r="P631" i="10" s="1"/>
  <c r="O632" i="10"/>
  <c r="P632" i="10" s="1"/>
  <c r="O633" i="10"/>
  <c r="P633" i="10" s="1"/>
  <c r="O634" i="10"/>
  <c r="P634" i="10" s="1"/>
  <c r="O635" i="10"/>
  <c r="P635" i="10" s="1"/>
  <c r="O636" i="10"/>
  <c r="P636" i="10" s="1"/>
  <c r="O637" i="10"/>
  <c r="P637" i="10" s="1"/>
  <c r="O638" i="10"/>
  <c r="P638" i="10" s="1"/>
  <c r="O639" i="10"/>
  <c r="P639" i="10" s="1"/>
  <c r="O640" i="10"/>
  <c r="P640" i="10" s="1"/>
  <c r="O641" i="10"/>
  <c r="P641" i="10" s="1"/>
  <c r="O642" i="10"/>
  <c r="P642" i="10" s="1"/>
  <c r="O643" i="10"/>
  <c r="P643" i="10" s="1"/>
  <c r="O644" i="10"/>
  <c r="P644" i="10" s="1"/>
  <c r="O645" i="10"/>
  <c r="P645" i="10" s="1"/>
  <c r="O646" i="10"/>
  <c r="P646" i="10" s="1"/>
  <c r="O647" i="10"/>
  <c r="P647" i="10" s="1"/>
  <c r="O648" i="10"/>
  <c r="P648" i="10" s="1"/>
  <c r="O649" i="10"/>
  <c r="P649" i="10" s="1"/>
  <c r="O650" i="10"/>
  <c r="P650" i="10" s="1"/>
  <c r="O651" i="10"/>
  <c r="P651" i="10" s="1"/>
  <c r="O652" i="10"/>
  <c r="P652" i="10" s="1"/>
  <c r="O653" i="10"/>
  <c r="P653" i="10" s="1"/>
  <c r="O654" i="10"/>
  <c r="P654" i="10" s="1"/>
  <c r="O655" i="10"/>
  <c r="P655" i="10" s="1"/>
  <c r="O656" i="10"/>
  <c r="P656" i="10" s="1"/>
  <c r="O657" i="10"/>
  <c r="P657" i="10" s="1"/>
  <c r="O658" i="10"/>
  <c r="P658" i="10" s="1"/>
  <c r="O659" i="10"/>
  <c r="P659" i="10" s="1"/>
  <c r="O660" i="10"/>
  <c r="P660" i="10" s="1"/>
  <c r="O661" i="10"/>
  <c r="P661" i="10" s="1"/>
  <c r="O662" i="10"/>
  <c r="P662" i="10" s="1"/>
  <c r="O663" i="10"/>
  <c r="P663" i="10" s="1"/>
  <c r="O664" i="10"/>
  <c r="P664" i="10" s="1"/>
  <c r="O665" i="10"/>
  <c r="P665" i="10" s="1"/>
  <c r="O666" i="10"/>
  <c r="P666" i="10" s="1"/>
  <c r="O667" i="10"/>
  <c r="P667" i="10" s="1"/>
  <c r="O668" i="10"/>
  <c r="P668" i="10" s="1"/>
  <c r="O669" i="10"/>
  <c r="P669" i="10" s="1"/>
  <c r="O670" i="10"/>
  <c r="P670" i="10" s="1"/>
  <c r="O671" i="10"/>
  <c r="P671" i="10" s="1"/>
  <c r="O672" i="10"/>
  <c r="P672" i="10" s="1"/>
  <c r="O673" i="10"/>
  <c r="P673" i="10" s="1"/>
  <c r="O674" i="10"/>
  <c r="P674" i="10" s="1"/>
  <c r="O675" i="10"/>
  <c r="P675" i="10" s="1"/>
  <c r="O676" i="10"/>
  <c r="P676" i="10" s="1"/>
  <c r="O677" i="10"/>
  <c r="P677" i="10" s="1"/>
  <c r="O678" i="10"/>
  <c r="P678" i="10" s="1"/>
  <c r="O679" i="10"/>
  <c r="P679" i="10" s="1"/>
  <c r="O680" i="10"/>
  <c r="P680" i="10" s="1"/>
  <c r="O681" i="10"/>
  <c r="P681" i="10" s="1"/>
  <c r="O682" i="10"/>
  <c r="P682" i="10" s="1"/>
  <c r="O683" i="10"/>
  <c r="P683" i="10" s="1"/>
  <c r="O684" i="10"/>
  <c r="P684" i="10" s="1"/>
  <c r="O685" i="10"/>
  <c r="P685" i="10" s="1"/>
  <c r="O686" i="10"/>
  <c r="P686" i="10" s="1"/>
  <c r="O687" i="10"/>
  <c r="P687" i="10" s="1"/>
  <c r="O688" i="10"/>
  <c r="P688" i="10" s="1"/>
  <c r="O689" i="10"/>
  <c r="P689" i="10" s="1"/>
  <c r="O690" i="10"/>
  <c r="P690" i="10" s="1"/>
  <c r="O691" i="10"/>
  <c r="P691" i="10" s="1"/>
  <c r="O692" i="10"/>
  <c r="P692" i="10" s="1"/>
  <c r="O693" i="10"/>
  <c r="P693" i="10" s="1"/>
  <c r="O694" i="10"/>
  <c r="P694" i="10" s="1"/>
  <c r="O695" i="10"/>
  <c r="P695" i="10" s="1"/>
  <c r="O696" i="10"/>
  <c r="P696" i="10" s="1"/>
  <c r="O697" i="10"/>
  <c r="P697" i="10" s="1"/>
  <c r="O698" i="10"/>
  <c r="P698" i="10" s="1"/>
  <c r="O699" i="10"/>
  <c r="P699" i="10" s="1"/>
  <c r="O700" i="10"/>
  <c r="P700" i="10" s="1"/>
  <c r="O701" i="10"/>
  <c r="P701" i="10" s="1"/>
  <c r="O702" i="10"/>
  <c r="P702" i="10" s="1"/>
  <c r="O703" i="10"/>
  <c r="P703" i="10" s="1"/>
  <c r="O704" i="10"/>
  <c r="P704" i="10" s="1"/>
  <c r="O705" i="10"/>
  <c r="P705" i="10" s="1"/>
  <c r="O706" i="10"/>
  <c r="P706" i="10" s="1"/>
  <c r="O707" i="10"/>
  <c r="P707" i="10" s="1"/>
  <c r="O708" i="10"/>
  <c r="P708" i="10" s="1"/>
  <c r="O709" i="10"/>
  <c r="P709" i="10" s="1"/>
  <c r="O710" i="10"/>
  <c r="P710" i="10" s="1"/>
  <c r="O711" i="10"/>
  <c r="P711" i="10" s="1"/>
  <c r="O712" i="10"/>
  <c r="P712" i="10" s="1"/>
  <c r="O713" i="10"/>
  <c r="P713" i="10" s="1"/>
  <c r="O714" i="10"/>
  <c r="P714" i="10" s="1"/>
  <c r="O715" i="10"/>
  <c r="P715" i="10" s="1"/>
  <c r="O716" i="10"/>
  <c r="P716" i="10" s="1"/>
  <c r="O717" i="10"/>
  <c r="P717" i="10" s="1"/>
  <c r="O718" i="10"/>
  <c r="P718" i="10" s="1"/>
  <c r="O719" i="10"/>
  <c r="P719" i="10" s="1"/>
  <c r="O720" i="10"/>
  <c r="P720" i="10" s="1"/>
  <c r="O721" i="10"/>
  <c r="P721" i="10" s="1"/>
  <c r="O722" i="10"/>
  <c r="P722" i="10" s="1"/>
  <c r="O723" i="10"/>
  <c r="P723" i="10" s="1"/>
  <c r="O724" i="10"/>
  <c r="P724" i="10" s="1"/>
  <c r="O725" i="10"/>
  <c r="P725" i="10" s="1"/>
  <c r="O726" i="10"/>
  <c r="P726" i="10" s="1"/>
  <c r="O727" i="10"/>
  <c r="P727" i="10" s="1"/>
  <c r="O728" i="10"/>
  <c r="P728" i="10" s="1"/>
  <c r="O729" i="10"/>
  <c r="P729" i="10" s="1"/>
  <c r="O730" i="10"/>
  <c r="P730" i="10" s="1"/>
  <c r="O731" i="10"/>
  <c r="P731" i="10" s="1"/>
  <c r="O732" i="10"/>
  <c r="P732" i="10" s="1"/>
  <c r="O733" i="10"/>
  <c r="P733" i="10" s="1"/>
  <c r="O734" i="10"/>
  <c r="P734" i="10" s="1"/>
  <c r="O735" i="10"/>
  <c r="P735" i="10" s="1"/>
  <c r="O736" i="10"/>
  <c r="P736" i="10" s="1"/>
  <c r="O737" i="10"/>
  <c r="P737" i="10" s="1"/>
  <c r="O738" i="10"/>
  <c r="P738" i="10" s="1"/>
  <c r="O739" i="10"/>
  <c r="P739" i="10" s="1"/>
  <c r="O740" i="10"/>
  <c r="P740" i="10" s="1"/>
  <c r="O741" i="10"/>
  <c r="P741" i="10" s="1"/>
  <c r="O742" i="10"/>
  <c r="P742" i="10" s="1"/>
  <c r="O743" i="10"/>
  <c r="P743" i="10" s="1"/>
  <c r="O744" i="10"/>
  <c r="P744" i="10" s="1"/>
  <c r="O745" i="10"/>
  <c r="P745" i="10" s="1"/>
  <c r="O746" i="10"/>
  <c r="P746" i="10" s="1"/>
  <c r="O747" i="10"/>
  <c r="P747" i="10" s="1"/>
  <c r="O748" i="10"/>
  <c r="P748" i="10" s="1"/>
  <c r="O749" i="10"/>
  <c r="P749" i="10" s="1"/>
  <c r="O750" i="10"/>
  <c r="P750" i="10" s="1"/>
  <c r="O751" i="10"/>
  <c r="P751" i="10" s="1"/>
  <c r="O752" i="10"/>
  <c r="P752" i="10" s="1"/>
  <c r="O753" i="10"/>
  <c r="P753" i="10" s="1"/>
  <c r="O754" i="10"/>
  <c r="P754" i="10" s="1"/>
  <c r="O755" i="10"/>
  <c r="P755" i="10" s="1"/>
  <c r="O756" i="10"/>
  <c r="P756" i="10" s="1"/>
  <c r="O757" i="10"/>
  <c r="P757" i="10" s="1"/>
  <c r="O758" i="10"/>
  <c r="P758" i="10" s="1"/>
  <c r="O759" i="10"/>
  <c r="P759" i="10" s="1"/>
  <c r="O760" i="10"/>
  <c r="P760" i="10" s="1"/>
  <c r="O761" i="10"/>
  <c r="P761" i="10" s="1"/>
  <c r="O762" i="10"/>
  <c r="P762" i="10" s="1"/>
  <c r="O763" i="10"/>
  <c r="P763" i="10" s="1"/>
  <c r="O764" i="10"/>
  <c r="P764" i="10" s="1"/>
  <c r="O765" i="10"/>
  <c r="P765" i="10" s="1"/>
  <c r="O766" i="10"/>
  <c r="P766" i="10" s="1"/>
  <c r="O767" i="10"/>
  <c r="P767" i="10" s="1"/>
  <c r="O768" i="10"/>
  <c r="P768" i="10" s="1"/>
  <c r="O769" i="10"/>
  <c r="P769" i="10" s="1"/>
  <c r="O770" i="10"/>
  <c r="P770" i="10" s="1"/>
  <c r="O771" i="10"/>
  <c r="P771" i="10" s="1"/>
  <c r="O772" i="10"/>
  <c r="P772" i="10" s="1"/>
  <c r="O773" i="10"/>
  <c r="P773" i="10" s="1"/>
  <c r="O774" i="10"/>
  <c r="P774" i="10" s="1"/>
  <c r="O775" i="10"/>
  <c r="P775" i="10" s="1"/>
  <c r="O776" i="10"/>
  <c r="P776" i="10" s="1"/>
  <c r="O777" i="10"/>
  <c r="P777" i="10" s="1"/>
  <c r="O778" i="10"/>
  <c r="P778" i="10" s="1"/>
  <c r="O779" i="10"/>
  <c r="P779" i="10" s="1"/>
  <c r="O780" i="10"/>
  <c r="P780" i="10" s="1"/>
  <c r="O781" i="10"/>
  <c r="P781" i="10" s="1"/>
  <c r="O782" i="10"/>
  <c r="P782" i="10" s="1"/>
  <c r="O783" i="10"/>
  <c r="P783" i="10" s="1"/>
  <c r="O784" i="10"/>
  <c r="P784" i="10" s="1"/>
  <c r="O785" i="10"/>
  <c r="P785" i="10" s="1"/>
  <c r="O786" i="10"/>
  <c r="P786" i="10" s="1"/>
  <c r="O787" i="10"/>
  <c r="P787" i="10" s="1"/>
  <c r="O788" i="10"/>
  <c r="P788" i="10" s="1"/>
  <c r="O789" i="10"/>
  <c r="P789" i="10" s="1"/>
  <c r="O790" i="10"/>
  <c r="P790" i="10" s="1"/>
  <c r="O791" i="10"/>
  <c r="P791" i="10" s="1"/>
  <c r="O792" i="10"/>
  <c r="P792" i="10" s="1"/>
  <c r="O793" i="10"/>
  <c r="P793" i="10" s="1"/>
  <c r="O794" i="10"/>
  <c r="P794" i="10" s="1"/>
  <c r="O795" i="10"/>
  <c r="P795" i="10" s="1"/>
  <c r="O796" i="10"/>
  <c r="P796" i="10" s="1"/>
  <c r="O797" i="10"/>
  <c r="P797" i="10" s="1"/>
  <c r="O798" i="10"/>
  <c r="P798" i="10" s="1"/>
  <c r="O799" i="10"/>
  <c r="P799" i="10" s="1"/>
  <c r="O800" i="10"/>
  <c r="P800" i="10" s="1"/>
  <c r="O801" i="10"/>
  <c r="P801" i="10" s="1"/>
  <c r="O802" i="10"/>
  <c r="P802" i="10" s="1"/>
  <c r="O803" i="10"/>
  <c r="P803" i="10" s="1"/>
  <c r="O804" i="10"/>
  <c r="P804" i="10" s="1"/>
  <c r="O805" i="10"/>
  <c r="P805" i="10" s="1"/>
  <c r="O806" i="10"/>
  <c r="P806" i="10" s="1"/>
  <c r="O807" i="10"/>
  <c r="P807" i="10" s="1"/>
  <c r="O808" i="10"/>
  <c r="P808" i="10" s="1"/>
  <c r="O809" i="10"/>
  <c r="P809" i="10" s="1"/>
  <c r="O810" i="10"/>
  <c r="P810" i="10" s="1"/>
  <c r="O811" i="10"/>
  <c r="P811" i="10" s="1"/>
  <c r="O812" i="10"/>
  <c r="P812" i="10" s="1"/>
  <c r="O813" i="10"/>
  <c r="P813" i="10" s="1"/>
  <c r="O814" i="10"/>
  <c r="P814" i="10" s="1"/>
  <c r="O815" i="10"/>
  <c r="P815" i="10" s="1"/>
  <c r="O816" i="10"/>
  <c r="P816" i="10" s="1"/>
  <c r="O817" i="10"/>
  <c r="P817" i="10" s="1"/>
  <c r="O818" i="10"/>
  <c r="P818" i="10" s="1"/>
  <c r="O819" i="10"/>
  <c r="P819" i="10" s="1"/>
  <c r="O820" i="10"/>
  <c r="P820" i="10" s="1"/>
  <c r="O821" i="10"/>
  <c r="P821" i="10" s="1"/>
  <c r="O822" i="10"/>
  <c r="P822" i="10" s="1"/>
  <c r="O823" i="10"/>
  <c r="P823" i="10" s="1"/>
  <c r="O824" i="10"/>
  <c r="P824" i="10" s="1"/>
  <c r="O825" i="10"/>
  <c r="P825" i="10" s="1"/>
  <c r="O826" i="10"/>
  <c r="P826" i="10" s="1"/>
  <c r="O827" i="10"/>
  <c r="P827" i="10" s="1"/>
  <c r="O828" i="10"/>
  <c r="P828" i="10" s="1"/>
  <c r="O829" i="10"/>
  <c r="P829" i="10" s="1"/>
  <c r="O830" i="10"/>
  <c r="P830" i="10" s="1"/>
  <c r="O831" i="10"/>
  <c r="P831" i="10" s="1"/>
  <c r="O832" i="10"/>
  <c r="P832" i="10" s="1"/>
  <c r="O833" i="10"/>
  <c r="P833" i="10" s="1"/>
  <c r="O834" i="10"/>
  <c r="P834" i="10" s="1"/>
  <c r="O835" i="10"/>
  <c r="P835" i="10" s="1"/>
  <c r="O836" i="10"/>
  <c r="P836" i="10" s="1"/>
  <c r="O837" i="10"/>
  <c r="P837" i="10" s="1"/>
  <c r="O838" i="10"/>
  <c r="P838" i="10" s="1"/>
  <c r="O839" i="10"/>
  <c r="P839" i="10" s="1"/>
  <c r="O840" i="10"/>
  <c r="P840" i="10" s="1"/>
  <c r="O841" i="10"/>
  <c r="P841" i="10" s="1"/>
  <c r="O842" i="10"/>
  <c r="P842" i="10" s="1"/>
  <c r="O843" i="10"/>
  <c r="P843" i="10" s="1"/>
  <c r="O844" i="10"/>
  <c r="P844" i="10" s="1"/>
  <c r="O845" i="10"/>
  <c r="P845" i="10" s="1"/>
  <c r="O846" i="10"/>
  <c r="P846" i="10" s="1"/>
  <c r="O847" i="10"/>
  <c r="P847" i="10" s="1"/>
  <c r="O848" i="10"/>
  <c r="P848" i="10" s="1"/>
  <c r="O849" i="10"/>
  <c r="P849" i="10" s="1"/>
  <c r="O850" i="10"/>
  <c r="P850" i="10" s="1"/>
  <c r="O851" i="10"/>
  <c r="P851" i="10" s="1"/>
  <c r="O852" i="10"/>
  <c r="P852" i="10" s="1"/>
  <c r="O853" i="10"/>
  <c r="P853" i="10" s="1"/>
  <c r="O854" i="10"/>
  <c r="P854" i="10" s="1"/>
  <c r="O855" i="10"/>
  <c r="P855" i="10" s="1"/>
  <c r="O856" i="10"/>
  <c r="P856" i="10" s="1"/>
  <c r="O857" i="10"/>
  <c r="P857" i="10" s="1"/>
  <c r="O858" i="10"/>
  <c r="P858" i="10" s="1"/>
  <c r="O859" i="10"/>
  <c r="P859" i="10" s="1"/>
  <c r="O860" i="10"/>
  <c r="P860" i="10" s="1"/>
  <c r="O861" i="10"/>
  <c r="P861" i="10" s="1"/>
  <c r="O862" i="10"/>
  <c r="P862" i="10" s="1"/>
  <c r="O863" i="10"/>
  <c r="P863" i="10" s="1"/>
  <c r="O864" i="10"/>
  <c r="P864" i="10" s="1"/>
  <c r="O865" i="10"/>
  <c r="P865" i="10" s="1"/>
  <c r="O866" i="10"/>
  <c r="P866" i="10" s="1"/>
  <c r="O867" i="10"/>
  <c r="P867" i="10" s="1"/>
  <c r="O868" i="10"/>
  <c r="P868" i="10" s="1"/>
  <c r="O869" i="10"/>
  <c r="P869" i="10" s="1"/>
  <c r="O870" i="10"/>
  <c r="P870" i="10" s="1"/>
  <c r="O871" i="10"/>
  <c r="P871" i="10" s="1"/>
  <c r="O872" i="10"/>
  <c r="P872" i="10" s="1"/>
  <c r="O873" i="10"/>
  <c r="P873" i="10" s="1"/>
  <c r="O874" i="10"/>
  <c r="P874" i="10" s="1"/>
  <c r="O875" i="10"/>
  <c r="P875" i="10" s="1"/>
  <c r="O876" i="10"/>
  <c r="P876" i="10" s="1"/>
  <c r="O877" i="10"/>
  <c r="P877" i="10" s="1"/>
  <c r="O878" i="10"/>
  <c r="P878" i="10" s="1"/>
  <c r="O879" i="10"/>
  <c r="P879" i="10" s="1"/>
  <c r="O880" i="10"/>
  <c r="P880" i="10" s="1"/>
  <c r="O881" i="10"/>
  <c r="P881" i="10" s="1"/>
  <c r="O882" i="10"/>
  <c r="P882" i="10" s="1"/>
  <c r="O883" i="10"/>
  <c r="P883" i="10" s="1"/>
  <c r="O884" i="10"/>
  <c r="P884" i="10" s="1"/>
  <c r="O885" i="10"/>
  <c r="P885" i="10" s="1"/>
  <c r="O886" i="10"/>
  <c r="P886" i="10" s="1"/>
  <c r="O887" i="10"/>
  <c r="P887" i="10" s="1"/>
  <c r="O888" i="10"/>
  <c r="P888" i="10" s="1"/>
  <c r="O889" i="10"/>
  <c r="P889" i="10" s="1"/>
  <c r="O890" i="10"/>
  <c r="P890" i="10" s="1"/>
  <c r="O891" i="10"/>
  <c r="P891" i="10" s="1"/>
  <c r="O892" i="10"/>
  <c r="P892" i="10" s="1"/>
  <c r="O893" i="10"/>
  <c r="P893" i="10" s="1"/>
  <c r="O894" i="10"/>
  <c r="P894" i="10" s="1"/>
  <c r="O895" i="10"/>
  <c r="P895" i="10" s="1"/>
  <c r="O896" i="10"/>
  <c r="P896" i="10" s="1"/>
  <c r="O897" i="10"/>
  <c r="P897" i="10" s="1"/>
  <c r="O898" i="10"/>
  <c r="P898" i="10" s="1"/>
  <c r="O899" i="10"/>
  <c r="P899" i="10" s="1"/>
  <c r="O900" i="10"/>
  <c r="P900" i="10" s="1"/>
  <c r="O901" i="10"/>
  <c r="P901" i="10" s="1"/>
  <c r="O902" i="10"/>
  <c r="P902" i="10" s="1"/>
  <c r="O903" i="10"/>
  <c r="P903" i="10" s="1"/>
  <c r="O904" i="10"/>
  <c r="P904" i="10" s="1"/>
  <c r="O905" i="10"/>
  <c r="P905" i="10" s="1"/>
  <c r="O906" i="10"/>
  <c r="P906" i="10" s="1"/>
  <c r="O907" i="10"/>
  <c r="P907" i="10" s="1"/>
  <c r="O908" i="10"/>
  <c r="P908" i="10" s="1"/>
  <c r="O909" i="10"/>
  <c r="P909" i="10" s="1"/>
  <c r="O910" i="10"/>
  <c r="P910" i="10" s="1"/>
  <c r="O911" i="10"/>
  <c r="P911" i="10" s="1"/>
  <c r="O912" i="10"/>
  <c r="P912" i="10" s="1"/>
  <c r="O913" i="10"/>
  <c r="P913" i="10" s="1"/>
  <c r="O914" i="10"/>
  <c r="P914" i="10" s="1"/>
  <c r="O915" i="10"/>
  <c r="P915" i="10" s="1"/>
  <c r="O916" i="10"/>
  <c r="P916" i="10" s="1"/>
  <c r="O917" i="10"/>
  <c r="P917" i="10" s="1"/>
  <c r="O918" i="10"/>
  <c r="P918" i="10" s="1"/>
  <c r="O919" i="10"/>
  <c r="P919" i="10" s="1"/>
  <c r="O920" i="10"/>
  <c r="P920" i="10" s="1"/>
  <c r="O921" i="10"/>
  <c r="P921" i="10" s="1"/>
  <c r="O922" i="10"/>
  <c r="P922" i="10" s="1"/>
  <c r="O923" i="10"/>
  <c r="P923" i="10" s="1"/>
  <c r="O924" i="10"/>
  <c r="P924" i="10" s="1"/>
  <c r="O925" i="10"/>
  <c r="P925" i="10" s="1"/>
  <c r="O926" i="10"/>
  <c r="P926" i="10" s="1"/>
  <c r="O927" i="10"/>
  <c r="P927" i="10" s="1"/>
  <c r="O928" i="10"/>
  <c r="P928" i="10" s="1"/>
  <c r="O929" i="10"/>
  <c r="P929" i="10" s="1"/>
  <c r="O930" i="10"/>
  <c r="P930" i="10" s="1"/>
  <c r="O931" i="10"/>
  <c r="P931" i="10" s="1"/>
  <c r="O932" i="10"/>
  <c r="P932" i="10" s="1"/>
  <c r="O933" i="10"/>
  <c r="P933" i="10" s="1"/>
  <c r="O934" i="10"/>
  <c r="P934" i="10" s="1"/>
  <c r="O935" i="10"/>
  <c r="P935" i="10" s="1"/>
  <c r="O936" i="10"/>
  <c r="P936" i="10" s="1"/>
  <c r="O937" i="10"/>
  <c r="P937" i="10" s="1"/>
  <c r="O938" i="10"/>
  <c r="P938" i="10" s="1"/>
  <c r="O939" i="10"/>
  <c r="P939" i="10" s="1"/>
  <c r="O940" i="10"/>
  <c r="P940" i="10" s="1"/>
  <c r="O941" i="10"/>
  <c r="P941" i="10" s="1"/>
  <c r="O942" i="10"/>
  <c r="P942" i="10" s="1"/>
  <c r="O943" i="10"/>
  <c r="P943" i="10" s="1"/>
  <c r="O944" i="10"/>
  <c r="P944" i="10" s="1"/>
  <c r="O945" i="10"/>
  <c r="P945" i="10" s="1"/>
  <c r="O946" i="10"/>
  <c r="P946" i="10" s="1"/>
  <c r="O947" i="10"/>
  <c r="P947" i="10" s="1"/>
  <c r="O948" i="10"/>
  <c r="P948" i="10" s="1"/>
  <c r="O949" i="10"/>
  <c r="P949" i="10" s="1"/>
  <c r="O950" i="10"/>
  <c r="P950" i="10" s="1"/>
  <c r="O951" i="10"/>
  <c r="P951" i="10" s="1"/>
  <c r="O952" i="10"/>
  <c r="P952" i="10" s="1"/>
  <c r="O953" i="10"/>
  <c r="P953" i="10" s="1"/>
  <c r="O954" i="10"/>
  <c r="P954" i="10" s="1"/>
  <c r="O955" i="10"/>
  <c r="P955" i="10" s="1"/>
  <c r="O956" i="10"/>
  <c r="P956" i="10" s="1"/>
  <c r="O957" i="10"/>
  <c r="P957" i="10" s="1"/>
  <c r="O958" i="10"/>
  <c r="P958" i="10" s="1"/>
  <c r="O959" i="10"/>
  <c r="P959" i="10" s="1"/>
  <c r="O960" i="10"/>
  <c r="P960" i="10" s="1"/>
  <c r="O961" i="10"/>
  <c r="P961" i="10" s="1"/>
  <c r="O962" i="10"/>
  <c r="P962" i="10" s="1"/>
  <c r="O963" i="10"/>
  <c r="P963" i="10" s="1"/>
  <c r="O964" i="10"/>
  <c r="P964" i="10" s="1"/>
  <c r="O965" i="10"/>
  <c r="P965" i="10" s="1"/>
  <c r="O966" i="10"/>
  <c r="P966" i="10" s="1"/>
  <c r="O967" i="10"/>
  <c r="P967" i="10" s="1"/>
  <c r="O968" i="10"/>
  <c r="P968" i="10" s="1"/>
  <c r="O969" i="10"/>
  <c r="P969" i="10" s="1"/>
  <c r="O970" i="10"/>
  <c r="P970" i="10" s="1"/>
  <c r="O971" i="10"/>
  <c r="P971" i="10" s="1"/>
  <c r="O972" i="10"/>
  <c r="P972" i="10" s="1"/>
  <c r="O973" i="10"/>
  <c r="P973" i="10" s="1"/>
  <c r="O974" i="10"/>
  <c r="P974" i="10" s="1"/>
  <c r="O975" i="10"/>
  <c r="P975" i="10" s="1"/>
  <c r="O976" i="10"/>
  <c r="P976" i="10" s="1"/>
  <c r="O977" i="10"/>
  <c r="P977" i="10" s="1"/>
  <c r="O978" i="10"/>
  <c r="P978" i="10" s="1"/>
  <c r="O979" i="10"/>
  <c r="P979" i="10" s="1"/>
  <c r="O980" i="10"/>
  <c r="P980" i="10" s="1"/>
  <c r="O981" i="10"/>
  <c r="P981" i="10" s="1"/>
  <c r="O982" i="10"/>
  <c r="P982" i="10" s="1"/>
  <c r="O983" i="10"/>
  <c r="P983" i="10" s="1"/>
  <c r="O984" i="10"/>
  <c r="P984" i="10" s="1"/>
  <c r="O985" i="10"/>
  <c r="P985" i="10" s="1"/>
  <c r="O986" i="10"/>
  <c r="P986" i="10" s="1"/>
  <c r="O987" i="10"/>
  <c r="P987" i="10" s="1"/>
  <c r="O988" i="10"/>
  <c r="P988" i="10" s="1"/>
  <c r="O989" i="10"/>
  <c r="P989" i="10" s="1"/>
  <c r="O990" i="10"/>
  <c r="P990" i="10" s="1"/>
  <c r="O991" i="10"/>
  <c r="P991" i="10" s="1"/>
  <c r="O992" i="10"/>
  <c r="P992" i="10" s="1"/>
  <c r="O993" i="10"/>
  <c r="P993" i="10" s="1"/>
  <c r="O994" i="10"/>
  <c r="P994" i="10" s="1"/>
  <c r="O995" i="10"/>
  <c r="P995" i="10" s="1"/>
  <c r="O996" i="10"/>
  <c r="P996" i="10" s="1"/>
  <c r="O997" i="10"/>
  <c r="P997" i="10" s="1"/>
  <c r="O998" i="10"/>
  <c r="P998" i="10" s="1"/>
  <c r="O999" i="10"/>
  <c r="P999" i="10" s="1"/>
  <c r="O1000" i="10"/>
  <c r="P1000" i="10" s="1"/>
  <c r="O1001" i="10"/>
  <c r="P1001" i="10" s="1"/>
  <c r="O1002" i="10"/>
  <c r="P1002" i="10" s="1"/>
  <c r="O1003" i="10"/>
  <c r="P1003" i="10" s="1"/>
  <c r="O1004" i="10"/>
  <c r="P1004" i="10" s="1"/>
  <c r="O1005" i="10"/>
  <c r="P1005" i="10" s="1"/>
  <c r="O1006" i="10"/>
  <c r="P1006" i="10" s="1"/>
  <c r="O1007" i="10"/>
  <c r="P1007" i="10" s="1"/>
  <c r="O1008" i="10"/>
  <c r="P1008" i="10" s="1"/>
  <c r="O1009" i="10"/>
  <c r="P1009" i="10" s="1"/>
  <c r="O1010" i="10"/>
  <c r="P1010" i="10" s="1"/>
  <c r="O1011" i="10"/>
  <c r="P1011" i="10" s="1"/>
  <c r="O1012" i="10"/>
  <c r="P1012" i="10" s="1"/>
  <c r="O1013" i="10"/>
  <c r="P1013" i="10" s="1"/>
  <c r="O1014" i="10"/>
  <c r="P1014" i="10" s="1"/>
  <c r="O1015" i="10"/>
  <c r="P1015" i="10" s="1"/>
  <c r="O1016" i="10"/>
  <c r="P1016" i="10" s="1"/>
  <c r="O1017" i="10"/>
  <c r="P1017" i="10" s="1"/>
  <c r="O1018" i="10"/>
  <c r="P1018" i="10" s="1"/>
  <c r="O1019" i="10"/>
  <c r="P1019" i="10" s="1"/>
  <c r="O1020" i="10"/>
  <c r="P1020" i="10" s="1"/>
  <c r="O1021" i="10"/>
  <c r="P1021" i="10" s="1"/>
  <c r="O1022" i="10"/>
  <c r="P1022" i="10" s="1"/>
  <c r="O1023" i="10"/>
  <c r="P1023" i="10" s="1"/>
  <c r="O1024" i="10"/>
  <c r="P1024" i="10" s="1"/>
  <c r="O1025" i="10"/>
  <c r="P1025" i="10" s="1"/>
  <c r="O1026" i="10"/>
  <c r="P1026" i="10" s="1"/>
  <c r="O1027" i="10"/>
  <c r="P1027" i="10" s="1"/>
  <c r="O1028" i="10"/>
  <c r="P1028" i="10" s="1"/>
  <c r="O1029" i="10"/>
  <c r="P1029" i="10" s="1"/>
  <c r="O1030" i="10"/>
  <c r="P1030" i="10" s="1"/>
  <c r="O1031" i="10"/>
  <c r="P1031" i="10" s="1"/>
  <c r="O1032" i="10"/>
  <c r="P1032" i="10" s="1"/>
  <c r="O1342" i="10"/>
  <c r="P1342" i="10" s="1"/>
  <c r="O1343" i="10"/>
  <c r="P1343" i="10" s="1"/>
  <c r="O1344" i="10"/>
  <c r="P1344" i="10" s="1"/>
  <c r="O1345" i="10"/>
  <c r="P1345" i="10" s="1"/>
  <c r="O1346" i="10"/>
  <c r="P1346" i="10" s="1"/>
  <c r="O1347" i="10"/>
  <c r="P1347" i="10" s="1"/>
  <c r="O1348" i="10"/>
  <c r="P1348" i="10" s="1"/>
  <c r="O1349" i="10"/>
  <c r="P1349" i="10" s="1"/>
  <c r="O1350" i="10"/>
  <c r="P1350" i="10" s="1"/>
  <c r="O1351" i="10"/>
  <c r="P1351" i="10" s="1"/>
  <c r="O1352" i="10"/>
  <c r="P1352" i="10" s="1"/>
  <c r="O1353" i="10"/>
  <c r="P1353" i="10" s="1"/>
  <c r="O1354" i="10"/>
  <c r="P1354" i="10" s="1"/>
  <c r="O1355" i="10"/>
  <c r="P1355" i="10" s="1"/>
  <c r="O1356" i="10"/>
  <c r="P1356" i="10" s="1"/>
  <c r="O1357" i="10"/>
  <c r="P1357" i="10" s="1"/>
  <c r="O1358" i="10"/>
  <c r="P1358" i="10" s="1"/>
  <c r="O1359" i="10"/>
  <c r="P1359" i="10" s="1"/>
  <c r="O1360" i="10"/>
  <c r="P1360" i="10" s="1"/>
  <c r="O1361" i="10"/>
  <c r="P1361" i="10" s="1"/>
  <c r="O1362" i="10"/>
  <c r="P1362" i="10" s="1"/>
  <c r="O1363" i="10"/>
  <c r="P1363" i="10" s="1"/>
  <c r="O1364" i="10"/>
  <c r="P1364" i="10" s="1"/>
  <c r="O1365" i="10"/>
  <c r="P1365" i="10" s="1"/>
  <c r="O1366" i="10"/>
  <c r="P1366" i="10" s="1"/>
  <c r="O1367" i="10"/>
  <c r="P1367" i="10" s="1"/>
  <c r="O1368" i="10"/>
  <c r="P1368" i="10" s="1"/>
  <c r="O1369" i="10"/>
  <c r="P1369" i="10" s="1"/>
  <c r="O1370" i="10"/>
  <c r="P1370" i="10" s="1"/>
  <c r="O1371" i="10"/>
  <c r="P1371" i="10" s="1"/>
  <c r="O1372" i="10"/>
  <c r="P1372" i="10" s="1"/>
  <c r="O1373" i="10"/>
  <c r="P1373" i="10" s="1"/>
  <c r="O1374" i="10"/>
  <c r="P1374" i="10" s="1"/>
  <c r="O1375" i="10"/>
  <c r="P1375" i="10" s="1"/>
  <c r="O1376" i="10"/>
  <c r="P1376" i="10" s="1"/>
  <c r="O1377" i="10"/>
  <c r="P1377" i="10" s="1"/>
  <c r="O1378" i="10"/>
  <c r="P1378" i="10" s="1"/>
  <c r="O1379" i="10"/>
  <c r="P1379" i="10" s="1"/>
  <c r="O1380" i="10"/>
  <c r="P1380" i="10" s="1"/>
  <c r="O1381" i="10"/>
  <c r="P1381" i="10" s="1"/>
  <c r="O1382" i="10"/>
  <c r="P1382" i="10" s="1"/>
  <c r="O1383" i="10"/>
  <c r="P1383" i="10" s="1"/>
  <c r="O1384" i="10"/>
  <c r="P1384" i="10" s="1"/>
  <c r="O1385" i="10"/>
  <c r="P1385" i="10" s="1"/>
  <c r="O1386" i="10"/>
  <c r="P1386" i="10" s="1"/>
  <c r="O1387" i="10"/>
  <c r="P1387" i="10" s="1"/>
  <c r="O1388" i="10"/>
  <c r="P1388" i="10" s="1"/>
  <c r="O1389" i="10"/>
  <c r="P1389" i="10" s="1"/>
  <c r="O1390" i="10"/>
  <c r="P1390" i="10" s="1"/>
  <c r="O1391" i="10"/>
  <c r="P1391" i="10" s="1"/>
  <c r="O1392" i="10"/>
  <c r="P1392" i="10" s="1"/>
  <c r="O1393" i="10"/>
  <c r="P1393" i="10" s="1"/>
  <c r="O1394" i="10"/>
  <c r="P1394" i="10" s="1"/>
  <c r="O1395" i="10"/>
  <c r="P1395" i="10" s="1"/>
  <c r="O1396" i="10"/>
  <c r="P1396" i="10" s="1"/>
  <c r="O1397" i="10"/>
  <c r="P1397" i="10" s="1"/>
  <c r="O1398" i="10"/>
  <c r="P1398" i="10" s="1"/>
  <c r="O1399" i="10"/>
  <c r="P1399" i="10" s="1"/>
  <c r="O1400" i="10"/>
  <c r="P1400" i="10" s="1"/>
  <c r="O1401" i="10"/>
  <c r="P1401" i="10" s="1"/>
  <c r="O1402" i="10"/>
  <c r="P1402" i="10" s="1"/>
  <c r="O1403" i="10"/>
  <c r="P1403" i="10" s="1"/>
  <c r="O1404" i="10"/>
  <c r="P1404" i="10" s="1"/>
  <c r="O1405" i="10"/>
  <c r="P1405" i="10" s="1"/>
  <c r="O1406" i="10"/>
  <c r="P1406" i="10" s="1"/>
  <c r="O1407" i="10"/>
  <c r="P1407" i="10" s="1"/>
  <c r="O1408" i="10"/>
  <c r="P1408" i="10" s="1"/>
  <c r="O1409" i="10"/>
  <c r="P1409" i="10" s="1"/>
  <c r="O1410" i="10"/>
  <c r="P1410" i="10" s="1"/>
  <c r="O1411" i="10"/>
  <c r="P1411" i="10" s="1"/>
  <c r="O1412" i="10"/>
  <c r="P1412" i="10" s="1"/>
  <c r="O1413" i="10"/>
  <c r="P1413" i="10" s="1"/>
  <c r="O1414" i="10"/>
  <c r="P1414" i="10" s="1"/>
  <c r="O1415" i="10"/>
  <c r="P1415" i="10" s="1"/>
  <c r="O1416" i="10"/>
  <c r="P1416" i="10" s="1"/>
  <c r="O1417" i="10"/>
  <c r="P1417" i="10" s="1"/>
  <c r="O1418" i="10"/>
  <c r="P1418" i="10" s="1"/>
  <c r="O1419" i="10"/>
  <c r="P1419" i="10" s="1"/>
  <c r="O1420" i="10"/>
  <c r="P1420" i="10" s="1"/>
  <c r="O1421" i="10"/>
  <c r="P1421" i="10" s="1"/>
  <c r="O1422" i="10"/>
  <c r="P1422" i="10" s="1"/>
  <c r="O1423" i="10"/>
  <c r="P1423" i="10" s="1"/>
  <c r="O1424" i="10"/>
  <c r="P1424" i="10" s="1"/>
  <c r="O1425" i="10"/>
  <c r="P1425" i="10" s="1"/>
  <c r="O1426" i="10"/>
  <c r="P1426" i="10" s="1"/>
  <c r="O1427" i="10"/>
  <c r="P1427" i="10" s="1"/>
  <c r="O1428" i="10"/>
  <c r="P1428" i="10" s="1"/>
  <c r="O1429" i="10"/>
  <c r="P1429" i="10" s="1"/>
  <c r="O1430" i="10"/>
  <c r="P1430" i="10" s="1"/>
  <c r="O1431" i="10"/>
  <c r="P1431" i="10" s="1"/>
  <c r="O1432" i="10"/>
  <c r="P1432" i="10" s="1"/>
  <c r="O1433" i="10"/>
  <c r="P1433" i="10" s="1"/>
  <c r="O1434" i="10"/>
  <c r="P1434" i="10" s="1"/>
  <c r="O1435" i="10"/>
  <c r="P1435" i="10" s="1"/>
  <c r="O1436" i="10"/>
  <c r="P1436" i="10" s="1"/>
  <c r="O1437" i="10"/>
  <c r="P1437" i="10" s="1"/>
  <c r="O1438" i="10"/>
  <c r="P1438" i="10" s="1"/>
  <c r="O1439" i="10"/>
  <c r="P1439" i="10" s="1"/>
  <c r="O1440" i="10"/>
  <c r="P1440" i="10" s="1"/>
  <c r="O1441" i="10"/>
  <c r="P1441" i="10" s="1"/>
  <c r="O1442" i="10"/>
  <c r="P1442" i="10" s="1"/>
  <c r="O1443" i="10"/>
  <c r="P1443" i="10" s="1"/>
  <c r="O1444" i="10"/>
  <c r="P1444" i="10" s="1"/>
  <c r="O1445" i="10"/>
  <c r="P1445" i="10" s="1"/>
  <c r="O1446" i="10"/>
  <c r="P1446" i="10" s="1"/>
  <c r="O1447" i="10"/>
  <c r="P1447" i="10" s="1"/>
  <c r="O1448" i="10"/>
  <c r="P1448" i="10" s="1"/>
  <c r="O1449" i="10"/>
  <c r="P1449" i="10" s="1"/>
  <c r="O1450" i="10"/>
  <c r="P1450" i="10" s="1"/>
  <c r="O1451" i="10"/>
  <c r="P1451" i="10" s="1"/>
  <c r="O1452" i="10"/>
  <c r="P1452" i="10" s="1"/>
  <c r="O1453" i="10"/>
  <c r="P1453" i="10" s="1"/>
  <c r="O1454" i="10"/>
  <c r="P1454" i="10" s="1"/>
  <c r="O1455" i="10"/>
  <c r="P1455" i="10" s="1"/>
  <c r="O1456" i="10"/>
  <c r="P1456" i="10" s="1"/>
  <c r="O1457" i="10"/>
  <c r="P1457" i="10" s="1"/>
  <c r="O1458" i="10"/>
  <c r="P1458" i="10" s="1"/>
  <c r="O1459" i="10"/>
  <c r="P1459" i="10" s="1"/>
  <c r="O1460" i="10"/>
  <c r="P1460" i="10" s="1"/>
  <c r="O1461" i="10"/>
  <c r="P1461" i="10" s="1"/>
  <c r="O1462" i="10"/>
  <c r="P1462" i="10" s="1"/>
  <c r="O1463" i="10"/>
  <c r="P1463" i="10" s="1"/>
  <c r="O1464" i="10"/>
  <c r="P1464" i="10" s="1"/>
  <c r="O1465" i="10"/>
  <c r="P1465" i="10" s="1"/>
  <c r="O1466" i="10"/>
  <c r="P1466" i="10" s="1"/>
  <c r="O1467" i="10"/>
  <c r="P1467" i="10" s="1"/>
  <c r="O1468" i="10"/>
  <c r="P1468" i="10" s="1"/>
  <c r="O1469" i="10"/>
  <c r="P1469" i="10" s="1"/>
  <c r="O1470" i="10"/>
  <c r="P1470" i="10" s="1"/>
  <c r="O1471" i="10"/>
  <c r="P1471" i="10" s="1"/>
  <c r="O1472" i="10"/>
  <c r="P1472" i="10" s="1"/>
  <c r="O1473" i="10"/>
  <c r="P1473" i="10" s="1"/>
  <c r="O1474" i="10"/>
  <c r="P1474" i="10" s="1"/>
  <c r="O1475" i="10"/>
  <c r="P1475" i="10" s="1"/>
  <c r="O1476" i="10"/>
  <c r="P1476" i="10" s="1"/>
  <c r="O1477" i="10"/>
  <c r="P1477" i="10" s="1"/>
  <c r="O1478" i="10"/>
  <c r="P1478" i="10" s="1"/>
  <c r="O1479" i="10"/>
  <c r="P1479" i="10" s="1"/>
  <c r="O1480" i="10"/>
  <c r="P1480" i="10" s="1"/>
  <c r="O1481" i="10"/>
  <c r="P1481" i="10" s="1"/>
  <c r="O1482" i="10"/>
  <c r="P1482" i="10" s="1"/>
  <c r="O1483" i="10"/>
  <c r="P1483" i="10" s="1"/>
  <c r="O1484" i="10"/>
  <c r="P1484" i="10" s="1"/>
  <c r="O1485" i="10"/>
  <c r="P1485" i="10" s="1"/>
  <c r="O1486" i="10"/>
  <c r="P1486" i="10" s="1"/>
  <c r="O1487" i="10"/>
  <c r="P1487" i="10" s="1"/>
  <c r="O1488" i="10"/>
  <c r="P1488" i="10" s="1"/>
  <c r="O1489" i="10"/>
  <c r="P1489" i="10" s="1"/>
  <c r="O1490" i="10"/>
  <c r="P1490" i="10" s="1"/>
  <c r="O1491" i="10"/>
  <c r="P1491" i="10" s="1"/>
  <c r="O1492" i="10"/>
  <c r="P1492" i="10" s="1"/>
  <c r="O1493" i="10"/>
  <c r="P1493" i="10" s="1"/>
  <c r="O1494" i="10"/>
  <c r="P1494" i="10" s="1"/>
  <c r="O1495" i="10"/>
  <c r="P1495" i="10" s="1"/>
  <c r="O1496" i="10"/>
  <c r="P1496" i="10" s="1"/>
  <c r="O1497" i="10"/>
  <c r="P1497" i="10" s="1"/>
  <c r="O1498" i="10"/>
  <c r="P1498" i="10" s="1"/>
  <c r="O1499" i="10"/>
  <c r="P1499" i="10" s="1"/>
  <c r="O1500" i="10"/>
  <c r="P1500" i="10" s="1"/>
  <c r="O1501" i="10"/>
  <c r="P1501" i="10" s="1"/>
  <c r="O1502" i="10"/>
  <c r="P1502" i="10" s="1"/>
  <c r="O1503" i="10"/>
  <c r="P1503" i="10" s="1"/>
  <c r="O1504" i="10"/>
  <c r="P1504" i="10" s="1"/>
  <c r="O1505" i="10"/>
  <c r="P1505" i="10" s="1"/>
  <c r="O1506" i="10"/>
  <c r="P1506" i="10" s="1"/>
  <c r="O1507" i="10"/>
  <c r="P1507" i="10" s="1"/>
  <c r="O1508" i="10"/>
  <c r="P1508" i="10" s="1"/>
  <c r="O1509" i="10"/>
  <c r="P1509" i="10" s="1"/>
  <c r="O1510" i="10"/>
  <c r="P1510" i="10" s="1"/>
  <c r="O1511" i="10"/>
  <c r="P1511" i="10" s="1"/>
  <c r="O1512" i="10"/>
  <c r="P1512" i="10" s="1"/>
  <c r="O1513" i="10"/>
  <c r="P1513" i="10" s="1"/>
  <c r="O1514" i="10"/>
  <c r="P1514" i="10" s="1"/>
  <c r="O1515" i="10"/>
  <c r="P1515" i="10" s="1"/>
  <c r="O1516" i="10"/>
  <c r="P1516" i="10" s="1"/>
  <c r="O1517" i="10"/>
  <c r="P1517" i="10" s="1"/>
  <c r="O1518" i="10"/>
  <c r="P1518" i="10" s="1"/>
  <c r="O1519" i="10"/>
  <c r="P1519" i="10" s="1"/>
  <c r="O1520" i="10"/>
  <c r="P1520" i="10" s="1"/>
  <c r="O1521" i="10"/>
  <c r="P1521" i="10" s="1"/>
  <c r="O1522" i="10"/>
  <c r="P1522" i="10" s="1"/>
  <c r="O1523" i="10"/>
  <c r="P1523" i="10" s="1"/>
  <c r="O1524" i="10"/>
  <c r="P1524" i="10" s="1"/>
  <c r="O1525" i="10"/>
  <c r="P1525" i="10" s="1"/>
  <c r="O1526" i="10"/>
  <c r="P1526" i="10" s="1"/>
  <c r="O1527" i="10"/>
  <c r="P1527" i="10" s="1"/>
  <c r="O1528" i="10"/>
  <c r="P1528" i="10" s="1"/>
  <c r="O1529" i="10"/>
  <c r="P1529" i="10" s="1"/>
  <c r="O1530" i="10"/>
  <c r="P1530" i="10" s="1"/>
  <c r="O1531" i="10"/>
  <c r="P1531" i="10" s="1"/>
  <c r="O1532" i="10"/>
  <c r="P1532" i="10" s="1"/>
  <c r="O1533" i="10"/>
  <c r="P1533" i="10" s="1"/>
  <c r="O1534" i="10"/>
  <c r="P1534" i="10" s="1"/>
  <c r="O1535" i="10"/>
  <c r="P1535" i="10" s="1"/>
  <c r="O1536" i="10"/>
  <c r="P1536" i="10" s="1"/>
  <c r="O1537" i="10"/>
  <c r="P1537" i="10" s="1"/>
  <c r="O1538" i="10"/>
  <c r="P1538" i="10" s="1"/>
  <c r="O1539" i="10"/>
  <c r="P1539" i="10" s="1"/>
  <c r="O1540" i="10"/>
  <c r="P1540" i="10" s="1"/>
  <c r="O1541" i="10"/>
  <c r="P1541" i="10" s="1"/>
  <c r="O1542" i="10"/>
  <c r="P1542" i="10" s="1"/>
  <c r="O1543" i="10"/>
  <c r="P1543" i="10" s="1"/>
  <c r="O1544" i="10"/>
  <c r="P1544" i="10" s="1"/>
  <c r="O1545" i="10"/>
  <c r="P1545" i="10" s="1"/>
  <c r="O1546" i="10"/>
  <c r="P1546" i="10" s="1"/>
  <c r="O1547" i="10"/>
  <c r="P1547" i="10" s="1"/>
  <c r="O1548" i="10"/>
  <c r="P1548" i="10" s="1"/>
  <c r="O1549" i="10"/>
  <c r="P1549" i="10" s="1"/>
  <c r="O1550" i="10"/>
  <c r="P1550" i="10" s="1"/>
  <c r="O1551" i="10"/>
  <c r="P1551" i="10" s="1"/>
  <c r="O1552" i="10"/>
  <c r="P1552" i="10" s="1"/>
  <c r="O1553" i="10"/>
  <c r="P1553" i="10" s="1"/>
  <c r="O1554" i="10"/>
  <c r="P1554" i="10" s="1"/>
  <c r="O1555" i="10"/>
  <c r="P1555" i="10" s="1"/>
  <c r="O1556" i="10"/>
  <c r="P1556" i="10" s="1"/>
  <c r="O1557" i="10"/>
  <c r="P1557" i="10" s="1"/>
  <c r="O1558" i="10"/>
  <c r="P1558" i="10" s="1"/>
  <c r="O1559" i="10"/>
  <c r="P1559" i="10" s="1"/>
  <c r="O1560" i="10"/>
  <c r="P1560" i="10" s="1"/>
  <c r="O1561" i="10"/>
  <c r="P1561" i="10" s="1"/>
  <c r="O1562" i="10"/>
  <c r="P1562" i="10" s="1"/>
  <c r="O1563" i="10"/>
  <c r="P1563" i="10" s="1"/>
  <c r="O1564" i="10"/>
  <c r="P1564" i="10" s="1"/>
  <c r="O1565" i="10"/>
  <c r="P1565" i="10" s="1"/>
  <c r="O1566" i="10"/>
  <c r="P1566" i="10" s="1"/>
  <c r="O1567" i="10"/>
  <c r="P1567" i="10" s="1"/>
  <c r="O1568" i="10"/>
  <c r="P1568" i="10" s="1"/>
  <c r="O1569" i="10"/>
  <c r="P1569" i="10" s="1"/>
  <c r="O1570" i="10"/>
  <c r="P1570" i="10" s="1"/>
  <c r="O1571" i="10"/>
  <c r="P1571" i="10" s="1"/>
  <c r="O1572" i="10"/>
  <c r="P1572" i="10" s="1"/>
  <c r="O1573" i="10"/>
  <c r="P1573" i="10" s="1"/>
  <c r="O1574" i="10"/>
  <c r="P1574" i="10" s="1"/>
  <c r="O1575" i="10"/>
  <c r="P1575" i="10" s="1"/>
  <c r="O1576" i="10"/>
  <c r="P1576" i="10" s="1"/>
  <c r="O1577" i="10"/>
  <c r="P1577" i="10" s="1"/>
  <c r="O1578" i="10"/>
  <c r="P1578" i="10" s="1"/>
  <c r="O1579" i="10"/>
  <c r="P1579" i="10" s="1"/>
  <c r="O1580" i="10"/>
  <c r="P1580" i="10" s="1"/>
  <c r="O1581" i="10"/>
  <c r="P1581" i="10" s="1"/>
  <c r="O1582" i="10"/>
  <c r="P1582" i="10" s="1"/>
  <c r="O1583" i="10"/>
  <c r="P1583" i="10" s="1"/>
  <c r="O1584" i="10"/>
  <c r="P1584" i="10" s="1"/>
  <c r="O1585" i="10"/>
  <c r="P1585" i="10" s="1"/>
  <c r="O1586" i="10"/>
  <c r="P1586" i="10" s="1"/>
  <c r="O1587" i="10"/>
  <c r="P1587" i="10" s="1"/>
  <c r="O1588" i="10"/>
  <c r="P1588" i="10" s="1"/>
  <c r="O1589" i="10"/>
  <c r="P1589" i="10" s="1"/>
  <c r="O1590" i="10"/>
  <c r="P1590" i="10" s="1"/>
  <c r="O1591" i="10"/>
  <c r="P1591" i="10" s="1"/>
  <c r="O1592" i="10"/>
  <c r="P1592" i="10" s="1"/>
  <c r="O1593" i="10"/>
  <c r="P1593" i="10" s="1"/>
  <c r="O1594" i="10"/>
  <c r="P1594" i="10" s="1"/>
  <c r="O1595" i="10"/>
  <c r="P1595" i="10" s="1"/>
  <c r="O1596" i="10"/>
  <c r="P1596" i="10" s="1"/>
  <c r="O1597" i="10"/>
  <c r="P1597" i="10" s="1"/>
  <c r="O1598" i="10"/>
  <c r="P1598" i="10" s="1"/>
  <c r="O1599" i="10"/>
  <c r="P1599" i="10" s="1"/>
  <c r="O1600" i="10"/>
  <c r="P1600" i="10" s="1"/>
  <c r="O1601" i="10"/>
  <c r="P1601" i="10" s="1"/>
  <c r="O1602" i="10"/>
  <c r="P1602" i="10" s="1"/>
  <c r="O1603" i="10"/>
  <c r="P1603" i="10" s="1"/>
  <c r="O1604" i="10"/>
  <c r="P1604" i="10" s="1"/>
  <c r="O1605" i="10"/>
  <c r="P1605" i="10" s="1"/>
  <c r="O1606" i="10"/>
  <c r="P1606" i="10" s="1"/>
  <c r="O1607" i="10"/>
  <c r="P1607" i="10" s="1"/>
  <c r="O1608" i="10"/>
  <c r="P1608" i="10" s="1"/>
  <c r="O1609" i="10"/>
  <c r="P1609" i="10" s="1"/>
  <c r="O1610" i="10"/>
  <c r="P1610" i="10" s="1"/>
  <c r="O1611" i="10"/>
  <c r="P1611" i="10" s="1"/>
  <c r="O1612" i="10"/>
  <c r="P1612" i="10" s="1"/>
  <c r="O1613" i="10"/>
  <c r="P1613" i="10" s="1"/>
  <c r="O1614" i="10"/>
  <c r="P1614" i="10" s="1"/>
  <c r="O1615" i="10"/>
  <c r="P1615" i="10" s="1"/>
  <c r="O1616" i="10"/>
  <c r="P1616" i="10" s="1"/>
  <c r="O1617" i="10"/>
  <c r="P1617" i="10" s="1"/>
  <c r="O1618" i="10"/>
  <c r="P1618" i="10" s="1"/>
  <c r="O1619" i="10"/>
  <c r="P1619" i="10" s="1"/>
  <c r="O1620" i="10"/>
  <c r="P1620" i="10" s="1"/>
  <c r="O1621" i="10"/>
  <c r="P1621" i="10" s="1"/>
  <c r="O1622" i="10"/>
  <c r="P1622" i="10" s="1"/>
  <c r="O1623" i="10"/>
  <c r="P1623" i="10" s="1"/>
  <c r="O1624" i="10"/>
  <c r="P1624" i="10" s="1"/>
  <c r="O1625" i="10"/>
  <c r="P1625" i="10" s="1"/>
  <c r="O1626" i="10"/>
  <c r="P1626" i="10" s="1"/>
  <c r="O1627" i="10"/>
  <c r="P1627" i="10" s="1"/>
  <c r="O1628" i="10"/>
  <c r="P1628" i="10" s="1"/>
  <c r="O1629" i="10"/>
  <c r="P1629" i="10" s="1"/>
  <c r="O1630" i="10"/>
  <c r="P1630" i="10" s="1"/>
  <c r="O1631" i="10"/>
  <c r="P1631" i="10" s="1"/>
  <c r="O1632" i="10"/>
  <c r="P1632" i="10" s="1"/>
  <c r="O1633" i="10"/>
  <c r="P1633" i="10" s="1"/>
  <c r="O1634" i="10"/>
  <c r="P1634" i="10" s="1"/>
  <c r="O1635" i="10"/>
  <c r="P1635" i="10" s="1"/>
  <c r="O1636" i="10"/>
  <c r="P1636" i="10" s="1"/>
  <c r="O1637" i="10"/>
  <c r="P1637" i="10" s="1"/>
  <c r="O1638" i="10"/>
  <c r="P1638" i="10" s="1"/>
  <c r="O1639" i="10"/>
  <c r="P1639" i="10" s="1"/>
  <c r="O1640" i="10"/>
  <c r="P1640" i="10" s="1"/>
  <c r="O1641" i="10"/>
  <c r="P1641" i="10" s="1"/>
  <c r="O1642" i="10"/>
  <c r="P1642" i="10" s="1"/>
  <c r="O1643" i="10"/>
  <c r="P1643" i="10" s="1"/>
  <c r="O1644" i="10"/>
  <c r="P1644" i="10" s="1"/>
  <c r="O1645" i="10"/>
  <c r="P1645" i="10" s="1"/>
  <c r="O1646" i="10"/>
  <c r="P1646" i="10" s="1"/>
  <c r="O1647" i="10"/>
  <c r="P1647" i="10" s="1"/>
  <c r="O1648" i="10"/>
  <c r="P1648" i="10" s="1"/>
  <c r="O1649" i="10"/>
  <c r="P1649" i="10" s="1"/>
  <c r="O1650" i="10"/>
  <c r="P1650" i="10" s="1"/>
  <c r="O1651" i="10"/>
  <c r="P1651" i="10" s="1"/>
  <c r="O1652" i="10"/>
  <c r="P1652" i="10" s="1"/>
  <c r="O1653" i="10"/>
  <c r="P1653" i="10" s="1"/>
  <c r="O1654" i="10"/>
  <c r="P1654" i="10" s="1"/>
  <c r="O1655" i="10"/>
  <c r="P1655" i="10" s="1"/>
  <c r="O1656" i="10"/>
  <c r="P1656" i="10" s="1"/>
  <c r="O1657" i="10"/>
  <c r="P1657" i="10" s="1"/>
  <c r="O1658" i="10"/>
  <c r="P1658" i="10" s="1"/>
  <c r="O1659" i="10"/>
  <c r="P1659" i="10" s="1"/>
  <c r="O1660" i="10"/>
  <c r="P1660" i="10" s="1"/>
  <c r="O1661" i="10"/>
  <c r="P1661" i="10" s="1"/>
  <c r="O1662" i="10"/>
  <c r="P1662" i="10" s="1"/>
  <c r="O1663" i="10"/>
  <c r="P1663" i="10" s="1"/>
  <c r="O1664" i="10"/>
  <c r="P1664" i="10" s="1"/>
  <c r="O1665" i="10"/>
  <c r="P1665" i="10" s="1"/>
  <c r="O1666" i="10"/>
  <c r="P1666" i="10" s="1"/>
  <c r="O1667" i="10"/>
  <c r="P1667" i="10" s="1"/>
  <c r="O1668" i="10"/>
  <c r="P1668" i="10" s="1"/>
  <c r="O1669" i="10"/>
  <c r="P1669" i="10" s="1"/>
  <c r="O1670" i="10"/>
  <c r="P1670" i="10" s="1"/>
  <c r="O1671" i="10"/>
  <c r="P1671" i="10" s="1"/>
  <c r="O1672" i="10"/>
  <c r="P1672" i="10" s="1"/>
  <c r="O1673" i="10"/>
  <c r="P1673" i="10" s="1"/>
  <c r="O1674" i="10"/>
  <c r="P1674" i="10" s="1"/>
  <c r="O1675" i="10"/>
  <c r="P1675" i="10" s="1"/>
  <c r="O1676" i="10"/>
  <c r="P1676" i="10" s="1"/>
  <c r="O1677" i="10"/>
  <c r="P1677" i="10" s="1"/>
  <c r="O1678" i="10"/>
  <c r="P1678" i="10" s="1"/>
  <c r="O1679" i="10"/>
  <c r="P1679" i="10" s="1"/>
  <c r="O1680" i="10"/>
  <c r="P1680" i="10" s="1"/>
  <c r="O1681" i="10"/>
  <c r="P1681" i="10" s="1"/>
  <c r="O1682" i="10"/>
  <c r="P1682" i="10" s="1"/>
  <c r="O1683" i="10"/>
  <c r="P1683" i="10" s="1"/>
  <c r="O1684" i="10"/>
  <c r="P1684" i="10" s="1"/>
  <c r="Q10" i="10"/>
  <c r="Q11" i="10"/>
  <c r="Q12" i="10"/>
  <c r="Q13" i="10"/>
  <c r="Q14" i="10"/>
  <c r="Q15" i="10"/>
  <c r="Q16" i="10"/>
  <c r="Q17" i="10"/>
  <c r="Q18" i="10"/>
  <c r="Q19" i="10"/>
  <c r="Q514" i="10"/>
  <c r="Q515" i="10"/>
  <c r="Q516" i="10"/>
  <c r="Q517" i="10"/>
  <c r="Q518" i="10"/>
  <c r="Q519" i="10"/>
  <c r="Q520" i="10"/>
  <c r="Q521" i="10"/>
  <c r="Q522" i="10"/>
  <c r="Q523" i="10"/>
  <c r="Q524" i="10"/>
  <c r="Q525" i="10"/>
  <c r="Q526" i="10"/>
  <c r="Q527" i="10"/>
  <c r="Q528" i="10"/>
  <c r="Q529" i="10"/>
  <c r="Q530" i="10"/>
  <c r="Q531" i="10"/>
  <c r="Q532" i="10"/>
  <c r="Q533" i="10"/>
  <c r="Q534" i="10"/>
  <c r="Q535" i="10"/>
  <c r="Q536" i="10"/>
  <c r="Q537" i="10"/>
  <c r="Q538" i="10"/>
  <c r="Q539" i="10"/>
  <c r="Q540" i="10"/>
  <c r="Q541" i="10"/>
  <c r="Q542" i="10"/>
  <c r="Q543" i="10"/>
  <c r="Q544" i="10"/>
  <c r="Q545" i="10"/>
  <c r="Q546" i="10"/>
  <c r="Q547" i="10"/>
  <c r="Q548" i="10"/>
  <c r="Q549" i="10"/>
  <c r="Q550" i="10"/>
  <c r="Q551" i="10"/>
  <c r="Q552" i="10"/>
  <c r="Q553" i="10"/>
  <c r="Q554" i="10"/>
  <c r="Q555" i="10"/>
  <c r="Q556" i="10"/>
  <c r="Q557" i="10"/>
  <c r="Q558" i="10"/>
  <c r="Q559" i="10"/>
  <c r="Q560" i="10"/>
  <c r="Q561" i="10"/>
  <c r="Q562" i="10"/>
  <c r="Q563" i="10"/>
  <c r="Q564" i="10"/>
  <c r="Q565" i="10"/>
  <c r="Q566" i="10"/>
  <c r="Q567" i="10"/>
  <c r="Q568" i="10"/>
  <c r="Q569" i="10"/>
  <c r="Q570" i="10"/>
  <c r="Q571" i="10"/>
  <c r="Q572" i="10"/>
  <c r="Q573" i="10"/>
  <c r="Q574" i="10"/>
  <c r="Q575" i="10"/>
  <c r="Q576" i="10"/>
  <c r="Q577" i="10"/>
  <c r="Q578" i="10"/>
  <c r="Q579" i="10"/>
  <c r="Q580" i="10"/>
  <c r="Q581" i="10"/>
  <c r="Q582" i="10"/>
  <c r="Q583" i="10"/>
  <c r="Q584" i="10"/>
  <c r="Q585" i="10"/>
  <c r="Q586" i="10"/>
  <c r="Q587" i="10"/>
  <c r="Q588" i="10"/>
  <c r="Q589" i="10"/>
  <c r="Q590" i="10"/>
  <c r="Q591" i="10"/>
  <c r="Q592" i="10"/>
  <c r="Q593" i="10"/>
  <c r="Q594" i="10"/>
  <c r="Q595" i="10"/>
  <c r="Q596" i="10"/>
  <c r="Q597" i="10"/>
  <c r="Q598" i="10"/>
  <c r="Q599" i="10"/>
  <c r="Q600" i="10"/>
  <c r="Q601" i="10"/>
  <c r="Q602" i="10"/>
  <c r="Q603" i="10"/>
  <c r="Q604" i="10"/>
  <c r="Q605" i="10"/>
  <c r="Q606" i="10"/>
  <c r="Q607" i="10"/>
  <c r="Q608" i="10"/>
  <c r="Q609" i="10"/>
  <c r="Q610" i="10"/>
  <c r="Q611" i="10"/>
  <c r="Q612" i="10"/>
  <c r="Q613" i="10"/>
  <c r="Q614" i="10"/>
  <c r="Q615" i="10"/>
  <c r="Q616" i="10"/>
  <c r="Q617" i="10"/>
  <c r="Q618" i="10"/>
  <c r="Q619" i="10"/>
  <c r="Q620" i="10"/>
  <c r="Q621" i="10"/>
  <c r="Q622" i="10"/>
  <c r="Q623" i="10"/>
  <c r="Q624" i="10"/>
  <c r="Q625" i="10"/>
  <c r="Q626" i="10"/>
  <c r="Q627" i="10"/>
  <c r="Q628" i="10"/>
  <c r="Q629" i="10"/>
  <c r="Q630" i="10"/>
  <c r="Q631" i="10"/>
  <c r="Q632" i="10"/>
  <c r="Q633" i="10"/>
  <c r="Q634" i="10"/>
  <c r="Q635" i="10"/>
  <c r="Q636" i="10"/>
  <c r="Q637" i="10"/>
  <c r="Q638" i="10"/>
  <c r="Q639" i="10"/>
  <c r="Q640" i="10"/>
  <c r="Q641" i="10"/>
  <c r="Q642" i="10"/>
  <c r="Q643" i="10"/>
  <c r="Q644" i="10"/>
  <c r="Q645" i="10"/>
  <c r="Q646" i="10"/>
  <c r="Q647" i="10"/>
  <c r="Q648" i="10"/>
  <c r="Q649" i="10"/>
  <c r="Q650" i="10"/>
  <c r="Q651" i="10"/>
  <c r="Q652" i="10"/>
  <c r="Q653" i="10"/>
  <c r="Q654" i="10"/>
  <c r="Q655" i="10"/>
  <c r="Q656" i="10"/>
  <c r="Q657" i="10"/>
  <c r="Q658" i="10"/>
  <c r="Q659" i="10"/>
  <c r="Q660" i="10"/>
  <c r="Q661" i="10"/>
  <c r="Q662" i="10"/>
  <c r="Q663" i="10"/>
  <c r="Q664" i="10"/>
  <c r="Q665" i="10"/>
  <c r="Q666" i="10"/>
  <c r="Q667" i="10"/>
  <c r="Q668" i="10"/>
  <c r="Q669" i="10"/>
  <c r="Q670" i="10"/>
  <c r="Q671" i="10"/>
  <c r="Q672" i="10"/>
  <c r="Q673" i="10"/>
  <c r="Q674" i="10"/>
  <c r="Q675" i="10"/>
  <c r="Q676" i="10"/>
  <c r="Q677" i="10"/>
  <c r="Q678" i="10"/>
  <c r="Q679" i="10"/>
  <c r="Q680" i="10"/>
  <c r="Q681" i="10"/>
  <c r="Q682" i="10"/>
  <c r="Q683" i="10"/>
  <c r="Q684" i="10"/>
  <c r="Q685" i="10"/>
  <c r="Q686" i="10"/>
  <c r="Q687" i="10"/>
  <c r="Q688" i="10"/>
  <c r="Q689" i="10"/>
  <c r="Q690" i="10"/>
  <c r="Q691" i="10"/>
  <c r="Q692" i="10"/>
  <c r="Q693" i="10"/>
  <c r="Q694" i="10"/>
  <c r="Q695" i="10"/>
  <c r="Q696" i="10"/>
  <c r="Q697" i="10"/>
  <c r="Q698" i="10"/>
  <c r="Q699" i="10"/>
  <c r="Q700" i="10"/>
  <c r="Q701" i="10"/>
  <c r="Q702" i="10"/>
  <c r="Q703" i="10"/>
  <c r="Q704" i="10"/>
  <c r="Q705" i="10"/>
  <c r="Q706" i="10"/>
  <c r="Q707" i="10"/>
  <c r="Q708" i="10"/>
  <c r="Q709" i="10"/>
  <c r="Q710" i="10"/>
  <c r="Q711" i="10"/>
  <c r="Q712" i="10"/>
  <c r="Q713" i="10"/>
  <c r="Q714" i="10"/>
  <c r="Q715" i="10"/>
  <c r="Q716" i="10"/>
  <c r="Q717" i="10"/>
  <c r="Q718" i="10"/>
  <c r="Q719" i="10"/>
  <c r="Q720" i="10"/>
  <c r="Q721" i="10"/>
  <c r="Q722" i="10"/>
  <c r="Q723" i="10"/>
  <c r="Q724" i="10"/>
  <c r="Q725" i="10"/>
  <c r="Q726" i="10"/>
  <c r="Q727" i="10"/>
  <c r="Q728" i="10"/>
  <c r="Q729" i="10"/>
  <c r="Q730" i="10"/>
  <c r="Q731" i="10"/>
  <c r="Q732" i="10"/>
  <c r="Q733" i="10"/>
  <c r="Q734" i="10"/>
  <c r="Q735" i="10"/>
  <c r="Q736" i="10"/>
  <c r="Q737" i="10"/>
  <c r="Q738" i="10"/>
  <c r="Q739" i="10"/>
  <c r="Q740" i="10"/>
  <c r="Q741" i="10"/>
  <c r="Q742" i="10"/>
  <c r="Q743" i="10"/>
  <c r="Q744" i="10"/>
  <c r="Q745" i="10"/>
  <c r="Q746" i="10"/>
  <c r="Q747" i="10"/>
  <c r="Q748" i="10"/>
  <c r="Q749" i="10"/>
  <c r="Q750" i="10"/>
  <c r="Q751" i="10"/>
  <c r="Q752" i="10"/>
  <c r="Q753" i="10"/>
  <c r="Q754" i="10"/>
  <c r="Q755" i="10"/>
  <c r="Q756" i="10"/>
  <c r="Q757" i="10"/>
  <c r="Q758" i="10"/>
  <c r="Q759" i="10"/>
  <c r="Q760" i="10"/>
  <c r="Q761" i="10"/>
  <c r="Q762" i="10"/>
  <c r="Q763" i="10"/>
  <c r="Q764" i="10"/>
  <c r="Q765" i="10"/>
  <c r="Q766" i="10"/>
  <c r="Q767" i="10"/>
  <c r="Q768" i="10"/>
  <c r="Q769" i="10"/>
  <c r="Q770" i="10"/>
  <c r="Q771" i="10"/>
  <c r="Q772" i="10"/>
  <c r="Q773" i="10"/>
  <c r="Q774" i="10"/>
  <c r="Q775" i="10"/>
  <c r="Q776" i="10"/>
  <c r="Q777" i="10"/>
  <c r="Q778" i="10"/>
  <c r="Q779" i="10"/>
  <c r="Q780" i="10"/>
  <c r="Q781" i="10"/>
  <c r="Q782" i="10"/>
  <c r="Q783" i="10"/>
  <c r="Q784" i="10"/>
  <c r="Q785" i="10"/>
  <c r="Q786" i="10"/>
  <c r="Q787" i="10"/>
  <c r="Q788" i="10"/>
  <c r="Q789" i="10"/>
  <c r="Q790" i="10"/>
  <c r="Q791" i="10"/>
  <c r="Q792" i="10"/>
  <c r="Q793" i="10"/>
  <c r="Q794" i="10"/>
  <c r="Q795" i="10"/>
  <c r="Q796" i="10"/>
  <c r="Q797" i="10"/>
  <c r="Q798" i="10"/>
  <c r="Q799" i="10"/>
  <c r="Q800" i="10"/>
  <c r="Q801" i="10"/>
  <c r="Q802" i="10"/>
  <c r="Q803" i="10"/>
  <c r="Q804" i="10"/>
  <c r="Q805" i="10"/>
  <c r="Q806" i="10"/>
  <c r="Q807" i="10"/>
  <c r="Q808" i="10"/>
  <c r="Q809" i="10"/>
  <c r="Q810" i="10"/>
  <c r="Q811" i="10"/>
  <c r="Q812" i="10"/>
  <c r="Q813" i="10"/>
  <c r="Q814" i="10"/>
  <c r="Q815" i="10"/>
  <c r="Q816" i="10"/>
  <c r="Q817" i="10"/>
  <c r="Q818" i="10"/>
  <c r="Q819" i="10"/>
  <c r="Q820" i="10"/>
  <c r="Q821" i="10"/>
  <c r="Q822" i="10"/>
  <c r="Q823" i="10"/>
  <c r="Q824" i="10"/>
  <c r="Q825" i="10"/>
  <c r="Q826" i="10"/>
  <c r="Q827" i="10"/>
  <c r="Q828" i="10"/>
  <c r="Q829" i="10"/>
  <c r="Q830" i="10"/>
  <c r="Q831" i="10"/>
  <c r="Q832" i="10"/>
  <c r="Q833" i="10"/>
  <c r="Q834" i="10"/>
  <c r="Q835" i="10"/>
  <c r="Q836" i="10"/>
  <c r="Q837" i="10"/>
  <c r="Q838" i="10"/>
  <c r="Q839" i="10"/>
  <c r="Q840" i="10"/>
  <c r="Q841" i="10"/>
  <c r="Q842" i="10"/>
  <c r="Q843" i="10"/>
  <c r="Q844" i="10"/>
  <c r="Q845" i="10"/>
  <c r="Q846" i="10"/>
  <c r="Q847" i="10"/>
  <c r="Q848" i="10"/>
  <c r="Q849" i="10"/>
  <c r="Q850" i="10"/>
  <c r="Q851" i="10"/>
  <c r="Q852" i="10"/>
  <c r="Q853" i="10"/>
  <c r="Q854" i="10"/>
  <c r="Q855" i="10"/>
  <c r="Q856" i="10"/>
  <c r="Q857" i="10"/>
  <c r="Q858" i="10"/>
  <c r="Q859" i="10"/>
  <c r="Q860" i="10"/>
  <c r="Q861" i="10"/>
  <c r="Q862" i="10"/>
  <c r="Q863" i="10"/>
  <c r="Q864" i="10"/>
  <c r="Q865" i="10"/>
  <c r="Q866" i="10"/>
  <c r="Q867" i="10"/>
  <c r="Q868" i="10"/>
  <c r="Q869" i="10"/>
  <c r="Q870" i="10"/>
  <c r="Q871" i="10"/>
  <c r="Q872" i="10"/>
  <c r="Q873" i="10"/>
  <c r="Q874" i="10"/>
  <c r="Q875" i="10"/>
  <c r="Q876" i="10"/>
  <c r="Q877" i="10"/>
  <c r="Q878" i="10"/>
  <c r="Q879" i="10"/>
  <c r="Q880" i="10"/>
  <c r="Q881" i="10"/>
  <c r="Q882" i="10"/>
  <c r="Q883" i="10"/>
  <c r="Q884" i="10"/>
  <c r="Q885" i="10"/>
  <c r="Q886" i="10"/>
  <c r="Q887" i="10"/>
  <c r="Q888" i="10"/>
  <c r="Q889" i="10"/>
  <c r="Q890" i="10"/>
  <c r="Q891" i="10"/>
  <c r="Q892" i="10"/>
  <c r="Q893" i="10"/>
  <c r="Q894" i="10"/>
  <c r="Q895" i="10"/>
  <c r="Q896" i="10"/>
  <c r="Q897" i="10"/>
  <c r="Q898" i="10"/>
  <c r="Q899" i="10"/>
  <c r="Q900" i="10"/>
  <c r="Q901" i="10"/>
  <c r="Q902" i="10"/>
  <c r="Q903" i="10"/>
  <c r="Q904" i="10"/>
  <c r="Q905" i="10"/>
  <c r="Q906" i="10"/>
  <c r="Q907" i="10"/>
  <c r="Q908" i="10"/>
  <c r="Q909" i="10"/>
  <c r="Q910" i="10"/>
  <c r="Q911" i="10"/>
  <c r="Q912" i="10"/>
  <c r="Q913" i="10"/>
  <c r="Q914" i="10"/>
  <c r="Q915" i="10"/>
  <c r="Q916" i="10"/>
  <c r="Q917" i="10"/>
  <c r="Q918" i="10"/>
  <c r="Q919" i="10"/>
  <c r="Q920" i="10"/>
  <c r="Q921" i="10"/>
  <c r="Q922" i="10"/>
  <c r="Q923" i="10"/>
  <c r="Q924" i="10"/>
  <c r="Q925" i="10"/>
  <c r="Q926" i="10"/>
  <c r="Q927" i="10"/>
  <c r="Q928" i="10"/>
  <c r="Q929" i="10"/>
  <c r="Q930" i="10"/>
  <c r="Q931" i="10"/>
  <c r="Q932" i="10"/>
  <c r="Q933" i="10"/>
  <c r="Q934" i="10"/>
  <c r="Q935" i="10"/>
  <c r="Q936" i="10"/>
  <c r="Q937" i="10"/>
  <c r="Q938" i="10"/>
  <c r="Q939" i="10"/>
  <c r="Q940" i="10"/>
  <c r="Q941" i="10"/>
  <c r="Q942" i="10"/>
  <c r="Q943" i="10"/>
  <c r="Q944" i="10"/>
  <c r="Q945" i="10"/>
  <c r="Q946" i="10"/>
  <c r="Q947" i="10"/>
  <c r="Q948" i="10"/>
  <c r="Q949" i="10"/>
  <c r="Q950" i="10"/>
  <c r="Q951" i="10"/>
  <c r="Q952" i="10"/>
  <c r="Q953" i="10"/>
  <c r="Q954" i="10"/>
  <c r="Q955" i="10"/>
  <c r="Q956" i="10"/>
  <c r="Q957" i="10"/>
  <c r="Q958" i="10"/>
  <c r="Q959" i="10"/>
  <c r="Q960" i="10"/>
  <c r="Q961" i="10"/>
  <c r="Q962" i="10"/>
  <c r="Q963" i="10"/>
  <c r="Q964" i="10"/>
  <c r="Q965" i="10"/>
  <c r="Q966" i="10"/>
  <c r="Q967" i="10"/>
  <c r="Q968" i="10"/>
  <c r="Q969" i="10"/>
  <c r="Q970" i="10"/>
  <c r="Q971" i="10"/>
  <c r="Q972" i="10"/>
  <c r="Q973" i="10"/>
  <c r="Q974" i="10"/>
  <c r="Q975" i="10"/>
  <c r="Q976" i="10"/>
  <c r="Q977" i="10"/>
  <c r="Q978" i="10"/>
  <c r="Q979" i="10"/>
  <c r="Q980" i="10"/>
  <c r="Q981" i="10"/>
  <c r="Q982" i="10"/>
  <c r="Q983" i="10"/>
  <c r="Q984" i="10"/>
  <c r="Q985" i="10"/>
  <c r="Q986" i="10"/>
  <c r="Q987" i="10"/>
  <c r="Q988" i="10"/>
  <c r="Q989" i="10"/>
  <c r="Q990" i="10"/>
  <c r="Q991" i="10"/>
  <c r="Q992" i="10"/>
  <c r="Q993" i="10"/>
  <c r="Q994" i="10"/>
  <c r="Q995" i="10"/>
  <c r="Q996" i="10"/>
  <c r="Q997" i="10"/>
  <c r="Q998" i="10"/>
  <c r="Q999" i="10"/>
  <c r="Q1000" i="10"/>
  <c r="Q1001" i="10"/>
  <c r="Q1002" i="10"/>
  <c r="Q1003" i="10"/>
  <c r="Q1004" i="10"/>
  <c r="Q1005" i="10"/>
  <c r="Q1006" i="10"/>
  <c r="Q1007" i="10"/>
  <c r="Q1008" i="10"/>
  <c r="Q1009" i="10"/>
  <c r="Q1010" i="10"/>
  <c r="Q1011" i="10"/>
  <c r="Q1012" i="10"/>
  <c r="Q1013" i="10"/>
  <c r="Q1014" i="10"/>
  <c r="Q1015" i="10"/>
  <c r="Q1016" i="10"/>
  <c r="Q1017" i="10"/>
  <c r="Q1018" i="10"/>
  <c r="Q1019" i="10"/>
  <c r="Q1020" i="10"/>
  <c r="Q1021" i="10"/>
  <c r="Q1022" i="10"/>
  <c r="Q1023" i="10"/>
  <c r="Q1024" i="10"/>
  <c r="Q1025" i="10"/>
  <c r="Q1026" i="10"/>
  <c r="Q1027" i="10"/>
  <c r="Q1028" i="10"/>
  <c r="Q1029" i="10"/>
  <c r="Q1030" i="10"/>
  <c r="Q1031" i="10"/>
  <c r="Q1032" i="10"/>
  <c r="Q1342" i="10"/>
  <c r="Q1343" i="10"/>
  <c r="Q1344" i="10"/>
  <c r="Q1345" i="10"/>
  <c r="Q1346" i="10"/>
  <c r="Q1347" i="10"/>
  <c r="Q1348" i="10"/>
  <c r="Q1349" i="10"/>
  <c r="Q1350" i="10"/>
  <c r="Q1351" i="10"/>
  <c r="Q1352" i="10"/>
  <c r="Q1353" i="10"/>
  <c r="Q1354" i="10"/>
  <c r="Q1355" i="10"/>
  <c r="Q1356" i="10"/>
  <c r="Q1357" i="10"/>
  <c r="Q1358" i="10"/>
  <c r="Q1359" i="10"/>
  <c r="Q1360" i="10"/>
  <c r="Q1361" i="10"/>
  <c r="Q1362" i="10"/>
  <c r="Q1363" i="10"/>
  <c r="Q1364" i="10"/>
  <c r="Q1365" i="10"/>
  <c r="Q1366" i="10"/>
  <c r="Q1367" i="10"/>
  <c r="Q1368" i="10"/>
  <c r="Q1369" i="10"/>
  <c r="Q1370" i="10"/>
  <c r="Q1371" i="10"/>
  <c r="Q1372" i="10"/>
  <c r="Q1373" i="10"/>
  <c r="Q1374" i="10"/>
  <c r="Q1375" i="10"/>
  <c r="Q1376" i="10"/>
  <c r="Q1377" i="10"/>
  <c r="Q1378" i="10"/>
  <c r="Q1379" i="10"/>
  <c r="Q1380" i="10"/>
  <c r="Q1381" i="10"/>
  <c r="Q1382" i="10"/>
  <c r="Q1383" i="10"/>
  <c r="Q1384" i="10"/>
  <c r="Q1385" i="10"/>
  <c r="Q1386" i="10"/>
  <c r="Q1387" i="10"/>
  <c r="Q1388" i="10"/>
  <c r="Q1389" i="10"/>
  <c r="Q1390" i="10"/>
  <c r="Q1391" i="10"/>
  <c r="Q1392" i="10"/>
  <c r="Q1393" i="10"/>
  <c r="Q1394" i="10"/>
  <c r="Q1395" i="10"/>
  <c r="Q1396" i="10"/>
  <c r="Q1397" i="10"/>
  <c r="Q1398" i="10"/>
  <c r="Q1399" i="10"/>
  <c r="Q1400" i="10"/>
  <c r="Q1401" i="10"/>
  <c r="Q1402" i="10"/>
  <c r="Q1403" i="10"/>
  <c r="Q1404" i="10"/>
  <c r="Q1405" i="10"/>
  <c r="Q1406" i="10"/>
  <c r="Q1407" i="10"/>
  <c r="Q1408" i="10"/>
  <c r="Q1409" i="10"/>
  <c r="Q1410" i="10"/>
  <c r="Q1411" i="10"/>
  <c r="Q1412" i="10"/>
  <c r="Q1413" i="10"/>
  <c r="Q1414" i="10"/>
  <c r="Q1415" i="10"/>
  <c r="Q1416" i="10"/>
  <c r="Q1417" i="10"/>
  <c r="Q1418" i="10"/>
  <c r="Q1419" i="10"/>
  <c r="Q1420" i="10"/>
  <c r="Q1421" i="10"/>
  <c r="Q1422" i="10"/>
  <c r="Q1423" i="10"/>
  <c r="Q1424" i="10"/>
  <c r="Q1425" i="10"/>
  <c r="Q1426" i="10"/>
  <c r="Q1427" i="10"/>
  <c r="Q1428" i="10"/>
  <c r="Q1429" i="10"/>
  <c r="Q1430" i="10"/>
  <c r="Q1431" i="10"/>
  <c r="Q1432" i="10"/>
  <c r="Q1433" i="10"/>
  <c r="Q1434" i="10"/>
  <c r="Q1435" i="10"/>
  <c r="Q1436" i="10"/>
  <c r="Q1437" i="10"/>
  <c r="Q1438" i="10"/>
  <c r="Q1439" i="10"/>
  <c r="Q1440" i="10"/>
  <c r="Q1441" i="10"/>
  <c r="Q1442" i="10"/>
  <c r="Q1443" i="10"/>
  <c r="Q1444" i="10"/>
  <c r="Q1445" i="10"/>
  <c r="Q1446" i="10"/>
  <c r="Q1447" i="10"/>
  <c r="Q1448" i="10"/>
  <c r="Q1449" i="10"/>
  <c r="Q1450" i="10"/>
  <c r="Q1451" i="10"/>
  <c r="Q1452" i="10"/>
  <c r="Q1453" i="10"/>
  <c r="Q1454" i="10"/>
  <c r="Q1455" i="10"/>
  <c r="Q1456" i="10"/>
  <c r="Q1457" i="10"/>
  <c r="Q1458" i="10"/>
  <c r="Q1459" i="10"/>
  <c r="Q1460" i="10"/>
  <c r="Q1461" i="10"/>
  <c r="Q1462" i="10"/>
  <c r="Q1463" i="10"/>
  <c r="Q1464" i="10"/>
  <c r="Q1465" i="10"/>
  <c r="Q1466" i="10"/>
  <c r="Q1467" i="10"/>
  <c r="Q1468" i="10"/>
  <c r="Q1469" i="10"/>
  <c r="Q1470" i="10"/>
  <c r="Q1471" i="10"/>
  <c r="Q1472" i="10"/>
  <c r="Q1473" i="10"/>
  <c r="Q1474" i="10"/>
  <c r="Q1475" i="10"/>
  <c r="Q1476" i="10"/>
  <c r="Q1477" i="10"/>
  <c r="Q1478" i="10"/>
  <c r="Q1479" i="10"/>
  <c r="Q1480" i="10"/>
  <c r="Q1481" i="10"/>
  <c r="Q1482" i="10"/>
  <c r="Q1483" i="10"/>
  <c r="Q1484" i="10"/>
  <c r="Q1485" i="10"/>
  <c r="Q1486" i="10"/>
  <c r="Q1487" i="10"/>
  <c r="Q1488" i="10"/>
  <c r="Q1489" i="10"/>
  <c r="Q1490" i="10"/>
  <c r="Q1491" i="10"/>
  <c r="Q1492" i="10"/>
  <c r="Q1493" i="10"/>
  <c r="Q1494" i="10"/>
  <c r="Q1495" i="10"/>
  <c r="Q1496" i="10"/>
  <c r="Q1497" i="10"/>
  <c r="Q1498" i="10"/>
  <c r="Q1499" i="10"/>
  <c r="Q1500" i="10"/>
  <c r="Q1501" i="10"/>
  <c r="Q1502" i="10"/>
  <c r="Q1503" i="10"/>
  <c r="Q1504" i="10"/>
  <c r="Q1505" i="10"/>
  <c r="Q1506" i="10"/>
  <c r="Q1507" i="10"/>
  <c r="Q1508" i="10"/>
  <c r="Q1509" i="10"/>
  <c r="Q1510" i="10"/>
  <c r="Q1511" i="10"/>
  <c r="Q1512" i="10"/>
  <c r="Q1513" i="10"/>
  <c r="Q1514" i="10"/>
  <c r="Q1515" i="10"/>
  <c r="Q1516" i="10"/>
  <c r="Q1517" i="10"/>
  <c r="Q1518" i="10"/>
  <c r="Q1519" i="10"/>
  <c r="Q1520" i="10"/>
  <c r="Q1521" i="10"/>
  <c r="Q1522" i="10"/>
  <c r="Q1523" i="10"/>
  <c r="Q1524" i="10"/>
  <c r="Q1525" i="10"/>
  <c r="Q1526" i="10"/>
  <c r="Q1527" i="10"/>
  <c r="Q1528" i="10"/>
  <c r="Q1529" i="10"/>
  <c r="Q1530" i="10"/>
  <c r="Q1531" i="10"/>
  <c r="Q1532" i="10"/>
  <c r="Q1533" i="10"/>
  <c r="Q1534" i="10"/>
  <c r="Q1535" i="10"/>
  <c r="Q1536" i="10"/>
  <c r="Q1537" i="10"/>
  <c r="Q1538" i="10"/>
  <c r="Q1539" i="10"/>
  <c r="Q1540" i="10"/>
  <c r="Q1541" i="10"/>
  <c r="Q1542" i="10"/>
  <c r="Q1543" i="10"/>
  <c r="Q1544" i="10"/>
  <c r="Q1545" i="10"/>
  <c r="Q1546" i="10"/>
  <c r="Q1547" i="10"/>
  <c r="Q1548" i="10"/>
  <c r="Q1549" i="10"/>
  <c r="Q1550" i="10"/>
  <c r="Q1551" i="10"/>
  <c r="Q1552" i="10"/>
  <c r="Q1553" i="10"/>
  <c r="Q1554" i="10"/>
  <c r="Q1555" i="10"/>
  <c r="Q1556" i="10"/>
  <c r="Q1557" i="10"/>
  <c r="Q1558" i="10"/>
  <c r="Q1559" i="10"/>
  <c r="Q1560" i="10"/>
  <c r="Q1561" i="10"/>
  <c r="Q1562" i="10"/>
  <c r="Q1563" i="10"/>
  <c r="Q1564" i="10"/>
  <c r="Q1565" i="10"/>
  <c r="Q1566" i="10"/>
  <c r="Q1567" i="10"/>
  <c r="Q1568" i="10"/>
  <c r="Q1569" i="10"/>
  <c r="Q1570" i="10"/>
  <c r="Q1571" i="10"/>
  <c r="Q1572" i="10"/>
  <c r="Q1573" i="10"/>
  <c r="Q1574" i="10"/>
  <c r="Q1575" i="10"/>
  <c r="Q1576" i="10"/>
  <c r="Q1577" i="10"/>
  <c r="Q1578" i="10"/>
  <c r="Q1579" i="10"/>
  <c r="Q1580" i="10"/>
  <c r="Q1581" i="10"/>
  <c r="Q1582" i="10"/>
  <c r="Q1583" i="10"/>
  <c r="Q1584" i="10"/>
  <c r="Q1585" i="10"/>
  <c r="Q1586" i="10"/>
  <c r="Q1587" i="10"/>
  <c r="Q1588" i="10"/>
  <c r="Q1589" i="10"/>
  <c r="Q1590" i="10"/>
  <c r="Q1591" i="10"/>
  <c r="Q1592" i="10"/>
  <c r="Q1593" i="10"/>
  <c r="Q1594" i="10"/>
  <c r="Q1595" i="10"/>
  <c r="Q1596" i="10"/>
  <c r="Q1597" i="10"/>
  <c r="Q1598" i="10"/>
  <c r="Q1599" i="10"/>
  <c r="Q1600" i="10"/>
  <c r="Q1601" i="10"/>
  <c r="Q1602" i="10"/>
  <c r="Q1603" i="10"/>
  <c r="Q1604" i="10"/>
  <c r="Q1605" i="10"/>
  <c r="Q1606" i="10"/>
  <c r="Q1607" i="10"/>
  <c r="Q1608" i="10"/>
  <c r="Q1609" i="10"/>
  <c r="Q1610" i="10"/>
  <c r="Q1611" i="10"/>
  <c r="Q1612" i="10"/>
  <c r="Q1613" i="10"/>
  <c r="Q1614" i="10"/>
  <c r="Q1615" i="10"/>
  <c r="Q1616" i="10"/>
  <c r="Q1617" i="10"/>
  <c r="Q1618" i="10"/>
  <c r="Q1619" i="10"/>
  <c r="Q1620" i="10"/>
  <c r="Q1621" i="10"/>
  <c r="Q1622" i="10"/>
  <c r="Q1623" i="10"/>
  <c r="Q1624" i="10"/>
  <c r="Q1625" i="10"/>
  <c r="Q1626" i="10"/>
  <c r="Q1627" i="10"/>
  <c r="Q1628" i="10"/>
  <c r="Q1629" i="10"/>
  <c r="Q1630" i="10"/>
  <c r="Q1631" i="10"/>
  <c r="Q1632" i="10"/>
  <c r="Q1633" i="10"/>
  <c r="Q1634" i="10"/>
  <c r="Q1635" i="10"/>
  <c r="Q1636" i="10"/>
  <c r="Q1637" i="10"/>
  <c r="Q1638" i="10"/>
  <c r="Q1639" i="10"/>
  <c r="Q1640" i="10"/>
  <c r="Q1641" i="10"/>
  <c r="Q1642" i="10"/>
  <c r="Q1643" i="10"/>
  <c r="Q1644" i="10"/>
  <c r="Q1645" i="10"/>
  <c r="Q1646" i="10"/>
  <c r="Q1647" i="10"/>
  <c r="Q1648" i="10"/>
  <c r="Q1649" i="10"/>
  <c r="Q1650" i="10"/>
  <c r="Q1651" i="10"/>
  <c r="Q1652" i="10"/>
  <c r="Q1653" i="10"/>
  <c r="Q1654" i="10"/>
  <c r="Q1655" i="10"/>
  <c r="Q1656" i="10"/>
  <c r="Q1657" i="10"/>
  <c r="Q1658" i="10"/>
  <c r="Q1659" i="10"/>
  <c r="Q1660" i="10"/>
  <c r="Q1661" i="10"/>
  <c r="Q1662" i="10"/>
  <c r="Q1663" i="10"/>
  <c r="Q1664" i="10"/>
  <c r="Q1665" i="10"/>
  <c r="Q1666" i="10"/>
  <c r="Q1667" i="10"/>
  <c r="Q1668" i="10"/>
  <c r="Q1669" i="10"/>
  <c r="Q1670" i="10"/>
  <c r="Q1671" i="10"/>
  <c r="Q1672" i="10"/>
  <c r="Q1673" i="10"/>
  <c r="Q1674" i="10"/>
  <c r="Q1675" i="10"/>
  <c r="Q1676" i="10"/>
  <c r="Q1677" i="10"/>
  <c r="Q1678" i="10"/>
  <c r="Q1679" i="10"/>
  <c r="Q1680" i="10"/>
  <c r="Q1681" i="10"/>
  <c r="Q1682" i="10"/>
  <c r="Q1683" i="10"/>
  <c r="Q1684" i="10"/>
  <c r="M11" i="10"/>
  <c r="M12" i="10"/>
  <c r="M13" i="10"/>
  <c r="M14" i="10"/>
  <c r="M15" i="10"/>
  <c r="M16" i="10"/>
  <c r="M17" i="10"/>
  <c r="M18" i="10"/>
  <c r="M19" i="10"/>
  <c r="M514" i="10"/>
  <c r="M515" i="10"/>
  <c r="M516" i="10"/>
  <c r="M517" i="10"/>
  <c r="M518" i="10"/>
  <c r="M519" i="10"/>
  <c r="M520" i="10"/>
  <c r="M521" i="10"/>
  <c r="M522" i="10"/>
  <c r="M523" i="10"/>
  <c r="M524" i="10"/>
  <c r="M525" i="10"/>
  <c r="M526" i="10"/>
  <c r="M527" i="10"/>
  <c r="M528" i="10"/>
  <c r="M529" i="10"/>
  <c r="M530" i="10"/>
  <c r="M531" i="10"/>
  <c r="M532" i="10"/>
  <c r="M533" i="10"/>
  <c r="M534" i="10"/>
  <c r="M535" i="10"/>
  <c r="M536" i="10"/>
  <c r="M537" i="10"/>
  <c r="M538" i="10"/>
  <c r="M539" i="10"/>
  <c r="M540" i="10"/>
  <c r="M541" i="10"/>
  <c r="M542" i="10"/>
  <c r="M543" i="10"/>
  <c r="M544" i="10"/>
  <c r="M545" i="10"/>
  <c r="M546" i="10"/>
  <c r="M547" i="10"/>
  <c r="M548" i="10"/>
  <c r="M549" i="10"/>
  <c r="M550" i="10"/>
  <c r="M551" i="10"/>
  <c r="M552" i="10"/>
  <c r="M553" i="10"/>
  <c r="M554" i="10"/>
  <c r="M555" i="10"/>
  <c r="M556" i="10"/>
  <c r="M557" i="10"/>
  <c r="M558" i="10"/>
  <c r="M559" i="10"/>
  <c r="M560" i="10"/>
  <c r="M561" i="10"/>
  <c r="M562" i="10"/>
  <c r="M563" i="10"/>
  <c r="M564" i="10"/>
  <c r="M565" i="10"/>
  <c r="M566" i="10"/>
  <c r="M567" i="10"/>
  <c r="M568" i="10"/>
  <c r="M569" i="10"/>
  <c r="M570" i="10"/>
  <c r="M571" i="10"/>
  <c r="M572" i="10"/>
  <c r="M573" i="10"/>
  <c r="M574" i="10"/>
  <c r="M575" i="10"/>
  <c r="M576" i="10"/>
  <c r="M577" i="10"/>
  <c r="M578" i="10"/>
  <c r="M579" i="10"/>
  <c r="M580" i="10"/>
  <c r="M581" i="10"/>
  <c r="M582" i="10"/>
  <c r="M583" i="10"/>
  <c r="M584" i="10"/>
  <c r="M585" i="10"/>
  <c r="M586" i="10"/>
  <c r="M587" i="10"/>
  <c r="M588" i="10"/>
  <c r="M589" i="10"/>
  <c r="M590" i="10"/>
  <c r="M591" i="10"/>
  <c r="M592" i="10"/>
  <c r="M593" i="10"/>
  <c r="M594" i="10"/>
  <c r="M595" i="10"/>
  <c r="M596" i="10"/>
  <c r="M597" i="10"/>
  <c r="M598" i="10"/>
  <c r="M599" i="10"/>
  <c r="M600" i="10"/>
  <c r="M601" i="10"/>
  <c r="M602" i="10"/>
  <c r="M603" i="10"/>
  <c r="M604" i="10"/>
  <c r="M605" i="10"/>
  <c r="M606" i="10"/>
  <c r="M607" i="10"/>
  <c r="M608" i="10"/>
  <c r="M609" i="10"/>
  <c r="M610" i="10"/>
  <c r="M611" i="10"/>
  <c r="M612" i="10"/>
  <c r="M613" i="10"/>
  <c r="M614" i="10"/>
  <c r="M615" i="10"/>
  <c r="M616" i="10"/>
  <c r="M617" i="10"/>
  <c r="M618" i="10"/>
  <c r="M619" i="10"/>
  <c r="M620" i="10"/>
  <c r="M621" i="10"/>
  <c r="M622" i="10"/>
  <c r="M623" i="10"/>
  <c r="M624" i="10"/>
  <c r="M625" i="10"/>
  <c r="M626" i="10"/>
  <c r="M627" i="10"/>
  <c r="M628" i="10"/>
  <c r="M629" i="10"/>
  <c r="M630" i="10"/>
  <c r="M631" i="10"/>
  <c r="M632" i="10"/>
  <c r="M633" i="10"/>
  <c r="M634" i="10"/>
  <c r="M635" i="10"/>
  <c r="M636" i="10"/>
  <c r="M637" i="10"/>
  <c r="M638" i="10"/>
  <c r="M639" i="10"/>
  <c r="M640" i="10"/>
  <c r="M641" i="10"/>
  <c r="M642" i="10"/>
  <c r="M643" i="10"/>
  <c r="M644" i="10"/>
  <c r="M645" i="10"/>
  <c r="M646" i="10"/>
  <c r="M647" i="10"/>
  <c r="M648" i="10"/>
  <c r="M649" i="10"/>
  <c r="M650" i="10"/>
  <c r="M651" i="10"/>
  <c r="M652" i="10"/>
  <c r="M653" i="10"/>
  <c r="M654" i="10"/>
  <c r="M655" i="10"/>
  <c r="M656" i="10"/>
  <c r="M657" i="10"/>
  <c r="M658" i="10"/>
  <c r="M659" i="10"/>
  <c r="M660" i="10"/>
  <c r="M661" i="10"/>
  <c r="M662" i="10"/>
  <c r="M663" i="10"/>
  <c r="M664" i="10"/>
  <c r="M665" i="10"/>
  <c r="M666" i="10"/>
  <c r="M667" i="10"/>
  <c r="M668" i="10"/>
  <c r="M669" i="10"/>
  <c r="M670" i="10"/>
  <c r="M671" i="10"/>
  <c r="M672" i="10"/>
  <c r="M673" i="10"/>
  <c r="M674" i="10"/>
  <c r="M675" i="10"/>
  <c r="M676" i="10"/>
  <c r="M677" i="10"/>
  <c r="M678" i="10"/>
  <c r="M679" i="10"/>
  <c r="M680" i="10"/>
  <c r="M681" i="10"/>
  <c r="M682" i="10"/>
  <c r="M683" i="10"/>
  <c r="M684" i="10"/>
  <c r="M685" i="10"/>
  <c r="M686" i="10"/>
  <c r="M687" i="10"/>
  <c r="M688" i="10"/>
  <c r="M689" i="10"/>
  <c r="M690" i="10"/>
  <c r="M691" i="10"/>
  <c r="M692" i="10"/>
  <c r="M693" i="10"/>
  <c r="M694" i="10"/>
  <c r="M695" i="10"/>
  <c r="M696" i="10"/>
  <c r="M697" i="10"/>
  <c r="M698" i="10"/>
  <c r="M699" i="10"/>
  <c r="M700" i="10"/>
  <c r="M701" i="10"/>
  <c r="M702" i="10"/>
  <c r="M703" i="10"/>
  <c r="M704" i="10"/>
  <c r="M705" i="10"/>
  <c r="M706" i="10"/>
  <c r="M707" i="10"/>
  <c r="M708" i="10"/>
  <c r="M709" i="10"/>
  <c r="M710" i="10"/>
  <c r="M711" i="10"/>
  <c r="M712" i="10"/>
  <c r="M713" i="10"/>
  <c r="M714" i="10"/>
  <c r="M715" i="10"/>
  <c r="M716" i="10"/>
  <c r="M717" i="10"/>
  <c r="M718" i="10"/>
  <c r="M719" i="10"/>
  <c r="M720" i="10"/>
  <c r="M721" i="10"/>
  <c r="M722" i="10"/>
  <c r="M723" i="10"/>
  <c r="M724" i="10"/>
  <c r="M725" i="10"/>
  <c r="M726" i="10"/>
  <c r="M727" i="10"/>
  <c r="M728" i="10"/>
  <c r="M729" i="10"/>
  <c r="M730" i="10"/>
  <c r="M731" i="10"/>
  <c r="M732" i="10"/>
  <c r="M733" i="10"/>
  <c r="M734" i="10"/>
  <c r="M735" i="10"/>
  <c r="M736" i="10"/>
  <c r="M737" i="10"/>
  <c r="M738" i="10"/>
  <c r="M739" i="10"/>
  <c r="M740" i="10"/>
  <c r="M741" i="10"/>
  <c r="M742" i="10"/>
  <c r="M743" i="10"/>
  <c r="M744" i="10"/>
  <c r="M745" i="10"/>
  <c r="M746" i="10"/>
  <c r="M747" i="10"/>
  <c r="M748" i="10"/>
  <c r="M749" i="10"/>
  <c r="M750" i="10"/>
  <c r="M751" i="10"/>
  <c r="M752" i="10"/>
  <c r="M753" i="10"/>
  <c r="M754" i="10"/>
  <c r="M755" i="10"/>
  <c r="M756" i="10"/>
  <c r="M757" i="10"/>
  <c r="M758" i="10"/>
  <c r="M759" i="10"/>
  <c r="M760" i="10"/>
  <c r="M761" i="10"/>
  <c r="M762" i="10"/>
  <c r="M763" i="10"/>
  <c r="M764" i="10"/>
  <c r="M765" i="10"/>
  <c r="M766" i="10"/>
  <c r="M767" i="10"/>
  <c r="M768" i="10"/>
  <c r="M769" i="10"/>
  <c r="M770" i="10"/>
  <c r="M771" i="10"/>
  <c r="M772" i="10"/>
  <c r="M773" i="10"/>
  <c r="M774" i="10"/>
  <c r="M775" i="10"/>
  <c r="M776" i="10"/>
  <c r="M777" i="10"/>
  <c r="M778" i="10"/>
  <c r="M779" i="10"/>
  <c r="M780" i="10"/>
  <c r="M781" i="10"/>
  <c r="M782" i="10"/>
  <c r="M783" i="10"/>
  <c r="M784" i="10"/>
  <c r="M785" i="10"/>
  <c r="M786" i="10"/>
  <c r="M787" i="10"/>
  <c r="M788" i="10"/>
  <c r="M789" i="10"/>
  <c r="M790" i="10"/>
  <c r="M791" i="10"/>
  <c r="M792" i="10"/>
  <c r="M793" i="10"/>
  <c r="M794" i="10"/>
  <c r="M795" i="10"/>
  <c r="M796" i="10"/>
  <c r="M797" i="10"/>
  <c r="M798" i="10"/>
  <c r="M799" i="10"/>
  <c r="M800" i="10"/>
  <c r="M801" i="10"/>
  <c r="M802" i="10"/>
  <c r="M803" i="10"/>
  <c r="M804" i="10"/>
  <c r="M805" i="10"/>
  <c r="M806" i="10"/>
  <c r="M807" i="10"/>
  <c r="M808" i="10"/>
  <c r="M809" i="10"/>
  <c r="M810" i="10"/>
  <c r="M811" i="10"/>
  <c r="M812" i="10"/>
  <c r="M813" i="10"/>
  <c r="M814" i="10"/>
  <c r="M815" i="10"/>
  <c r="M816" i="10"/>
  <c r="M817" i="10"/>
  <c r="M818" i="10"/>
  <c r="M819" i="10"/>
  <c r="M820" i="10"/>
  <c r="M821" i="10"/>
  <c r="M822" i="10"/>
  <c r="M823" i="10"/>
  <c r="M824" i="10"/>
  <c r="M825" i="10"/>
  <c r="M826" i="10"/>
  <c r="M827" i="10"/>
  <c r="M828" i="10"/>
  <c r="M829" i="10"/>
  <c r="M830" i="10"/>
  <c r="M831" i="10"/>
  <c r="M832" i="10"/>
  <c r="M833" i="10"/>
  <c r="M834" i="10"/>
  <c r="M835" i="10"/>
  <c r="M836" i="10"/>
  <c r="M837" i="10"/>
  <c r="M838" i="10"/>
  <c r="M839" i="10"/>
  <c r="M840" i="10"/>
  <c r="M841" i="10"/>
  <c r="M842" i="10"/>
  <c r="M843" i="10"/>
  <c r="M844" i="10"/>
  <c r="M845" i="10"/>
  <c r="M846" i="10"/>
  <c r="M847" i="10"/>
  <c r="M848" i="10"/>
  <c r="M849" i="10"/>
  <c r="M850" i="10"/>
  <c r="M851" i="10"/>
  <c r="M852" i="10"/>
  <c r="M853" i="10"/>
  <c r="M854" i="10"/>
  <c r="M855" i="10"/>
  <c r="M856" i="10"/>
  <c r="M857" i="10"/>
  <c r="M858" i="10"/>
  <c r="M859" i="10"/>
  <c r="M860" i="10"/>
  <c r="M861" i="10"/>
  <c r="M862" i="10"/>
  <c r="M863" i="10"/>
  <c r="M864" i="10"/>
  <c r="M865" i="10"/>
  <c r="M866" i="10"/>
  <c r="M867" i="10"/>
  <c r="M868" i="10"/>
  <c r="M869" i="10"/>
  <c r="M870" i="10"/>
  <c r="M871" i="10"/>
  <c r="M872" i="10"/>
  <c r="M873" i="10"/>
  <c r="M874" i="10"/>
  <c r="M875" i="10"/>
  <c r="M876" i="10"/>
  <c r="M877" i="10"/>
  <c r="M878" i="10"/>
  <c r="M879" i="10"/>
  <c r="M880" i="10"/>
  <c r="M881" i="10"/>
  <c r="M882" i="10"/>
  <c r="M883" i="10"/>
  <c r="M884" i="10"/>
  <c r="M885" i="10"/>
  <c r="M886" i="10"/>
  <c r="M887" i="10"/>
  <c r="M888" i="10"/>
  <c r="M889" i="10"/>
  <c r="M890" i="10"/>
  <c r="M891" i="10"/>
  <c r="M892" i="10"/>
  <c r="M893" i="10"/>
  <c r="M894" i="10"/>
  <c r="M895" i="10"/>
  <c r="M896" i="10"/>
  <c r="M897" i="10"/>
  <c r="M898" i="10"/>
  <c r="M899" i="10"/>
  <c r="M900" i="10"/>
  <c r="M901" i="10"/>
  <c r="M902" i="10"/>
  <c r="M903" i="10"/>
  <c r="M904" i="10"/>
  <c r="M905" i="10"/>
  <c r="M906" i="10"/>
  <c r="M907" i="10"/>
  <c r="M908" i="10"/>
  <c r="M909" i="10"/>
  <c r="M910" i="10"/>
  <c r="M911" i="10"/>
  <c r="M912" i="10"/>
  <c r="M913" i="10"/>
  <c r="M914" i="10"/>
  <c r="M915" i="10"/>
  <c r="M916" i="10"/>
  <c r="M917" i="10"/>
  <c r="M918" i="10"/>
  <c r="M919" i="10"/>
  <c r="M920" i="10"/>
  <c r="M921" i="10"/>
  <c r="M922" i="10"/>
  <c r="M923" i="10"/>
  <c r="M924" i="10"/>
  <c r="M925" i="10"/>
  <c r="M926" i="10"/>
  <c r="M927" i="10"/>
  <c r="M928" i="10"/>
  <c r="M929" i="10"/>
  <c r="M930" i="10"/>
  <c r="M931" i="10"/>
  <c r="M932" i="10"/>
  <c r="M933" i="10"/>
  <c r="M934" i="10"/>
  <c r="M935" i="10"/>
  <c r="M936" i="10"/>
  <c r="M937" i="10"/>
  <c r="M938" i="10"/>
  <c r="M939" i="10"/>
  <c r="M940" i="10"/>
  <c r="M941" i="10"/>
  <c r="M942" i="10"/>
  <c r="M943" i="10"/>
  <c r="M944" i="10"/>
  <c r="M945" i="10"/>
  <c r="M946" i="10"/>
  <c r="M947" i="10"/>
  <c r="M948" i="10"/>
  <c r="M949" i="10"/>
  <c r="M950" i="10"/>
  <c r="M951" i="10"/>
  <c r="M952" i="10"/>
  <c r="M953" i="10"/>
  <c r="M954" i="10"/>
  <c r="M955" i="10"/>
  <c r="M956" i="10"/>
  <c r="M957" i="10"/>
  <c r="M958" i="10"/>
  <c r="M959" i="10"/>
  <c r="M960" i="10"/>
  <c r="M961" i="10"/>
  <c r="M962" i="10"/>
  <c r="M963" i="10"/>
  <c r="M964" i="10"/>
  <c r="M965" i="10"/>
  <c r="M966" i="10"/>
  <c r="M967" i="10"/>
  <c r="M968" i="10"/>
  <c r="M969" i="10"/>
  <c r="M970" i="10"/>
  <c r="M971" i="10"/>
  <c r="M972" i="10"/>
  <c r="M973" i="10"/>
  <c r="M974" i="10"/>
  <c r="M975" i="10"/>
  <c r="M976" i="10"/>
  <c r="M977" i="10"/>
  <c r="M978" i="10"/>
  <c r="M979" i="10"/>
  <c r="M980" i="10"/>
  <c r="M981" i="10"/>
  <c r="M982" i="10"/>
  <c r="M983" i="10"/>
  <c r="M984" i="10"/>
  <c r="M985" i="10"/>
  <c r="M986" i="10"/>
  <c r="M987" i="10"/>
  <c r="M988" i="10"/>
  <c r="M989" i="10"/>
  <c r="M990" i="10"/>
  <c r="M991" i="10"/>
  <c r="M992" i="10"/>
  <c r="M993" i="10"/>
  <c r="M994" i="10"/>
  <c r="M995" i="10"/>
  <c r="M996" i="10"/>
  <c r="M997" i="10"/>
  <c r="M998" i="10"/>
  <c r="M999" i="10"/>
  <c r="M1000" i="10"/>
  <c r="M1001" i="10"/>
  <c r="M1002" i="10"/>
  <c r="M1003" i="10"/>
  <c r="M1004" i="10"/>
  <c r="M1005" i="10"/>
  <c r="M1006" i="10"/>
  <c r="M1007" i="10"/>
  <c r="M1008" i="10"/>
  <c r="M1009" i="10"/>
  <c r="M1010" i="10"/>
  <c r="M1011" i="10"/>
  <c r="M1012" i="10"/>
  <c r="M1013" i="10"/>
  <c r="M1014" i="10"/>
  <c r="M1015" i="10"/>
  <c r="M1016" i="10"/>
  <c r="M1017" i="10"/>
  <c r="M1018" i="10"/>
  <c r="M1019" i="10"/>
  <c r="M1020" i="10"/>
  <c r="M1021" i="10"/>
  <c r="M1022" i="10"/>
  <c r="M1023" i="10"/>
  <c r="M1024" i="10"/>
  <c r="M1025" i="10"/>
  <c r="M1026" i="10"/>
  <c r="M1027" i="10"/>
  <c r="M1028" i="10"/>
  <c r="M1029" i="10"/>
  <c r="M1030" i="10"/>
  <c r="M1031" i="10"/>
  <c r="M1032" i="10"/>
  <c r="M1342" i="10"/>
  <c r="M1343" i="10"/>
  <c r="M1344" i="10"/>
  <c r="M1345" i="10"/>
  <c r="M1346" i="10"/>
  <c r="M1347" i="10"/>
  <c r="M1348" i="10"/>
  <c r="M1349" i="10"/>
  <c r="M1350" i="10"/>
  <c r="M1351" i="10"/>
  <c r="M1352" i="10"/>
  <c r="M1353" i="10"/>
  <c r="M1354" i="10"/>
  <c r="M1355" i="10"/>
  <c r="M1356" i="10"/>
  <c r="M1357" i="10"/>
  <c r="M1358" i="10"/>
  <c r="M1359" i="10"/>
  <c r="M1360" i="10"/>
  <c r="M1361" i="10"/>
  <c r="M1362" i="10"/>
  <c r="M1363" i="10"/>
  <c r="M1364" i="10"/>
  <c r="M1365" i="10"/>
  <c r="M1366" i="10"/>
  <c r="M1367" i="10"/>
  <c r="M1368" i="10"/>
  <c r="M1369" i="10"/>
  <c r="M1370" i="10"/>
  <c r="M1371" i="10"/>
  <c r="M1372" i="10"/>
  <c r="M1373" i="10"/>
  <c r="M1374" i="10"/>
  <c r="M1375" i="10"/>
  <c r="M1376" i="10"/>
  <c r="M1377" i="10"/>
  <c r="M1378" i="10"/>
  <c r="M1379" i="10"/>
  <c r="M1380" i="10"/>
  <c r="M1381" i="10"/>
  <c r="M1382" i="10"/>
  <c r="M1383" i="10"/>
  <c r="M1384" i="10"/>
  <c r="M1385" i="10"/>
  <c r="M1386" i="10"/>
  <c r="M1387" i="10"/>
  <c r="M1388" i="10"/>
  <c r="M1389" i="10"/>
  <c r="M1390" i="10"/>
  <c r="M1391" i="10"/>
  <c r="M1392" i="10"/>
  <c r="M1393" i="10"/>
  <c r="M1394" i="10"/>
  <c r="M1395" i="10"/>
  <c r="M1396" i="10"/>
  <c r="M1397" i="10"/>
  <c r="M1398" i="10"/>
  <c r="M1399" i="10"/>
  <c r="M1400" i="10"/>
  <c r="M1401" i="10"/>
  <c r="M1402" i="10"/>
  <c r="M1403" i="10"/>
  <c r="M1404" i="10"/>
  <c r="M1405" i="10"/>
  <c r="M1406" i="10"/>
  <c r="M1407" i="10"/>
  <c r="M1408" i="10"/>
  <c r="M1409" i="10"/>
  <c r="M1410" i="10"/>
  <c r="M1411" i="10"/>
  <c r="M1412" i="10"/>
  <c r="M1413" i="10"/>
  <c r="M1414" i="10"/>
  <c r="M1415" i="10"/>
  <c r="M1416" i="10"/>
  <c r="M1417" i="10"/>
  <c r="M1418" i="10"/>
  <c r="M1419" i="10"/>
  <c r="M1420" i="10"/>
  <c r="M1421" i="10"/>
  <c r="M1422" i="10"/>
  <c r="M1423" i="10"/>
  <c r="M1424" i="10"/>
  <c r="M1425" i="10"/>
  <c r="M1426" i="10"/>
  <c r="M1427" i="10"/>
  <c r="M1428" i="10"/>
  <c r="M1429" i="10"/>
  <c r="M1430" i="10"/>
  <c r="M1431" i="10"/>
  <c r="M1432" i="10"/>
  <c r="M1433" i="10"/>
  <c r="M1434" i="10"/>
  <c r="M1435" i="10"/>
  <c r="M1436" i="10"/>
  <c r="M1437" i="10"/>
  <c r="M1438" i="10"/>
  <c r="M1439" i="10"/>
  <c r="M1440" i="10"/>
  <c r="M1441" i="10"/>
  <c r="M1442" i="10"/>
  <c r="M1443" i="10"/>
  <c r="M1444" i="10"/>
  <c r="M1445" i="10"/>
  <c r="M1446" i="10"/>
  <c r="M1447" i="10"/>
  <c r="M1448" i="10"/>
  <c r="M1449" i="10"/>
  <c r="M1450" i="10"/>
  <c r="M1451" i="10"/>
  <c r="M1452" i="10"/>
  <c r="M1453" i="10"/>
  <c r="M1454" i="10"/>
  <c r="M1455" i="10"/>
  <c r="M1456" i="10"/>
  <c r="M1457" i="10"/>
  <c r="M1458" i="10"/>
  <c r="M1459" i="10"/>
  <c r="M1460" i="10"/>
  <c r="M1461" i="10"/>
  <c r="M1462" i="10"/>
  <c r="M1463" i="10"/>
  <c r="M1464" i="10"/>
  <c r="M1465" i="10"/>
  <c r="M1466" i="10"/>
  <c r="M1467" i="10"/>
  <c r="M1468" i="10"/>
  <c r="M1469" i="10"/>
  <c r="M1470" i="10"/>
  <c r="M1471" i="10"/>
  <c r="M1472" i="10"/>
  <c r="M1473" i="10"/>
  <c r="M1474" i="10"/>
  <c r="M1475" i="10"/>
  <c r="M1476" i="10"/>
  <c r="M1477" i="10"/>
  <c r="M1478" i="10"/>
  <c r="M1479" i="10"/>
  <c r="M1480" i="10"/>
  <c r="M1481" i="10"/>
  <c r="M1482" i="10"/>
  <c r="M1483" i="10"/>
  <c r="M1484" i="10"/>
  <c r="M1485" i="10"/>
  <c r="M1486" i="10"/>
  <c r="M1487" i="10"/>
  <c r="M1488" i="10"/>
  <c r="M1489" i="10"/>
  <c r="M1490" i="10"/>
  <c r="M1491" i="10"/>
  <c r="M1492" i="10"/>
  <c r="M1493" i="10"/>
  <c r="M1494" i="10"/>
  <c r="M1495" i="10"/>
  <c r="M1496" i="10"/>
  <c r="M1497" i="10"/>
  <c r="M1498" i="10"/>
  <c r="M1499" i="10"/>
  <c r="M1500" i="10"/>
  <c r="M1501" i="10"/>
  <c r="M1502" i="10"/>
  <c r="M1503" i="10"/>
  <c r="M1504" i="10"/>
  <c r="M1505" i="10"/>
  <c r="M1506" i="10"/>
  <c r="M1507" i="10"/>
  <c r="M1508" i="10"/>
  <c r="M1509" i="10"/>
  <c r="M1510" i="10"/>
  <c r="M1511" i="10"/>
  <c r="M1512" i="10"/>
  <c r="M1513" i="10"/>
  <c r="M1514" i="10"/>
  <c r="M1515" i="10"/>
  <c r="M1516" i="10"/>
  <c r="M1517" i="10"/>
  <c r="M1518" i="10"/>
  <c r="M1519" i="10"/>
  <c r="M1520" i="10"/>
  <c r="M1521" i="10"/>
  <c r="M1522" i="10"/>
  <c r="M1523" i="10"/>
  <c r="M1524" i="10"/>
  <c r="M1525" i="10"/>
  <c r="M1526" i="10"/>
  <c r="M1527" i="10"/>
  <c r="M1528" i="10"/>
  <c r="M1529" i="10"/>
  <c r="M1530" i="10"/>
  <c r="M1531" i="10"/>
  <c r="M1532" i="10"/>
  <c r="M1533" i="10"/>
  <c r="M1534" i="10"/>
  <c r="M1535" i="10"/>
  <c r="M1536" i="10"/>
  <c r="M1537" i="10"/>
  <c r="M1538" i="10"/>
  <c r="M1539" i="10"/>
  <c r="M1540" i="10"/>
  <c r="M1541" i="10"/>
  <c r="M1542" i="10"/>
  <c r="M1543" i="10"/>
  <c r="M1544" i="10"/>
  <c r="M1545" i="10"/>
  <c r="M1546" i="10"/>
  <c r="M1547" i="10"/>
  <c r="M1548" i="10"/>
  <c r="M1549" i="10"/>
  <c r="M1550" i="10"/>
  <c r="M1551" i="10"/>
  <c r="M1552" i="10"/>
  <c r="M1553" i="10"/>
  <c r="M1554" i="10"/>
  <c r="M1555" i="10"/>
  <c r="M1556" i="10"/>
  <c r="M1557" i="10"/>
  <c r="M1558" i="10"/>
  <c r="M1559" i="10"/>
  <c r="M1560" i="10"/>
  <c r="M1561" i="10"/>
  <c r="M1562" i="10"/>
  <c r="M1563" i="10"/>
  <c r="M1564" i="10"/>
  <c r="M1565" i="10"/>
  <c r="M1566" i="10"/>
  <c r="M1567" i="10"/>
  <c r="M1568" i="10"/>
  <c r="M1569" i="10"/>
  <c r="M1570" i="10"/>
  <c r="M1571" i="10"/>
  <c r="M1572" i="10"/>
  <c r="M1573" i="10"/>
  <c r="M1574" i="10"/>
  <c r="M1575" i="10"/>
  <c r="M1576" i="10"/>
  <c r="M1577" i="10"/>
  <c r="M1578" i="10"/>
  <c r="M1579" i="10"/>
  <c r="M1580" i="10"/>
  <c r="M1581" i="10"/>
  <c r="M1582" i="10"/>
  <c r="M1583" i="10"/>
  <c r="M1584" i="10"/>
  <c r="M1585" i="10"/>
  <c r="M1586" i="10"/>
  <c r="M1587" i="10"/>
  <c r="M1588" i="10"/>
  <c r="M1589" i="10"/>
  <c r="M1590" i="10"/>
  <c r="M1591" i="10"/>
  <c r="M1592" i="10"/>
  <c r="M1593" i="10"/>
  <c r="M1594" i="10"/>
  <c r="M1595" i="10"/>
  <c r="M1596" i="10"/>
  <c r="M1597" i="10"/>
  <c r="M1598" i="10"/>
  <c r="M1599" i="10"/>
  <c r="M1600" i="10"/>
  <c r="M1601" i="10"/>
  <c r="M1602" i="10"/>
  <c r="M1603" i="10"/>
  <c r="M1604" i="10"/>
  <c r="M1605" i="10"/>
  <c r="M1606" i="10"/>
  <c r="M1607" i="10"/>
  <c r="M1608" i="10"/>
  <c r="M1609" i="10"/>
  <c r="M1610" i="10"/>
  <c r="M1611" i="10"/>
  <c r="M1612" i="10"/>
  <c r="M1613" i="10"/>
  <c r="M1614" i="10"/>
  <c r="M1615" i="10"/>
  <c r="M1616" i="10"/>
  <c r="M1617" i="10"/>
  <c r="M1618" i="10"/>
  <c r="M1619" i="10"/>
  <c r="M1620" i="10"/>
  <c r="M1621" i="10"/>
  <c r="M1622" i="10"/>
  <c r="M1623" i="10"/>
  <c r="M1624" i="10"/>
  <c r="M1625" i="10"/>
  <c r="M1626" i="10"/>
  <c r="M1627" i="10"/>
  <c r="M1628" i="10"/>
  <c r="M1629" i="10"/>
  <c r="M1630" i="10"/>
  <c r="M1631" i="10"/>
  <c r="M1632" i="10"/>
  <c r="M1633" i="10"/>
  <c r="M1634" i="10"/>
  <c r="M1635" i="10"/>
  <c r="M1636" i="10"/>
  <c r="M1637" i="10"/>
  <c r="M1638" i="10"/>
  <c r="M1639" i="10"/>
  <c r="M1640" i="10"/>
  <c r="M1641" i="10"/>
  <c r="M1642" i="10"/>
  <c r="M1643" i="10"/>
  <c r="M1644" i="10"/>
  <c r="M1645" i="10"/>
  <c r="M1646" i="10"/>
  <c r="M1647" i="10"/>
  <c r="M1648" i="10"/>
  <c r="M1649" i="10"/>
  <c r="M1650" i="10"/>
  <c r="M1651" i="10"/>
  <c r="M1652" i="10"/>
  <c r="M1653" i="10"/>
  <c r="M1654" i="10"/>
  <c r="M1655" i="10"/>
  <c r="M1656" i="10"/>
  <c r="M1657" i="10"/>
  <c r="M1658" i="10"/>
  <c r="M1659" i="10"/>
  <c r="M1660" i="10"/>
  <c r="M1661" i="10"/>
  <c r="M1662" i="10"/>
  <c r="M1663" i="10"/>
  <c r="M1664" i="10"/>
  <c r="M1665" i="10"/>
  <c r="M1666" i="10"/>
  <c r="M1667" i="10"/>
  <c r="M1668" i="10"/>
  <c r="M1669" i="10"/>
  <c r="M1670" i="10"/>
  <c r="M1671" i="10"/>
  <c r="M1672" i="10"/>
  <c r="M1673" i="10"/>
  <c r="M1674" i="10"/>
  <c r="M1675" i="10"/>
  <c r="M1676" i="10"/>
  <c r="M1677" i="10"/>
  <c r="M1678" i="10"/>
  <c r="M1679" i="10"/>
  <c r="M1680" i="10"/>
  <c r="M1681" i="10"/>
  <c r="M1682" i="10"/>
  <c r="M1683" i="10"/>
  <c r="M1684" i="10"/>
  <c r="K9" i="10"/>
  <c r="K10" i="10"/>
  <c r="K11" i="10"/>
  <c r="K12" i="10"/>
  <c r="K13" i="10"/>
  <c r="K14" i="10"/>
  <c r="K15" i="10"/>
  <c r="K16" i="10"/>
  <c r="K17" i="10"/>
  <c r="K18" i="10"/>
  <c r="K19" i="10"/>
  <c r="K514" i="10"/>
  <c r="K515" i="10"/>
  <c r="K516" i="10"/>
  <c r="K517" i="10"/>
  <c r="K518" i="10"/>
  <c r="K519" i="10"/>
  <c r="K520" i="10"/>
  <c r="K521" i="10"/>
  <c r="K522" i="10"/>
  <c r="K523" i="10"/>
  <c r="K524" i="10"/>
  <c r="K525" i="10"/>
  <c r="K526" i="10"/>
  <c r="K527" i="10"/>
  <c r="K528" i="10"/>
  <c r="K529" i="10"/>
  <c r="K530" i="10"/>
  <c r="K531" i="10"/>
  <c r="K532" i="10"/>
  <c r="K533" i="10"/>
  <c r="K534" i="10"/>
  <c r="K535" i="10"/>
  <c r="K536" i="10"/>
  <c r="K537" i="10"/>
  <c r="K538" i="10"/>
  <c r="K539" i="10"/>
  <c r="K540" i="10"/>
  <c r="K541" i="10"/>
  <c r="K542" i="10"/>
  <c r="K543" i="10"/>
  <c r="K544" i="10"/>
  <c r="K545" i="10"/>
  <c r="K546" i="10"/>
  <c r="K547" i="10"/>
  <c r="K548" i="10"/>
  <c r="K549" i="10"/>
  <c r="K550" i="10"/>
  <c r="K551" i="10"/>
  <c r="K552" i="10"/>
  <c r="K553" i="10"/>
  <c r="K554" i="10"/>
  <c r="K555" i="10"/>
  <c r="K556" i="10"/>
  <c r="K557" i="10"/>
  <c r="K558" i="10"/>
  <c r="K559" i="10"/>
  <c r="K560" i="10"/>
  <c r="K561" i="10"/>
  <c r="K562" i="10"/>
  <c r="K563" i="10"/>
  <c r="K564" i="10"/>
  <c r="K565" i="10"/>
  <c r="K566" i="10"/>
  <c r="K567" i="10"/>
  <c r="K568" i="10"/>
  <c r="K569" i="10"/>
  <c r="K570" i="10"/>
  <c r="K571" i="10"/>
  <c r="K572" i="10"/>
  <c r="K573" i="10"/>
  <c r="K574" i="10"/>
  <c r="K575" i="10"/>
  <c r="K576" i="10"/>
  <c r="K577" i="10"/>
  <c r="K578" i="10"/>
  <c r="K579" i="10"/>
  <c r="K580" i="10"/>
  <c r="K581" i="10"/>
  <c r="K582" i="10"/>
  <c r="K583" i="10"/>
  <c r="K584" i="10"/>
  <c r="K585" i="10"/>
  <c r="K586" i="10"/>
  <c r="K587" i="10"/>
  <c r="K588" i="10"/>
  <c r="K589" i="10"/>
  <c r="K590" i="10"/>
  <c r="K591" i="10"/>
  <c r="K592" i="10"/>
  <c r="K593" i="10"/>
  <c r="K594" i="10"/>
  <c r="K595" i="10"/>
  <c r="K596" i="10"/>
  <c r="K597" i="10"/>
  <c r="K598" i="10"/>
  <c r="K599" i="10"/>
  <c r="K600" i="10"/>
  <c r="K601" i="10"/>
  <c r="K602" i="10"/>
  <c r="K603" i="10"/>
  <c r="K604" i="10"/>
  <c r="K605" i="10"/>
  <c r="K606" i="10"/>
  <c r="K607" i="10"/>
  <c r="K608" i="10"/>
  <c r="K609" i="10"/>
  <c r="K610" i="10"/>
  <c r="K611" i="10"/>
  <c r="K612" i="10"/>
  <c r="K613" i="10"/>
  <c r="K614" i="10"/>
  <c r="K615" i="10"/>
  <c r="K616" i="10"/>
  <c r="K617" i="10"/>
  <c r="K618" i="10"/>
  <c r="K619" i="10"/>
  <c r="K620" i="10"/>
  <c r="K621" i="10"/>
  <c r="K622" i="10"/>
  <c r="K623" i="10"/>
  <c r="K624" i="10"/>
  <c r="K625" i="10"/>
  <c r="K633" i="10"/>
  <c r="K639" i="10"/>
  <c r="K646" i="10"/>
  <c r="K649" i="10"/>
  <c r="K652" i="10"/>
  <c r="K658" i="10"/>
  <c r="K662" i="10"/>
  <c r="K667" i="10"/>
  <c r="K671" i="10"/>
  <c r="K681" i="10"/>
  <c r="K684" i="10"/>
  <c r="K690" i="10"/>
  <c r="K694" i="10"/>
  <c r="K698" i="10"/>
  <c r="K699" i="10"/>
  <c r="K700" i="10"/>
  <c r="K707" i="10"/>
  <c r="K722" i="10"/>
  <c r="K725" i="10"/>
  <c r="K736" i="10"/>
  <c r="K737" i="10"/>
  <c r="K755" i="10"/>
  <c r="K756" i="10"/>
  <c r="K762" i="10"/>
  <c r="K765" i="10"/>
  <c r="K766" i="10"/>
  <c r="K767" i="10"/>
  <c r="K768" i="10"/>
  <c r="K769" i="10"/>
  <c r="K770" i="10"/>
  <c r="K771" i="10"/>
  <c r="K772" i="10"/>
  <c r="K773" i="10"/>
  <c r="K774" i="10"/>
  <c r="K775" i="10"/>
  <c r="K776" i="10"/>
  <c r="K777" i="10"/>
  <c r="K778" i="10"/>
  <c r="K779" i="10"/>
  <c r="K780" i="10"/>
  <c r="K781" i="10"/>
  <c r="K782" i="10"/>
  <c r="K783" i="10"/>
  <c r="K784" i="10"/>
  <c r="K785" i="10"/>
  <c r="K786" i="10"/>
  <c r="K787" i="10"/>
  <c r="K788" i="10"/>
  <c r="K789" i="10"/>
  <c r="K790" i="10"/>
  <c r="K791" i="10"/>
  <c r="K792" i="10"/>
  <c r="K793" i="10"/>
  <c r="K794" i="10"/>
  <c r="K795" i="10"/>
  <c r="K796" i="10"/>
  <c r="K797" i="10"/>
  <c r="K798" i="10"/>
  <c r="K799" i="10"/>
  <c r="K800" i="10"/>
  <c r="K801" i="10"/>
  <c r="K802" i="10"/>
  <c r="K803" i="10"/>
  <c r="K804" i="10"/>
  <c r="K805" i="10"/>
  <c r="K806" i="10"/>
  <c r="K807" i="10"/>
  <c r="K808" i="10"/>
  <c r="K809" i="10"/>
  <c r="K810" i="10"/>
  <c r="K811" i="10"/>
  <c r="K812" i="10"/>
  <c r="K813" i="10"/>
  <c r="K814" i="10"/>
  <c r="K815" i="10"/>
  <c r="K816" i="10"/>
  <c r="K817" i="10"/>
  <c r="K818" i="10"/>
  <c r="K819" i="10"/>
  <c r="K820" i="10"/>
  <c r="K821" i="10"/>
  <c r="K822" i="10"/>
  <c r="K823" i="10"/>
  <c r="K824" i="10"/>
  <c r="K825" i="10"/>
  <c r="K826" i="10"/>
  <c r="K827" i="10"/>
  <c r="K828" i="10"/>
  <c r="K829" i="10"/>
  <c r="K830" i="10"/>
  <c r="K831" i="10"/>
  <c r="K851" i="10"/>
  <c r="K852" i="10"/>
  <c r="K853" i="10"/>
  <c r="K854" i="10"/>
  <c r="K855" i="10"/>
  <c r="K856" i="10"/>
  <c r="K857" i="10"/>
  <c r="K858" i="10"/>
  <c r="K859" i="10"/>
  <c r="K860" i="10"/>
  <c r="K861" i="10"/>
  <c r="K862" i="10"/>
  <c r="K863" i="10"/>
  <c r="K864" i="10"/>
  <c r="K865" i="10"/>
  <c r="K866" i="10"/>
  <c r="K867" i="10"/>
  <c r="K868" i="10"/>
  <c r="K869" i="10"/>
  <c r="K870" i="10"/>
  <c r="K871" i="10"/>
  <c r="K872" i="10"/>
  <c r="K873" i="10"/>
  <c r="K874" i="10"/>
  <c r="K875" i="10"/>
  <c r="K876" i="10"/>
  <c r="K877" i="10"/>
  <c r="K878" i="10"/>
  <c r="K890" i="10"/>
  <c r="K902" i="10"/>
  <c r="K914" i="10"/>
  <c r="K915" i="10"/>
  <c r="K916" i="10"/>
  <c r="K917" i="10"/>
  <c r="K918" i="10"/>
  <c r="K919" i="10"/>
  <c r="K920" i="10"/>
  <c r="K921" i="10"/>
  <c r="K922" i="10"/>
  <c r="K923" i="10"/>
  <c r="K924" i="10"/>
  <c r="K925" i="10"/>
  <c r="K926" i="10"/>
  <c r="K927" i="10"/>
  <c r="K928" i="10"/>
  <c r="K929" i="10"/>
  <c r="K930" i="10"/>
  <c r="K931" i="10"/>
  <c r="K932" i="10"/>
  <c r="K933" i="10"/>
  <c r="K934" i="10"/>
  <c r="K935" i="10"/>
  <c r="K936" i="10"/>
  <c r="K937" i="10"/>
  <c r="K938" i="10"/>
  <c r="K939" i="10"/>
  <c r="K940" i="10"/>
  <c r="K941" i="10"/>
  <c r="K942" i="10"/>
  <c r="K943" i="10"/>
  <c r="K944" i="10"/>
  <c r="K945" i="10"/>
  <c r="K946" i="10"/>
  <c r="K947" i="10"/>
  <c r="K948" i="10"/>
  <c r="K949" i="10"/>
  <c r="K950" i="10"/>
  <c r="K951" i="10"/>
  <c r="K952" i="10"/>
  <c r="K953" i="10"/>
  <c r="K968" i="10"/>
  <c r="K970" i="10"/>
  <c r="K971" i="10"/>
  <c r="K972" i="10"/>
  <c r="K973" i="10"/>
  <c r="K974" i="10"/>
  <c r="K975" i="10"/>
  <c r="K976" i="10"/>
  <c r="K977" i="10"/>
  <c r="K978" i="10"/>
  <c r="K982" i="10"/>
  <c r="K983" i="10"/>
  <c r="K984" i="10"/>
  <c r="K985" i="10"/>
  <c r="K986" i="10"/>
  <c r="K987" i="10"/>
  <c r="K988" i="10"/>
  <c r="K989" i="10"/>
  <c r="K990" i="10"/>
  <c r="K991" i="10"/>
  <c r="K992" i="10"/>
  <c r="K993" i="10"/>
  <c r="K994" i="10"/>
  <c r="K995" i="10"/>
  <c r="K996" i="10"/>
  <c r="K997" i="10"/>
  <c r="K998" i="10"/>
  <c r="K999" i="10"/>
  <c r="K1000" i="10"/>
  <c r="K1001" i="10"/>
  <c r="K1002" i="10"/>
  <c r="K1003" i="10"/>
  <c r="K1004" i="10"/>
  <c r="K1005" i="10"/>
  <c r="K1006" i="10"/>
  <c r="K1007" i="10"/>
  <c r="K1008" i="10"/>
  <c r="K1009" i="10"/>
  <c r="K1010" i="10"/>
  <c r="K1011" i="10"/>
  <c r="K1012" i="10"/>
  <c r="K1013" i="10"/>
  <c r="K1014" i="10"/>
  <c r="K1015" i="10"/>
  <c r="K1016" i="10"/>
  <c r="K1017" i="10"/>
  <c r="K1018" i="10"/>
  <c r="K1019" i="10"/>
  <c r="K1020" i="10"/>
  <c r="K1021" i="10"/>
  <c r="K1022" i="10"/>
  <c r="K1023" i="10"/>
  <c r="K1024" i="10"/>
  <c r="K1025" i="10"/>
  <c r="K1026" i="10"/>
  <c r="K1027" i="10"/>
  <c r="K1028" i="10"/>
  <c r="K1029" i="10"/>
  <c r="K1030" i="10"/>
  <c r="K1031" i="10"/>
  <c r="K1032" i="10"/>
  <c r="K1342" i="10"/>
  <c r="K1343" i="10"/>
  <c r="K1344" i="10"/>
  <c r="K1345" i="10"/>
  <c r="K1346" i="10"/>
  <c r="K1347" i="10"/>
  <c r="K1348" i="10"/>
  <c r="K1349" i="10"/>
  <c r="K1350" i="10"/>
  <c r="K1351" i="10"/>
  <c r="K1352" i="10"/>
  <c r="K1353" i="10"/>
  <c r="K1354" i="10"/>
  <c r="K1355" i="10"/>
  <c r="K1356" i="10"/>
  <c r="K1357" i="10"/>
  <c r="K1358" i="10"/>
  <c r="K1359" i="10"/>
  <c r="K1360" i="10"/>
  <c r="K1361" i="10"/>
  <c r="K1362" i="10"/>
  <c r="K1363" i="10"/>
  <c r="K1364" i="10"/>
  <c r="K1365" i="10"/>
  <c r="K1366" i="10"/>
  <c r="K1367" i="10"/>
  <c r="K1368" i="10"/>
  <c r="K1369" i="10"/>
  <c r="K1370" i="10"/>
  <c r="K1371" i="10"/>
  <c r="K1372" i="10"/>
  <c r="K1373" i="10"/>
  <c r="K1374" i="10"/>
  <c r="K1375" i="10"/>
  <c r="K1376" i="10"/>
  <c r="K1377" i="10"/>
  <c r="K1378" i="10"/>
  <c r="K1379" i="10"/>
  <c r="K1380" i="10"/>
  <c r="K1381" i="10"/>
  <c r="K1382" i="10"/>
  <c r="K1383" i="10"/>
  <c r="K1384" i="10"/>
  <c r="K1385" i="10"/>
  <c r="K1386" i="10"/>
  <c r="K1387" i="10"/>
  <c r="K1388" i="10"/>
  <c r="K1389" i="10"/>
  <c r="K1390" i="10"/>
  <c r="K1391" i="10"/>
  <c r="K1392" i="10"/>
  <c r="K1393" i="10"/>
  <c r="K1394" i="10"/>
  <c r="K1395" i="10"/>
  <c r="K1396" i="10"/>
  <c r="K1397" i="10"/>
  <c r="K1398" i="10"/>
  <c r="K1399" i="10"/>
  <c r="K1400" i="10"/>
  <c r="K1401" i="10"/>
  <c r="K1402" i="10"/>
  <c r="K1403" i="10"/>
  <c r="K1404" i="10"/>
  <c r="K1405" i="10"/>
  <c r="K1406" i="10"/>
  <c r="K1407" i="10"/>
  <c r="K1408" i="10"/>
  <c r="K1409" i="10"/>
  <c r="K1410" i="10"/>
  <c r="K1411" i="10"/>
  <c r="K1412" i="10"/>
  <c r="K1413" i="10"/>
  <c r="K1414" i="10"/>
  <c r="K1415" i="10"/>
  <c r="K1416" i="10"/>
  <c r="K1417" i="10"/>
  <c r="K1418" i="10"/>
  <c r="K1419" i="10"/>
  <c r="K1420" i="10"/>
  <c r="K1421" i="10"/>
  <c r="K1422" i="10"/>
  <c r="K1423" i="10"/>
  <c r="K1424" i="10"/>
  <c r="K1425" i="10"/>
  <c r="K1426" i="10"/>
  <c r="K1427" i="10"/>
  <c r="K1428" i="10"/>
  <c r="K1429" i="10"/>
  <c r="K1430" i="10"/>
  <c r="K1431" i="10"/>
  <c r="K1432" i="10"/>
  <c r="K1433" i="10"/>
  <c r="K1434" i="10"/>
  <c r="K1435" i="10"/>
  <c r="K1436" i="10"/>
  <c r="K1437" i="10"/>
  <c r="K1438" i="10"/>
  <c r="K1439" i="10"/>
  <c r="K1440" i="10"/>
  <c r="K1441" i="10"/>
  <c r="K1442" i="10"/>
  <c r="K1443" i="10"/>
  <c r="K1444" i="10"/>
  <c r="K1445" i="10"/>
  <c r="K1446" i="10"/>
  <c r="K1447" i="10"/>
  <c r="K1448" i="10"/>
  <c r="K1449" i="10"/>
  <c r="K1450" i="10"/>
  <c r="K1451" i="10"/>
  <c r="K1452" i="10"/>
  <c r="K1453" i="10"/>
  <c r="K1454" i="10"/>
  <c r="K1455" i="10"/>
  <c r="K1456" i="10"/>
  <c r="K1457" i="10"/>
  <c r="K1458" i="10"/>
  <c r="K1459" i="10"/>
  <c r="K1460" i="10"/>
  <c r="K1461" i="10"/>
  <c r="K1462" i="10"/>
  <c r="K1463" i="10"/>
  <c r="K1464" i="10"/>
  <c r="K1465" i="10"/>
  <c r="K1466" i="10"/>
  <c r="K1467" i="10"/>
  <c r="K1468" i="10"/>
  <c r="K1469" i="10"/>
  <c r="K1470" i="10"/>
  <c r="K1471" i="10"/>
  <c r="K1472" i="10"/>
  <c r="K1473" i="10"/>
  <c r="K1474" i="10"/>
  <c r="K1475" i="10"/>
  <c r="K1476" i="10"/>
  <c r="K1477" i="10"/>
  <c r="K1478" i="10"/>
  <c r="K1479" i="10"/>
  <c r="K1480" i="10"/>
  <c r="K1481" i="10"/>
  <c r="K1482" i="10"/>
  <c r="K1483" i="10"/>
  <c r="K1484" i="10"/>
  <c r="K1485" i="10"/>
  <c r="K1486" i="10"/>
  <c r="K1487" i="10"/>
  <c r="K1488" i="10"/>
  <c r="K1489" i="10"/>
  <c r="K1490" i="10"/>
  <c r="K1491" i="10"/>
  <c r="K1492" i="10"/>
  <c r="K1493" i="10"/>
  <c r="K1494" i="10"/>
  <c r="K1495" i="10"/>
  <c r="K1496" i="10"/>
  <c r="K1497" i="10"/>
  <c r="K1498" i="10"/>
  <c r="K1499" i="10"/>
  <c r="K1500" i="10"/>
  <c r="K1501" i="10"/>
  <c r="K1502" i="10"/>
  <c r="K1503" i="10"/>
  <c r="K1504" i="10"/>
  <c r="K1505" i="10"/>
  <c r="K1506" i="10"/>
  <c r="K1507" i="10"/>
  <c r="K1508" i="10"/>
  <c r="K1509" i="10"/>
  <c r="K1510" i="10"/>
  <c r="K1511" i="10"/>
  <c r="K1512" i="10"/>
  <c r="K1513" i="10"/>
  <c r="K1514" i="10"/>
  <c r="K1515" i="10"/>
  <c r="K1516" i="10"/>
  <c r="K1517" i="10"/>
  <c r="K1518" i="10"/>
  <c r="K1519" i="10"/>
  <c r="K1520" i="10"/>
  <c r="K1521" i="10"/>
  <c r="K1522" i="10"/>
  <c r="K1523" i="10"/>
  <c r="K1524" i="10"/>
  <c r="K1525" i="10"/>
  <c r="K1526" i="10"/>
  <c r="K1527" i="10"/>
  <c r="K1528" i="10"/>
  <c r="K1529" i="10"/>
  <c r="K1530" i="10"/>
  <c r="K1531" i="10"/>
  <c r="K1532" i="10"/>
  <c r="K1533" i="10"/>
  <c r="K1534" i="10"/>
  <c r="K1535" i="10"/>
  <c r="K1536" i="10"/>
  <c r="K1537" i="10"/>
  <c r="K1538" i="10"/>
  <c r="K1539" i="10"/>
  <c r="K1540" i="10"/>
  <c r="K1541" i="10"/>
  <c r="K1542" i="10"/>
  <c r="K1543" i="10"/>
  <c r="K1544" i="10"/>
  <c r="K1545" i="10"/>
  <c r="K1546" i="10"/>
  <c r="K1547" i="10"/>
  <c r="K1548" i="10"/>
  <c r="K1549" i="10"/>
  <c r="K1550" i="10"/>
  <c r="K1551" i="10"/>
  <c r="K1552" i="10"/>
  <c r="K1553" i="10"/>
  <c r="K1554" i="10"/>
  <c r="K1555" i="10"/>
  <c r="K1556" i="10"/>
  <c r="K1557" i="10"/>
  <c r="K1558" i="10"/>
  <c r="K1559" i="10"/>
  <c r="K1560" i="10"/>
  <c r="K1561" i="10"/>
  <c r="K1562" i="10"/>
  <c r="K1563" i="10"/>
  <c r="K1564" i="10"/>
  <c r="K1565" i="10"/>
  <c r="K1566" i="10"/>
  <c r="K1567" i="10"/>
  <c r="K1568" i="10"/>
  <c r="K1569" i="10"/>
  <c r="K1570" i="10"/>
  <c r="K1571" i="10"/>
  <c r="K1572" i="10"/>
  <c r="K1573" i="10"/>
  <c r="K1574" i="10"/>
  <c r="K1575" i="10"/>
  <c r="K1576" i="10"/>
  <c r="K1577" i="10"/>
  <c r="K1578" i="10"/>
  <c r="K1579" i="10"/>
  <c r="K1580" i="10"/>
  <c r="K1581" i="10"/>
  <c r="K1582" i="10"/>
  <c r="K1583" i="10"/>
  <c r="K1584" i="10"/>
  <c r="K1585" i="10"/>
  <c r="K1586" i="10"/>
  <c r="K1587" i="10"/>
  <c r="K1588" i="10"/>
  <c r="K1589" i="10"/>
  <c r="K1590" i="10"/>
  <c r="K1591" i="10"/>
  <c r="K1592" i="10"/>
  <c r="K1593" i="10"/>
  <c r="K1594" i="10"/>
  <c r="K1595" i="10"/>
  <c r="K1596" i="10"/>
  <c r="K1597" i="10"/>
  <c r="K1598" i="10"/>
  <c r="K1599" i="10"/>
  <c r="K1600" i="10"/>
  <c r="K1601" i="10"/>
  <c r="K1602" i="10"/>
  <c r="K1603" i="10"/>
  <c r="K1604" i="10"/>
  <c r="K1605" i="10"/>
  <c r="K1606" i="10"/>
  <c r="K1607" i="10"/>
  <c r="K1608" i="10"/>
  <c r="K1609" i="10"/>
  <c r="K1610" i="10"/>
  <c r="K1611" i="10"/>
  <c r="K1612" i="10"/>
  <c r="K1613" i="10"/>
  <c r="K1614" i="10"/>
  <c r="K1615" i="10"/>
  <c r="K1616" i="10"/>
  <c r="K1617" i="10"/>
  <c r="K1618" i="10"/>
  <c r="K1619" i="10"/>
  <c r="K1620" i="10"/>
  <c r="K1621" i="10"/>
  <c r="K1622" i="10"/>
  <c r="K1623" i="10"/>
  <c r="K1624" i="10"/>
  <c r="K1625" i="10"/>
  <c r="K1626" i="10"/>
  <c r="K1627" i="10"/>
  <c r="K1628" i="10"/>
  <c r="K1629" i="10"/>
  <c r="K1630" i="10"/>
  <c r="K1631" i="10"/>
  <c r="K1632" i="10"/>
  <c r="K1633" i="10"/>
  <c r="K1634" i="10"/>
  <c r="K1635" i="10"/>
  <c r="K1636" i="10"/>
  <c r="K1637" i="10"/>
  <c r="K1638" i="10"/>
  <c r="K1639" i="10"/>
  <c r="K1640" i="10"/>
  <c r="K1641" i="10"/>
  <c r="K1642" i="10"/>
  <c r="K1643" i="10"/>
  <c r="K1644" i="10"/>
  <c r="K1645" i="10"/>
  <c r="K1646" i="10"/>
  <c r="K1647" i="10"/>
  <c r="K1648" i="10"/>
  <c r="K1649" i="10"/>
  <c r="K1650" i="10"/>
  <c r="K1651" i="10"/>
  <c r="K1652" i="10"/>
  <c r="K1653" i="10"/>
  <c r="K1654" i="10"/>
  <c r="K1655" i="10"/>
  <c r="K1656" i="10"/>
  <c r="K1657" i="10"/>
  <c r="K1658" i="10"/>
  <c r="K1659" i="10"/>
  <c r="K1660" i="10"/>
  <c r="K1661" i="10"/>
  <c r="K1662" i="10"/>
  <c r="K1663" i="10"/>
  <c r="K1664" i="10"/>
  <c r="K1665" i="10"/>
  <c r="K1666" i="10"/>
  <c r="K1667" i="10"/>
  <c r="K1668" i="10"/>
  <c r="K1669" i="10"/>
  <c r="K1670" i="10"/>
  <c r="K1671" i="10"/>
  <c r="K1672" i="10"/>
  <c r="K1673" i="10"/>
  <c r="K1674" i="10"/>
  <c r="K1675" i="10"/>
  <c r="K1676" i="10"/>
  <c r="K1677" i="10"/>
  <c r="K1678" i="10"/>
  <c r="K1679" i="10"/>
  <c r="K1680" i="10"/>
  <c r="K1681" i="10"/>
  <c r="K1682" i="10"/>
  <c r="K1683" i="10"/>
  <c r="K1684" i="10"/>
  <c r="I10" i="10"/>
  <c r="I19" i="10"/>
  <c r="I514" i="10"/>
  <c r="I515" i="10"/>
  <c r="I516" i="10"/>
  <c r="I517" i="10"/>
  <c r="I518" i="10"/>
  <c r="I519" i="10"/>
  <c r="I520" i="10"/>
  <c r="I521" i="10"/>
  <c r="I522" i="10"/>
  <c r="I523" i="10"/>
  <c r="I524" i="10"/>
  <c r="I525" i="10"/>
  <c r="I526" i="10"/>
  <c r="I527" i="10"/>
  <c r="I528" i="10"/>
  <c r="I529" i="10"/>
  <c r="I530" i="10"/>
  <c r="I531" i="10"/>
  <c r="I532" i="10"/>
  <c r="I533" i="10"/>
  <c r="I534" i="10"/>
  <c r="I535" i="10"/>
  <c r="I536" i="10"/>
  <c r="I537" i="10"/>
  <c r="I538" i="10"/>
  <c r="I539" i="10"/>
  <c r="I540" i="10"/>
  <c r="I541" i="10"/>
  <c r="I542" i="10"/>
  <c r="I543" i="10"/>
  <c r="I544" i="10"/>
  <c r="I545" i="10"/>
  <c r="I546" i="10"/>
  <c r="I547" i="10"/>
  <c r="I548" i="10"/>
  <c r="I549" i="10"/>
  <c r="I550" i="10"/>
  <c r="I551" i="10"/>
  <c r="I552" i="10"/>
  <c r="I553" i="10"/>
  <c r="I554" i="10"/>
  <c r="I555" i="10"/>
  <c r="I556" i="10"/>
  <c r="I557" i="10"/>
  <c r="I558" i="10"/>
  <c r="I559" i="10"/>
  <c r="I560" i="10"/>
  <c r="I561" i="10"/>
  <c r="I562" i="10"/>
  <c r="I563" i="10"/>
  <c r="I564" i="10"/>
  <c r="I565" i="10"/>
  <c r="I566" i="10"/>
  <c r="I567" i="10"/>
  <c r="I568" i="10"/>
  <c r="I569" i="10"/>
  <c r="I570" i="10"/>
  <c r="I571" i="10"/>
  <c r="I572" i="10"/>
  <c r="I573" i="10"/>
  <c r="I574" i="10"/>
  <c r="I575" i="10"/>
  <c r="I576" i="10"/>
  <c r="I577" i="10"/>
  <c r="I578" i="10"/>
  <c r="I579" i="10"/>
  <c r="I580" i="10"/>
  <c r="I581" i="10"/>
  <c r="I582" i="10"/>
  <c r="I583" i="10"/>
  <c r="I584" i="10"/>
  <c r="I585" i="10"/>
  <c r="I586" i="10"/>
  <c r="I587" i="10"/>
  <c r="I588" i="10"/>
  <c r="I589" i="10"/>
  <c r="I590" i="10"/>
  <c r="I591" i="10"/>
  <c r="I592" i="10"/>
  <c r="I593" i="10"/>
  <c r="I594" i="10"/>
  <c r="I595" i="10"/>
  <c r="I596" i="10"/>
  <c r="I597" i="10"/>
  <c r="I598" i="10"/>
  <c r="I599" i="10"/>
  <c r="I600" i="10"/>
  <c r="I601" i="10"/>
  <c r="I602" i="10"/>
  <c r="I603" i="10"/>
  <c r="I604" i="10"/>
  <c r="I605" i="10"/>
  <c r="I606" i="10"/>
  <c r="I607" i="10"/>
  <c r="I608" i="10"/>
  <c r="I609" i="10"/>
  <c r="I610" i="10"/>
  <c r="I611" i="10"/>
  <c r="I612" i="10"/>
  <c r="I613" i="10"/>
  <c r="I614" i="10"/>
  <c r="I615" i="10"/>
  <c r="I616" i="10"/>
  <c r="I617" i="10"/>
  <c r="I618" i="10"/>
  <c r="I619" i="10"/>
  <c r="I620" i="10"/>
  <c r="I621" i="10"/>
  <c r="I622" i="10"/>
  <c r="I623" i="10"/>
  <c r="I624" i="10"/>
  <c r="I625" i="10"/>
  <c r="I626" i="10"/>
  <c r="I627" i="10"/>
  <c r="I628" i="10"/>
  <c r="I629" i="10"/>
  <c r="I630" i="10"/>
  <c r="I631" i="10"/>
  <c r="I632" i="10"/>
  <c r="I633" i="10"/>
  <c r="I634" i="10"/>
  <c r="I635" i="10"/>
  <c r="I636" i="10"/>
  <c r="I637" i="10"/>
  <c r="I638" i="10"/>
  <c r="I639" i="10"/>
  <c r="I640" i="10"/>
  <c r="I641" i="10"/>
  <c r="I642" i="10"/>
  <c r="I643" i="10"/>
  <c r="I644" i="10"/>
  <c r="I645" i="10"/>
  <c r="I646" i="10"/>
  <c r="I647" i="10"/>
  <c r="I648" i="10"/>
  <c r="I649" i="10"/>
  <c r="I650" i="10"/>
  <c r="I651" i="10"/>
  <c r="I652" i="10"/>
  <c r="I653" i="10"/>
  <c r="I654" i="10"/>
  <c r="I655" i="10"/>
  <c r="I656" i="10"/>
  <c r="I657" i="10"/>
  <c r="I658" i="10"/>
  <c r="I659" i="10"/>
  <c r="I660" i="10"/>
  <c r="I661" i="10"/>
  <c r="I662" i="10"/>
  <c r="I663" i="10"/>
  <c r="I664" i="10"/>
  <c r="I665" i="10"/>
  <c r="I666" i="10"/>
  <c r="I667" i="10"/>
  <c r="I668" i="10"/>
  <c r="I669" i="10"/>
  <c r="I670" i="10"/>
  <c r="I671" i="10"/>
  <c r="I672" i="10"/>
  <c r="I673" i="10"/>
  <c r="I674" i="10"/>
  <c r="I675" i="10"/>
  <c r="I676" i="10"/>
  <c r="I677" i="10"/>
  <c r="I678" i="10"/>
  <c r="I679" i="10"/>
  <c r="I680" i="10"/>
  <c r="I681" i="10"/>
  <c r="I682" i="10"/>
  <c r="I683" i="10"/>
  <c r="I684" i="10"/>
  <c r="I685" i="10"/>
  <c r="I686" i="10"/>
  <c r="I687" i="10"/>
  <c r="I688" i="10"/>
  <c r="I689" i="10"/>
  <c r="I690" i="10"/>
  <c r="I691" i="10"/>
  <c r="I692" i="10"/>
  <c r="I693" i="10"/>
  <c r="I694" i="10"/>
  <c r="I695" i="10"/>
  <c r="I696" i="10"/>
  <c r="I697" i="10"/>
  <c r="I698" i="10"/>
  <c r="I699" i="10"/>
  <c r="I700" i="10"/>
  <c r="I701" i="10"/>
  <c r="I702" i="10"/>
  <c r="I703" i="10"/>
  <c r="I704" i="10"/>
  <c r="I705" i="10"/>
  <c r="I706" i="10"/>
  <c r="I707" i="10"/>
  <c r="I708" i="10"/>
  <c r="I709" i="10"/>
  <c r="I710" i="10"/>
  <c r="I711" i="10"/>
  <c r="I712" i="10"/>
  <c r="I713" i="10"/>
  <c r="I714" i="10"/>
  <c r="I715" i="10"/>
  <c r="I716" i="10"/>
  <c r="I717" i="10"/>
  <c r="I718" i="10"/>
  <c r="I719" i="10"/>
  <c r="I720" i="10"/>
  <c r="I721" i="10"/>
  <c r="I722" i="10"/>
  <c r="I723" i="10"/>
  <c r="I724" i="10"/>
  <c r="I725" i="10"/>
  <c r="I726" i="10"/>
  <c r="I727" i="10"/>
  <c r="I728" i="10"/>
  <c r="I729" i="10"/>
  <c r="I730" i="10"/>
  <c r="I731" i="10"/>
  <c r="I732" i="10"/>
  <c r="I733" i="10"/>
  <c r="I734" i="10"/>
  <c r="I735" i="10"/>
  <c r="I736" i="10"/>
  <c r="I737" i="10"/>
  <c r="I738" i="10"/>
  <c r="I739" i="10"/>
  <c r="I740" i="10"/>
  <c r="I741" i="10"/>
  <c r="I742" i="10"/>
  <c r="I743" i="10"/>
  <c r="I744" i="10"/>
  <c r="I745" i="10"/>
  <c r="I746" i="10"/>
  <c r="I747" i="10"/>
  <c r="I748" i="10"/>
  <c r="I749" i="10"/>
  <c r="I750" i="10"/>
  <c r="I751" i="10"/>
  <c r="I752" i="10"/>
  <c r="I753" i="10"/>
  <c r="I754" i="10"/>
  <c r="I755" i="10"/>
  <c r="I756" i="10"/>
  <c r="I757" i="10"/>
  <c r="I758" i="10"/>
  <c r="I759" i="10"/>
  <c r="I760" i="10"/>
  <c r="I761" i="10"/>
  <c r="I762" i="10"/>
  <c r="I763" i="10"/>
  <c r="I764" i="10"/>
  <c r="I765" i="10"/>
  <c r="I766" i="10"/>
  <c r="I767" i="10"/>
  <c r="I768" i="10"/>
  <c r="I769" i="10"/>
  <c r="I770" i="10"/>
  <c r="I771" i="10"/>
  <c r="I772" i="10"/>
  <c r="I773" i="10"/>
  <c r="I774" i="10"/>
  <c r="I775" i="10"/>
  <c r="I776" i="10"/>
  <c r="I777" i="10"/>
  <c r="I778" i="10"/>
  <c r="I779" i="10"/>
  <c r="I780" i="10"/>
  <c r="I781" i="10"/>
  <c r="I782" i="10"/>
  <c r="I783" i="10"/>
  <c r="I784" i="10"/>
  <c r="I785" i="10"/>
  <c r="I786" i="10"/>
  <c r="I787" i="10"/>
  <c r="I788" i="10"/>
  <c r="I789" i="10"/>
  <c r="I790" i="10"/>
  <c r="I791" i="10"/>
  <c r="I792" i="10"/>
  <c r="I793" i="10"/>
  <c r="I794" i="10"/>
  <c r="I795" i="10"/>
  <c r="I796" i="10"/>
  <c r="I797" i="10"/>
  <c r="I798" i="10"/>
  <c r="I799" i="10"/>
  <c r="I800" i="10"/>
  <c r="I801" i="10"/>
  <c r="I802" i="10"/>
  <c r="I803" i="10"/>
  <c r="I804" i="10"/>
  <c r="I805" i="10"/>
  <c r="I806" i="10"/>
  <c r="I807" i="10"/>
  <c r="I808" i="10"/>
  <c r="I809" i="10"/>
  <c r="I810" i="10"/>
  <c r="I811" i="10"/>
  <c r="I812" i="10"/>
  <c r="I813" i="10"/>
  <c r="I814" i="10"/>
  <c r="I815" i="10"/>
  <c r="I816" i="10"/>
  <c r="I817" i="10"/>
  <c r="I818" i="10"/>
  <c r="I819" i="10"/>
  <c r="I820" i="10"/>
  <c r="I821" i="10"/>
  <c r="I822" i="10"/>
  <c r="I823" i="10"/>
  <c r="I824" i="10"/>
  <c r="I825" i="10"/>
  <c r="I826" i="10"/>
  <c r="I827" i="10"/>
  <c r="I828" i="10"/>
  <c r="I829" i="10"/>
  <c r="I830" i="10"/>
  <c r="I831" i="10"/>
  <c r="I832" i="10"/>
  <c r="I833" i="10"/>
  <c r="I834" i="10"/>
  <c r="I835" i="10"/>
  <c r="I836" i="10"/>
  <c r="I837" i="10"/>
  <c r="I838" i="10"/>
  <c r="I839" i="10"/>
  <c r="I840" i="10"/>
  <c r="I841" i="10"/>
  <c r="I842" i="10"/>
  <c r="I843" i="10"/>
  <c r="I844" i="10"/>
  <c r="I845" i="10"/>
  <c r="I846" i="10"/>
  <c r="I847" i="10"/>
  <c r="I848" i="10"/>
  <c r="I849" i="10"/>
  <c r="I850" i="10"/>
  <c r="I851" i="10"/>
  <c r="I852" i="10"/>
  <c r="I853" i="10"/>
  <c r="I854" i="10"/>
  <c r="I855" i="10"/>
  <c r="I856" i="10"/>
  <c r="I857" i="10"/>
  <c r="I858" i="10"/>
  <c r="I859" i="10"/>
  <c r="I860" i="10"/>
  <c r="I861" i="10"/>
  <c r="I862" i="10"/>
  <c r="I863" i="10"/>
  <c r="I864" i="10"/>
  <c r="I865" i="10"/>
  <c r="I866" i="10"/>
  <c r="I867" i="10"/>
  <c r="I868" i="10"/>
  <c r="I869" i="10"/>
  <c r="I870" i="10"/>
  <c r="I871" i="10"/>
  <c r="I872" i="10"/>
  <c r="I873" i="10"/>
  <c r="I874" i="10"/>
  <c r="I875" i="10"/>
  <c r="I876" i="10"/>
  <c r="I877" i="10"/>
  <c r="I878" i="10"/>
  <c r="I879" i="10"/>
  <c r="I880" i="10"/>
  <c r="I881" i="10"/>
  <c r="I882" i="10"/>
  <c r="I883" i="10"/>
  <c r="I884" i="10"/>
  <c r="I885" i="10"/>
  <c r="I886" i="10"/>
  <c r="I887" i="10"/>
  <c r="I888" i="10"/>
  <c r="I889" i="10"/>
  <c r="I890" i="10"/>
  <c r="I891" i="10"/>
  <c r="I892" i="10"/>
  <c r="I893" i="10"/>
  <c r="I894" i="10"/>
  <c r="I895" i="10"/>
  <c r="I896" i="10"/>
  <c r="I897" i="10"/>
  <c r="I898" i="10"/>
  <c r="I899" i="10"/>
  <c r="I900" i="10"/>
  <c r="I901" i="10"/>
  <c r="I902" i="10"/>
  <c r="I903" i="10"/>
  <c r="I904" i="10"/>
  <c r="I905" i="10"/>
  <c r="I906" i="10"/>
  <c r="I907" i="10"/>
  <c r="I908" i="10"/>
  <c r="I909" i="10"/>
  <c r="I910" i="10"/>
  <c r="I911" i="10"/>
  <c r="I912" i="10"/>
  <c r="I913" i="10"/>
  <c r="I914" i="10"/>
  <c r="I915" i="10"/>
  <c r="I916" i="10"/>
  <c r="I917" i="10"/>
  <c r="I918" i="10"/>
  <c r="I919" i="10"/>
  <c r="I920" i="10"/>
  <c r="I921" i="10"/>
  <c r="I922" i="10"/>
  <c r="I923" i="10"/>
  <c r="I924" i="10"/>
  <c r="I925" i="10"/>
  <c r="I926" i="10"/>
  <c r="I927" i="10"/>
  <c r="I928" i="10"/>
  <c r="I929" i="10"/>
  <c r="I930" i="10"/>
  <c r="I931" i="10"/>
  <c r="I932" i="10"/>
  <c r="I933" i="10"/>
  <c r="I934" i="10"/>
  <c r="I935" i="10"/>
  <c r="I936" i="10"/>
  <c r="I937" i="10"/>
  <c r="I938" i="10"/>
  <c r="I939" i="10"/>
  <c r="I940" i="10"/>
  <c r="I941" i="10"/>
  <c r="I942" i="10"/>
  <c r="I943" i="10"/>
  <c r="I944" i="10"/>
  <c r="I945" i="10"/>
  <c r="I946" i="10"/>
  <c r="I947" i="10"/>
  <c r="I948" i="10"/>
  <c r="I949" i="10"/>
  <c r="I950" i="10"/>
  <c r="I951" i="10"/>
  <c r="I952" i="10"/>
  <c r="I953" i="10"/>
  <c r="I954" i="10"/>
  <c r="I955" i="10"/>
  <c r="I956" i="10"/>
  <c r="I957" i="10"/>
  <c r="I958" i="10"/>
  <c r="I959" i="10"/>
  <c r="I960" i="10"/>
  <c r="I961" i="10"/>
  <c r="I962" i="10"/>
  <c r="I963" i="10"/>
  <c r="I964" i="10"/>
  <c r="I965" i="10"/>
  <c r="I966" i="10"/>
  <c r="I967" i="10"/>
  <c r="I968" i="10"/>
  <c r="I969" i="10"/>
  <c r="I970" i="10"/>
  <c r="I971" i="10"/>
  <c r="I972" i="10"/>
  <c r="I973" i="10"/>
  <c r="I974" i="10"/>
  <c r="I975" i="10"/>
  <c r="I976" i="10"/>
  <c r="I977" i="10"/>
  <c r="I978" i="10"/>
  <c r="I979" i="10"/>
  <c r="I980" i="10"/>
  <c r="I981" i="10"/>
  <c r="I982" i="10"/>
  <c r="I983" i="10"/>
  <c r="I984" i="10"/>
  <c r="I985" i="10"/>
  <c r="I986" i="10"/>
  <c r="I987" i="10"/>
  <c r="I988" i="10"/>
  <c r="I989" i="10"/>
  <c r="I990" i="10"/>
  <c r="I991" i="10"/>
  <c r="I992" i="10"/>
  <c r="I993" i="10"/>
  <c r="I994" i="10"/>
  <c r="I995" i="10"/>
  <c r="I996" i="10"/>
  <c r="I997" i="10"/>
  <c r="I998" i="10"/>
  <c r="I999" i="10"/>
  <c r="I1000" i="10"/>
  <c r="I1001" i="10"/>
  <c r="I1002" i="10"/>
  <c r="I1003" i="10"/>
  <c r="I1004" i="10"/>
  <c r="I1005" i="10"/>
  <c r="I1006" i="10"/>
  <c r="I1007" i="10"/>
  <c r="I1008" i="10"/>
  <c r="I1009" i="10"/>
  <c r="I1010" i="10"/>
  <c r="I1011" i="10"/>
  <c r="I1012" i="10"/>
  <c r="I1013" i="10"/>
  <c r="I1014" i="10"/>
  <c r="I1015" i="10"/>
  <c r="I1016" i="10"/>
  <c r="I1017" i="10"/>
  <c r="I1018" i="10"/>
  <c r="I1019" i="10"/>
  <c r="I1020" i="10"/>
  <c r="I1021" i="10"/>
  <c r="I1022" i="10"/>
  <c r="I1023" i="10"/>
  <c r="I1024" i="10"/>
  <c r="I1025" i="10"/>
  <c r="I1026" i="10"/>
  <c r="I1027" i="10"/>
  <c r="I1028" i="10"/>
  <c r="I1029" i="10"/>
  <c r="I1030" i="10"/>
  <c r="I1031" i="10"/>
  <c r="I1032" i="10"/>
  <c r="I1342" i="10"/>
  <c r="I1343" i="10"/>
  <c r="I1344" i="10"/>
  <c r="I1345" i="10"/>
  <c r="I1346" i="10"/>
  <c r="I1347" i="10"/>
  <c r="I1348" i="10"/>
  <c r="I1349" i="10"/>
  <c r="I1350" i="10"/>
  <c r="I1351" i="10"/>
  <c r="I1352" i="10"/>
  <c r="I1353" i="10"/>
  <c r="I1354" i="10"/>
  <c r="I1355" i="10"/>
  <c r="I1356" i="10"/>
  <c r="I1357" i="10"/>
  <c r="I1358" i="10"/>
  <c r="I1359" i="10"/>
  <c r="I1360" i="10"/>
  <c r="I1361" i="10"/>
  <c r="I1362" i="10"/>
  <c r="I1363" i="10"/>
  <c r="I1364" i="10"/>
  <c r="I1365" i="10"/>
  <c r="I1366" i="10"/>
  <c r="I1367" i="10"/>
  <c r="I1368" i="10"/>
  <c r="I1369" i="10"/>
  <c r="I1370" i="10"/>
  <c r="I1371" i="10"/>
  <c r="I1372" i="10"/>
  <c r="I1373" i="10"/>
  <c r="I1374" i="10"/>
  <c r="I1375" i="10"/>
  <c r="I1376" i="10"/>
  <c r="I1377" i="10"/>
  <c r="I1378" i="10"/>
  <c r="I1379" i="10"/>
  <c r="I1380" i="10"/>
  <c r="I1381" i="10"/>
  <c r="I1382" i="10"/>
  <c r="I1383" i="10"/>
  <c r="I1384" i="10"/>
  <c r="I1385" i="10"/>
  <c r="I1386" i="10"/>
  <c r="I1387" i="10"/>
  <c r="I1388" i="10"/>
  <c r="I1389" i="10"/>
  <c r="I1390" i="10"/>
  <c r="I1391" i="10"/>
  <c r="I1392" i="10"/>
  <c r="I1393" i="10"/>
  <c r="I1394" i="10"/>
  <c r="I1395" i="10"/>
  <c r="I1396" i="10"/>
  <c r="I1397" i="10"/>
  <c r="I1398" i="10"/>
  <c r="I1399" i="10"/>
  <c r="I1400" i="10"/>
  <c r="I1401" i="10"/>
  <c r="I1402" i="10"/>
  <c r="I1403" i="10"/>
  <c r="I1404" i="10"/>
  <c r="I1405" i="10"/>
  <c r="I1406" i="10"/>
  <c r="I1407" i="10"/>
  <c r="I1408" i="10"/>
  <c r="I1409" i="10"/>
  <c r="I1410" i="10"/>
  <c r="I1411" i="10"/>
  <c r="I1412" i="10"/>
  <c r="I1413" i="10"/>
  <c r="I1414" i="10"/>
  <c r="I1415" i="10"/>
  <c r="I1416" i="10"/>
  <c r="I1417" i="10"/>
  <c r="I1418" i="10"/>
  <c r="I1419" i="10"/>
  <c r="I1420" i="10"/>
  <c r="I1421" i="10"/>
  <c r="I1422" i="10"/>
  <c r="I1423" i="10"/>
  <c r="I1424" i="10"/>
  <c r="I1425" i="10"/>
  <c r="I1426" i="10"/>
  <c r="I1427" i="10"/>
  <c r="I1428" i="10"/>
  <c r="I1429" i="10"/>
  <c r="I1430" i="10"/>
  <c r="I1431" i="10"/>
  <c r="I1432" i="10"/>
  <c r="I1433" i="10"/>
  <c r="I1434" i="10"/>
  <c r="I1435" i="10"/>
  <c r="I1436" i="10"/>
  <c r="I1437" i="10"/>
  <c r="I1438" i="10"/>
  <c r="I1439" i="10"/>
  <c r="I1440" i="10"/>
  <c r="I1441" i="10"/>
  <c r="I1442" i="10"/>
  <c r="I1443" i="10"/>
  <c r="I1444" i="10"/>
  <c r="I1445" i="10"/>
  <c r="I1446" i="10"/>
  <c r="I1447" i="10"/>
  <c r="I1448" i="10"/>
  <c r="I1449" i="10"/>
  <c r="I1450" i="10"/>
  <c r="I1451" i="10"/>
  <c r="I1452" i="10"/>
  <c r="I1453" i="10"/>
  <c r="I1454" i="10"/>
  <c r="I1455" i="10"/>
  <c r="I1456" i="10"/>
  <c r="I1457" i="10"/>
  <c r="I1458" i="10"/>
  <c r="I1459" i="10"/>
  <c r="I1460" i="10"/>
  <c r="I1461" i="10"/>
  <c r="I1462" i="10"/>
  <c r="I1463" i="10"/>
  <c r="I1464" i="10"/>
  <c r="I1465" i="10"/>
  <c r="I1466" i="10"/>
  <c r="I1467" i="10"/>
  <c r="I1468" i="10"/>
  <c r="I1469" i="10"/>
  <c r="I1470" i="10"/>
  <c r="I1471" i="10"/>
  <c r="I1472" i="10"/>
  <c r="I1473" i="10"/>
  <c r="I1474" i="10"/>
  <c r="I1475" i="10"/>
  <c r="I1476" i="10"/>
  <c r="I1477" i="10"/>
  <c r="I1478" i="10"/>
  <c r="I1479" i="10"/>
  <c r="I1480" i="10"/>
  <c r="I1481" i="10"/>
  <c r="I1482" i="10"/>
  <c r="I1483" i="10"/>
  <c r="I1484" i="10"/>
  <c r="I1485" i="10"/>
  <c r="I1486" i="10"/>
  <c r="I1487" i="10"/>
  <c r="I1488" i="10"/>
  <c r="I1489" i="10"/>
  <c r="I1490" i="10"/>
  <c r="I1491" i="10"/>
  <c r="I1492" i="10"/>
  <c r="I1493" i="10"/>
  <c r="I1494" i="10"/>
  <c r="I1495" i="10"/>
  <c r="I1496" i="10"/>
  <c r="I1497" i="10"/>
  <c r="I1498" i="10"/>
  <c r="I1499" i="10"/>
  <c r="I1500" i="10"/>
  <c r="I1501" i="10"/>
  <c r="I1502" i="10"/>
  <c r="I1503" i="10"/>
  <c r="I1504" i="10"/>
  <c r="I1505" i="10"/>
  <c r="I1506" i="10"/>
  <c r="I1507" i="10"/>
  <c r="I1508" i="10"/>
  <c r="I1509" i="10"/>
  <c r="I1510" i="10"/>
  <c r="I1511" i="10"/>
  <c r="I1512" i="10"/>
  <c r="I1513" i="10"/>
  <c r="I1514" i="10"/>
  <c r="I1515" i="10"/>
  <c r="I1516" i="10"/>
  <c r="I1517" i="10"/>
  <c r="I1518" i="10"/>
  <c r="I1519" i="10"/>
  <c r="I1520" i="10"/>
  <c r="I1521" i="10"/>
  <c r="I1522" i="10"/>
  <c r="I1523" i="10"/>
  <c r="I1524" i="10"/>
  <c r="I1525" i="10"/>
  <c r="I1526" i="10"/>
  <c r="I1527" i="10"/>
  <c r="I1528" i="10"/>
  <c r="I1529" i="10"/>
  <c r="I1530" i="10"/>
  <c r="I1531" i="10"/>
  <c r="I1532" i="10"/>
  <c r="I1533" i="10"/>
  <c r="I1534" i="10"/>
  <c r="I1535" i="10"/>
  <c r="I1536" i="10"/>
  <c r="I1537" i="10"/>
  <c r="I1538" i="10"/>
  <c r="I1539" i="10"/>
  <c r="I1540" i="10"/>
  <c r="I1541" i="10"/>
  <c r="I1542" i="10"/>
  <c r="I1543" i="10"/>
  <c r="I1544" i="10"/>
  <c r="I1545" i="10"/>
  <c r="I1546" i="10"/>
  <c r="I1547" i="10"/>
  <c r="I1548" i="10"/>
  <c r="I1549" i="10"/>
  <c r="I1550" i="10"/>
  <c r="I1551" i="10"/>
  <c r="I1552" i="10"/>
  <c r="I1553" i="10"/>
  <c r="I1554" i="10"/>
  <c r="I1555" i="10"/>
  <c r="I1556" i="10"/>
  <c r="I1557" i="10"/>
  <c r="I1558" i="10"/>
  <c r="I1559" i="10"/>
  <c r="I1560" i="10"/>
  <c r="I1561" i="10"/>
  <c r="I1562" i="10"/>
  <c r="I1563" i="10"/>
  <c r="I1564" i="10"/>
  <c r="I1565" i="10"/>
  <c r="I1566" i="10"/>
  <c r="I1567" i="10"/>
  <c r="I1568" i="10"/>
  <c r="I1569" i="10"/>
  <c r="I1570" i="10"/>
  <c r="I1571" i="10"/>
  <c r="I1572" i="10"/>
  <c r="I1573" i="10"/>
  <c r="I1574" i="10"/>
  <c r="I1575" i="10"/>
  <c r="I1576" i="10"/>
  <c r="I1577" i="10"/>
  <c r="I1578" i="10"/>
  <c r="I1579" i="10"/>
  <c r="I1580" i="10"/>
  <c r="I1581" i="10"/>
  <c r="I1582" i="10"/>
  <c r="I1583" i="10"/>
  <c r="I1584" i="10"/>
  <c r="I1585" i="10"/>
  <c r="I1586" i="10"/>
  <c r="I1587" i="10"/>
  <c r="I1588" i="10"/>
  <c r="I1589" i="10"/>
  <c r="I1590" i="10"/>
  <c r="I1591" i="10"/>
  <c r="I1592" i="10"/>
  <c r="I1593" i="10"/>
  <c r="I1594" i="10"/>
  <c r="I1595" i="10"/>
  <c r="I1596" i="10"/>
  <c r="I1597" i="10"/>
  <c r="I1598" i="10"/>
  <c r="I1599" i="10"/>
  <c r="I1600" i="10"/>
  <c r="I1601" i="10"/>
  <c r="I1602" i="10"/>
  <c r="I1603" i="10"/>
  <c r="I1604" i="10"/>
  <c r="I1605" i="10"/>
  <c r="I1606" i="10"/>
  <c r="I1607" i="10"/>
  <c r="I1608" i="10"/>
  <c r="I1609" i="10"/>
  <c r="I1610" i="10"/>
  <c r="I1611" i="10"/>
  <c r="I1612" i="10"/>
  <c r="I1613" i="10"/>
  <c r="I1614" i="10"/>
  <c r="I1615" i="10"/>
  <c r="I1616" i="10"/>
  <c r="I1617" i="10"/>
  <c r="I1618" i="10"/>
  <c r="I1619" i="10"/>
  <c r="I1620" i="10"/>
  <c r="I1621" i="10"/>
  <c r="I1622" i="10"/>
  <c r="I1623" i="10"/>
  <c r="I1624" i="10"/>
  <c r="I1625" i="10"/>
  <c r="I1626" i="10"/>
  <c r="I1627" i="10"/>
  <c r="I1628" i="10"/>
  <c r="I1629" i="10"/>
  <c r="I1630" i="10"/>
  <c r="I1631" i="10"/>
  <c r="I1632" i="10"/>
  <c r="I1633" i="10"/>
  <c r="I1634" i="10"/>
  <c r="I1635" i="10"/>
  <c r="I1636" i="10"/>
  <c r="I1637" i="10"/>
  <c r="I1638" i="10"/>
  <c r="I1639" i="10"/>
  <c r="I1640" i="10"/>
  <c r="I1641" i="10"/>
  <c r="I1642" i="10"/>
  <c r="I1643" i="10"/>
  <c r="I1644" i="10"/>
  <c r="I1645" i="10"/>
  <c r="I1646" i="10"/>
  <c r="I1647" i="10"/>
  <c r="I1648" i="10"/>
  <c r="I1649" i="10"/>
  <c r="I1650" i="10"/>
  <c r="I1651" i="10"/>
  <c r="I1652" i="10"/>
  <c r="I1653" i="10"/>
  <c r="I1654" i="10"/>
  <c r="I1655" i="10"/>
  <c r="I1656" i="10"/>
  <c r="I1657" i="10"/>
  <c r="I1658" i="10"/>
  <c r="I1659" i="10"/>
  <c r="I1660" i="10"/>
  <c r="I1661" i="10"/>
  <c r="I1662" i="10"/>
  <c r="I1663" i="10"/>
  <c r="I1664" i="10"/>
  <c r="I1665" i="10"/>
  <c r="I1666" i="10"/>
  <c r="I1667" i="10"/>
  <c r="I1668" i="10"/>
  <c r="I1669" i="10"/>
  <c r="I1670" i="10"/>
  <c r="I1671" i="10"/>
  <c r="I1672" i="10"/>
  <c r="I1673" i="10"/>
  <c r="I1674" i="10"/>
  <c r="I1675" i="10"/>
  <c r="I1676" i="10"/>
  <c r="I1677" i="10"/>
  <c r="I1678" i="10"/>
  <c r="I1679" i="10"/>
  <c r="I1680" i="10"/>
  <c r="I1681" i="10"/>
  <c r="I1682" i="10"/>
  <c r="I1683" i="10"/>
  <c r="I1684" i="10"/>
  <c r="H10" i="10"/>
  <c r="H11" i="10"/>
  <c r="H12" i="10"/>
  <c r="H13" i="10"/>
  <c r="H14" i="10"/>
  <c r="H15" i="10"/>
  <c r="H16" i="10"/>
  <c r="H17" i="10"/>
  <c r="H18" i="10"/>
  <c r="H19" i="10"/>
  <c r="H514" i="10"/>
  <c r="H515" i="10"/>
  <c r="H516" i="10"/>
  <c r="H517" i="10"/>
  <c r="H518" i="10"/>
  <c r="H519" i="10"/>
  <c r="H520" i="10"/>
  <c r="H521" i="10"/>
  <c r="H522" i="10"/>
  <c r="H523" i="10"/>
  <c r="H524" i="10"/>
  <c r="H525" i="10"/>
  <c r="H526" i="10"/>
  <c r="H527" i="10"/>
  <c r="H528" i="10"/>
  <c r="H529" i="10"/>
  <c r="H530" i="10"/>
  <c r="H531" i="10"/>
  <c r="H532" i="10"/>
  <c r="H533" i="10"/>
  <c r="H534" i="10"/>
  <c r="H535" i="10"/>
  <c r="H536" i="10"/>
  <c r="H537" i="10"/>
  <c r="H538" i="10"/>
  <c r="H539" i="10"/>
  <c r="H540" i="10"/>
  <c r="H541" i="10"/>
  <c r="H542" i="10"/>
  <c r="H543" i="10"/>
  <c r="H544" i="10"/>
  <c r="H545" i="10"/>
  <c r="H546" i="10"/>
  <c r="H547" i="10"/>
  <c r="H548" i="10"/>
  <c r="H549" i="10"/>
  <c r="H550" i="10"/>
  <c r="H551" i="10"/>
  <c r="H552" i="10"/>
  <c r="H553" i="10"/>
  <c r="H554" i="10"/>
  <c r="H555" i="10"/>
  <c r="H556" i="10"/>
  <c r="H557" i="10"/>
  <c r="H558" i="10"/>
  <c r="H559" i="10"/>
  <c r="H560" i="10"/>
  <c r="H561" i="10"/>
  <c r="H562" i="10"/>
  <c r="H563" i="10"/>
  <c r="H564" i="10"/>
  <c r="H565" i="10"/>
  <c r="H566" i="10"/>
  <c r="H567" i="10"/>
  <c r="H568" i="10"/>
  <c r="H569" i="10"/>
  <c r="H570" i="10"/>
  <c r="H571" i="10"/>
  <c r="H572" i="10"/>
  <c r="H573" i="10"/>
  <c r="H574" i="10"/>
  <c r="H575" i="10"/>
  <c r="H576" i="10"/>
  <c r="H577" i="10"/>
  <c r="H578" i="10"/>
  <c r="H579" i="10"/>
  <c r="H580" i="10"/>
  <c r="H581" i="10"/>
  <c r="H582" i="10"/>
  <c r="H583" i="10"/>
  <c r="H584" i="10"/>
  <c r="H585" i="10"/>
  <c r="H586" i="10"/>
  <c r="H587" i="10"/>
  <c r="H588" i="10"/>
  <c r="H589" i="10"/>
  <c r="H590" i="10"/>
  <c r="H591" i="10"/>
  <c r="H592" i="10"/>
  <c r="H593" i="10"/>
  <c r="H594" i="10"/>
  <c r="H595" i="10"/>
  <c r="H596" i="10"/>
  <c r="H597" i="10"/>
  <c r="H598" i="10"/>
  <c r="H599" i="10"/>
  <c r="H600" i="10"/>
  <c r="H601" i="10"/>
  <c r="H602" i="10"/>
  <c r="H603" i="10"/>
  <c r="H604" i="10"/>
  <c r="H605" i="10"/>
  <c r="H606" i="10"/>
  <c r="H607" i="10"/>
  <c r="H608" i="10"/>
  <c r="H609" i="10"/>
  <c r="H610" i="10"/>
  <c r="H611" i="10"/>
  <c r="H612" i="10"/>
  <c r="H613" i="10"/>
  <c r="H614" i="10"/>
  <c r="H615" i="10"/>
  <c r="H616" i="10"/>
  <c r="H617" i="10"/>
  <c r="H618" i="10"/>
  <c r="H619" i="10"/>
  <c r="H620" i="10"/>
  <c r="H621" i="10"/>
  <c r="H622" i="10"/>
  <c r="H623" i="10"/>
  <c r="H624" i="10"/>
  <c r="H625" i="10"/>
  <c r="H626" i="10"/>
  <c r="H627" i="10"/>
  <c r="H628" i="10"/>
  <c r="H629" i="10"/>
  <c r="H630" i="10"/>
  <c r="H631" i="10"/>
  <c r="H632" i="10"/>
  <c r="H633" i="10"/>
  <c r="H634" i="10"/>
  <c r="H635" i="10"/>
  <c r="H636" i="10"/>
  <c r="H637" i="10"/>
  <c r="H638" i="10"/>
  <c r="H639" i="10"/>
  <c r="H640" i="10"/>
  <c r="H641" i="10"/>
  <c r="H642" i="10"/>
  <c r="H643" i="10"/>
  <c r="H644" i="10"/>
  <c r="H645" i="10"/>
  <c r="H646" i="10"/>
  <c r="H647" i="10"/>
  <c r="H648" i="10"/>
  <c r="H649" i="10"/>
  <c r="H650" i="10"/>
  <c r="H651" i="10"/>
  <c r="H652" i="10"/>
  <c r="H653" i="10"/>
  <c r="H654" i="10"/>
  <c r="H655" i="10"/>
  <c r="H656" i="10"/>
  <c r="H657" i="10"/>
  <c r="H658" i="10"/>
  <c r="H659" i="10"/>
  <c r="H660" i="10"/>
  <c r="H661" i="10"/>
  <c r="H662" i="10"/>
  <c r="H663" i="10"/>
  <c r="H664" i="10"/>
  <c r="H665" i="10"/>
  <c r="H666" i="10"/>
  <c r="H667" i="10"/>
  <c r="H668" i="10"/>
  <c r="H669" i="10"/>
  <c r="H670" i="10"/>
  <c r="H671" i="10"/>
  <c r="H672" i="10"/>
  <c r="H673" i="10"/>
  <c r="H674" i="10"/>
  <c r="H675" i="10"/>
  <c r="H676" i="10"/>
  <c r="H677" i="10"/>
  <c r="H678" i="10"/>
  <c r="H679" i="10"/>
  <c r="H680" i="10"/>
  <c r="H681" i="10"/>
  <c r="H682" i="10"/>
  <c r="H683" i="10"/>
  <c r="H684" i="10"/>
  <c r="H685" i="10"/>
  <c r="H686" i="10"/>
  <c r="H687" i="10"/>
  <c r="H688" i="10"/>
  <c r="H689" i="10"/>
  <c r="H690" i="10"/>
  <c r="H691" i="10"/>
  <c r="H692" i="10"/>
  <c r="H693" i="10"/>
  <c r="H694" i="10"/>
  <c r="H695" i="10"/>
  <c r="H696" i="10"/>
  <c r="H697" i="10"/>
  <c r="H698" i="10"/>
  <c r="H699" i="10"/>
  <c r="H700" i="10"/>
  <c r="H701" i="10"/>
  <c r="H702" i="10"/>
  <c r="H703" i="10"/>
  <c r="H704" i="10"/>
  <c r="H705" i="10"/>
  <c r="H706" i="10"/>
  <c r="H707" i="10"/>
  <c r="H708" i="10"/>
  <c r="H709" i="10"/>
  <c r="H710" i="10"/>
  <c r="H711" i="10"/>
  <c r="H712" i="10"/>
  <c r="H713" i="10"/>
  <c r="H714" i="10"/>
  <c r="H715" i="10"/>
  <c r="H716" i="10"/>
  <c r="H717" i="10"/>
  <c r="H718" i="10"/>
  <c r="H719" i="10"/>
  <c r="H720" i="10"/>
  <c r="H721" i="10"/>
  <c r="H722" i="10"/>
  <c r="H723" i="10"/>
  <c r="H724" i="10"/>
  <c r="H725" i="10"/>
  <c r="H726" i="10"/>
  <c r="H727" i="10"/>
  <c r="H728" i="10"/>
  <c r="H729" i="10"/>
  <c r="H730" i="10"/>
  <c r="H731" i="10"/>
  <c r="H732" i="10"/>
  <c r="H733" i="10"/>
  <c r="H734" i="10"/>
  <c r="H735" i="10"/>
  <c r="H736" i="10"/>
  <c r="H737" i="10"/>
  <c r="H738" i="10"/>
  <c r="H739" i="10"/>
  <c r="H740" i="10"/>
  <c r="H741" i="10"/>
  <c r="H742" i="10"/>
  <c r="H743" i="10"/>
  <c r="H744" i="10"/>
  <c r="H745" i="10"/>
  <c r="H746" i="10"/>
  <c r="H747" i="10"/>
  <c r="H748" i="10"/>
  <c r="H749" i="10"/>
  <c r="H750" i="10"/>
  <c r="H751" i="10"/>
  <c r="H752" i="10"/>
  <c r="H753" i="10"/>
  <c r="H754" i="10"/>
  <c r="H755" i="10"/>
  <c r="H756" i="10"/>
  <c r="H757" i="10"/>
  <c r="H758" i="10"/>
  <c r="H759" i="10"/>
  <c r="H760" i="10"/>
  <c r="H761" i="10"/>
  <c r="H762" i="10"/>
  <c r="H763" i="10"/>
  <c r="H764" i="10"/>
  <c r="H765" i="10"/>
  <c r="H766" i="10"/>
  <c r="H767" i="10"/>
  <c r="H768" i="10"/>
  <c r="H769" i="10"/>
  <c r="H770" i="10"/>
  <c r="H771" i="10"/>
  <c r="H772" i="10"/>
  <c r="H773" i="10"/>
  <c r="H774" i="10"/>
  <c r="H775" i="10"/>
  <c r="H776" i="10"/>
  <c r="H777" i="10"/>
  <c r="H778" i="10"/>
  <c r="H779" i="10"/>
  <c r="H780" i="10"/>
  <c r="H781" i="10"/>
  <c r="H782" i="10"/>
  <c r="H783" i="10"/>
  <c r="H784" i="10"/>
  <c r="H785" i="10"/>
  <c r="H786" i="10"/>
  <c r="H787" i="10"/>
  <c r="H788" i="10"/>
  <c r="H789" i="10"/>
  <c r="H790" i="10"/>
  <c r="H791" i="10"/>
  <c r="H792" i="10"/>
  <c r="H793" i="10"/>
  <c r="H794" i="10"/>
  <c r="H795" i="10"/>
  <c r="H796" i="10"/>
  <c r="H797" i="10"/>
  <c r="H798" i="10"/>
  <c r="H799" i="10"/>
  <c r="H800" i="10"/>
  <c r="H801" i="10"/>
  <c r="H802" i="10"/>
  <c r="H803" i="10"/>
  <c r="H804" i="10"/>
  <c r="H805" i="10"/>
  <c r="H806" i="10"/>
  <c r="H807" i="10"/>
  <c r="H808" i="10"/>
  <c r="H809" i="10"/>
  <c r="H810" i="10"/>
  <c r="H811" i="10"/>
  <c r="H812" i="10"/>
  <c r="H813" i="10"/>
  <c r="H814" i="10"/>
  <c r="H815" i="10"/>
  <c r="H816" i="10"/>
  <c r="H817" i="10"/>
  <c r="H818" i="10"/>
  <c r="H819" i="10"/>
  <c r="H820" i="10"/>
  <c r="H821" i="10"/>
  <c r="H822" i="10"/>
  <c r="H823" i="10"/>
  <c r="H824" i="10"/>
  <c r="H825" i="10"/>
  <c r="H826" i="10"/>
  <c r="H827" i="10"/>
  <c r="H828" i="10"/>
  <c r="H829" i="10"/>
  <c r="H830" i="10"/>
  <c r="H831" i="10"/>
  <c r="H832" i="10"/>
  <c r="H833" i="10"/>
  <c r="H834" i="10"/>
  <c r="H835" i="10"/>
  <c r="H836" i="10"/>
  <c r="H837" i="10"/>
  <c r="H838" i="10"/>
  <c r="H839" i="10"/>
  <c r="H840" i="10"/>
  <c r="H841" i="10"/>
  <c r="H842" i="10"/>
  <c r="H843" i="10"/>
  <c r="H844" i="10"/>
  <c r="H845" i="10"/>
  <c r="H846" i="10"/>
  <c r="H847" i="10"/>
  <c r="H848" i="10"/>
  <c r="H849" i="10"/>
  <c r="H850" i="10"/>
  <c r="H851" i="10"/>
  <c r="H852" i="10"/>
  <c r="H853" i="10"/>
  <c r="H854" i="10"/>
  <c r="H855" i="10"/>
  <c r="H856" i="10"/>
  <c r="H857" i="10"/>
  <c r="H858" i="10"/>
  <c r="H859" i="10"/>
  <c r="H860" i="10"/>
  <c r="H861" i="10"/>
  <c r="H862" i="10"/>
  <c r="H863" i="10"/>
  <c r="H864" i="10"/>
  <c r="H865" i="10"/>
  <c r="H866" i="10"/>
  <c r="H867" i="10"/>
  <c r="H868" i="10"/>
  <c r="H869" i="10"/>
  <c r="H870" i="10"/>
  <c r="H871" i="10"/>
  <c r="H872" i="10"/>
  <c r="H873" i="10"/>
  <c r="H874" i="10"/>
  <c r="H875" i="10"/>
  <c r="H876" i="10"/>
  <c r="H877" i="10"/>
  <c r="H878" i="10"/>
  <c r="H879" i="10"/>
  <c r="H880" i="10"/>
  <c r="H881" i="10"/>
  <c r="H882" i="10"/>
  <c r="H883" i="10"/>
  <c r="H884" i="10"/>
  <c r="H885" i="10"/>
  <c r="H886" i="10"/>
  <c r="H887" i="10"/>
  <c r="H888" i="10"/>
  <c r="H889" i="10"/>
  <c r="H890" i="10"/>
  <c r="H891" i="10"/>
  <c r="H892" i="10"/>
  <c r="H893" i="10"/>
  <c r="H894" i="10"/>
  <c r="H895" i="10"/>
  <c r="H896" i="10"/>
  <c r="H897" i="10"/>
  <c r="H898" i="10"/>
  <c r="H899" i="10"/>
  <c r="H900" i="10"/>
  <c r="H901" i="10"/>
  <c r="H902" i="10"/>
  <c r="H903" i="10"/>
  <c r="H904" i="10"/>
  <c r="H905" i="10"/>
  <c r="H906" i="10"/>
  <c r="H907" i="10"/>
  <c r="H908" i="10"/>
  <c r="H909" i="10"/>
  <c r="H910" i="10"/>
  <c r="H911" i="10"/>
  <c r="H912" i="10"/>
  <c r="H913" i="10"/>
  <c r="H914" i="10"/>
  <c r="H915" i="10"/>
  <c r="H916" i="10"/>
  <c r="H917" i="10"/>
  <c r="H918" i="10"/>
  <c r="H919" i="10"/>
  <c r="H920" i="10"/>
  <c r="H921" i="10"/>
  <c r="H922" i="10"/>
  <c r="H923" i="10"/>
  <c r="H924" i="10"/>
  <c r="H925" i="10"/>
  <c r="H926" i="10"/>
  <c r="H927" i="10"/>
  <c r="H928" i="10"/>
  <c r="H929" i="10"/>
  <c r="H930" i="10"/>
  <c r="H931" i="10"/>
  <c r="H932" i="10"/>
  <c r="H933" i="10"/>
  <c r="H934" i="10"/>
  <c r="H935" i="10"/>
  <c r="H936" i="10"/>
  <c r="H937" i="10"/>
  <c r="H938" i="10"/>
  <c r="H939" i="10"/>
  <c r="H940" i="10"/>
  <c r="H941" i="10"/>
  <c r="H942" i="10"/>
  <c r="H943" i="10"/>
  <c r="H944" i="10"/>
  <c r="H945" i="10"/>
  <c r="H946" i="10"/>
  <c r="H947" i="10"/>
  <c r="H948" i="10"/>
  <c r="H949" i="10"/>
  <c r="H950" i="10"/>
  <c r="H951" i="10"/>
  <c r="H952" i="10"/>
  <c r="H953" i="10"/>
  <c r="H954" i="10"/>
  <c r="H955" i="10"/>
  <c r="H956" i="10"/>
  <c r="H957" i="10"/>
  <c r="H958" i="10"/>
  <c r="H959" i="10"/>
  <c r="H960" i="10"/>
  <c r="H961" i="10"/>
  <c r="H962" i="10"/>
  <c r="H963" i="10"/>
  <c r="H964" i="10"/>
  <c r="H965" i="10"/>
  <c r="H966" i="10"/>
  <c r="H967" i="10"/>
  <c r="H968" i="10"/>
  <c r="H969" i="10"/>
  <c r="H970" i="10"/>
  <c r="H971" i="10"/>
  <c r="H972" i="10"/>
  <c r="H973" i="10"/>
  <c r="H974" i="10"/>
  <c r="H975" i="10"/>
  <c r="H976" i="10"/>
  <c r="H977" i="10"/>
  <c r="H978" i="10"/>
  <c r="H979" i="10"/>
  <c r="H980" i="10"/>
  <c r="H981" i="10"/>
  <c r="H982" i="10"/>
  <c r="H983" i="10"/>
  <c r="H984" i="10"/>
  <c r="H985" i="10"/>
  <c r="H986" i="10"/>
  <c r="H987" i="10"/>
  <c r="H988" i="10"/>
  <c r="H989" i="10"/>
  <c r="H990" i="10"/>
  <c r="H991" i="10"/>
  <c r="H992" i="10"/>
  <c r="H993" i="10"/>
  <c r="H994" i="10"/>
  <c r="H995" i="10"/>
  <c r="H996" i="10"/>
  <c r="H997" i="10"/>
  <c r="H998" i="10"/>
  <c r="H999" i="10"/>
  <c r="H1000" i="10"/>
  <c r="H1001" i="10"/>
  <c r="H1002" i="10"/>
  <c r="H1003" i="10"/>
  <c r="H1004" i="10"/>
  <c r="H1005" i="10"/>
  <c r="H1006" i="10"/>
  <c r="H1007" i="10"/>
  <c r="H1008" i="10"/>
  <c r="H1009" i="10"/>
  <c r="H1010" i="10"/>
  <c r="H1011" i="10"/>
  <c r="H1012" i="10"/>
  <c r="H1013" i="10"/>
  <c r="H1014" i="10"/>
  <c r="H1015" i="10"/>
  <c r="H1016" i="10"/>
  <c r="H1017" i="10"/>
  <c r="H1018" i="10"/>
  <c r="H1019" i="10"/>
  <c r="H1020" i="10"/>
  <c r="H1021" i="10"/>
  <c r="H1022" i="10"/>
  <c r="H1023" i="10"/>
  <c r="H1024" i="10"/>
  <c r="H1025" i="10"/>
  <c r="H1026" i="10"/>
  <c r="H1027" i="10"/>
  <c r="H1028" i="10"/>
  <c r="H1029" i="10"/>
  <c r="H1030" i="10"/>
  <c r="H1031" i="10"/>
  <c r="H1032" i="10"/>
  <c r="H1342" i="10"/>
  <c r="H1343" i="10"/>
  <c r="H1344" i="10"/>
  <c r="H1345" i="10"/>
  <c r="H1346" i="10"/>
  <c r="H1347" i="10"/>
  <c r="H1348" i="10"/>
  <c r="H1349" i="10"/>
  <c r="H1350" i="10"/>
  <c r="H1351" i="10"/>
  <c r="H1352" i="10"/>
  <c r="H1353" i="10"/>
  <c r="H1354" i="10"/>
  <c r="H1355" i="10"/>
  <c r="H1356" i="10"/>
  <c r="H1357" i="10"/>
  <c r="H1358" i="10"/>
  <c r="H1359" i="10"/>
  <c r="H1360" i="10"/>
  <c r="H1361" i="10"/>
  <c r="H1362" i="10"/>
  <c r="H1363" i="10"/>
  <c r="H1364" i="10"/>
  <c r="H1365" i="10"/>
  <c r="H1366" i="10"/>
  <c r="H1367" i="10"/>
  <c r="H1368" i="10"/>
  <c r="H1369" i="10"/>
  <c r="H1370" i="10"/>
  <c r="H1371" i="10"/>
  <c r="H1372" i="10"/>
  <c r="H1373" i="10"/>
  <c r="H1374" i="10"/>
  <c r="H1375" i="10"/>
  <c r="H1376" i="10"/>
  <c r="H1377" i="10"/>
  <c r="H1378" i="10"/>
  <c r="H1379" i="10"/>
  <c r="H1380" i="10"/>
  <c r="H1381" i="10"/>
  <c r="H1382" i="10"/>
  <c r="H1383" i="10"/>
  <c r="H1384" i="10"/>
  <c r="H1385" i="10"/>
  <c r="H1386" i="10"/>
  <c r="H1387" i="10"/>
  <c r="H1388" i="10"/>
  <c r="H1389" i="10"/>
  <c r="H1390" i="10"/>
  <c r="H1391" i="10"/>
  <c r="H1392" i="10"/>
  <c r="H1393" i="10"/>
  <c r="H1394" i="10"/>
  <c r="H1395" i="10"/>
  <c r="H1396" i="10"/>
  <c r="H1397" i="10"/>
  <c r="H1398" i="10"/>
  <c r="H1399" i="10"/>
  <c r="H1400" i="10"/>
  <c r="H1401" i="10"/>
  <c r="H1402" i="10"/>
  <c r="H1403" i="10"/>
  <c r="H1404" i="10"/>
  <c r="H1405" i="10"/>
  <c r="H1406" i="10"/>
  <c r="H1407" i="10"/>
  <c r="H1408" i="10"/>
  <c r="H1409" i="10"/>
  <c r="H1410" i="10"/>
  <c r="H1411" i="10"/>
  <c r="H1412" i="10"/>
  <c r="H1413" i="10"/>
  <c r="H1414" i="10"/>
  <c r="H1415" i="10"/>
  <c r="H1416" i="10"/>
  <c r="H1417" i="10"/>
  <c r="H1418" i="10"/>
  <c r="H1419" i="10"/>
  <c r="H1420" i="10"/>
  <c r="H1421" i="10"/>
  <c r="H1422" i="10"/>
  <c r="H1423" i="10"/>
  <c r="H1424" i="10"/>
  <c r="H1425" i="10"/>
  <c r="H1426" i="10"/>
  <c r="H1427" i="10"/>
  <c r="H1428" i="10"/>
  <c r="H1429" i="10"/>
  <c r="H1430" i="10"/>
  <c r="H1431" i="10"/>
  <c r="H1432" i="10"/>
  <c r="H1433" i="10"/>
  <c r="H1434" i="10"/>
  <c r="H1435" i="10"/>
  <c r="H1436" i="10"/>
  <c r="H1437" i="10"/>
  <c r="H1438" i="10"/>
  <c r="H1439" i="10"/>
  <c r="H1440" i="10"/>
  <c r="H1441" i="10"/>
  <c r="H1442" i="10"/>
  <c r="H1443" i="10"/>
  <c r="H1444" i="10"/>
  <c r="H1445" i="10"/>
  <c r="H1446" i="10"/>
  <c r="H1447" i="10"/>
  <c r="H1448" i="10"/>
  <c r="H1449" i="10"/>
  <c r="H1450" i="10"/>
  <c r="H1451" i="10"/>
  <c r="H1452" i="10"/>
  <c r="H1453" i="10"/>
  <c r="H1454" i="10"/>
  <c r="H1455" i="10"/>
  <c r="H1456" i="10"/>
  <c r="H1457" i="10"/>
  <c r="H1458" i="10"/>
  <c r="H1459" i="10"/>
  <c r="H1460" i="10"/>
  <c r="H1461" i="10"/>
  <c r="H1462" i="10"/>
  <c r="H1463" i="10"/>
  <c r="H1464" i="10"/>
  <c r="H1465" i="10"/>
  <c r="H1466" i="10"/>
  <c r="H1467" i="10"/>
  <c r="H1468" i="10"/>
  <c r="H1469" i="10"/>
  <c r="H1470" i="10"/>
  <c r="H1471" i="10"/>
  <c r="H1472" i="10"/>
  <c r="H1473" i="10"/>
  <c r="H1474" i="10"/>
  <c r="H1475" i="10"/>
  <c r="H1476" i="10"/>
  <c r="H1477" i="10"/>
  <c r="H1478" i="10"/>
  <c r="H1479" i="10"/>
  <c r="H1480" i="10"/>
  <c r="H1481" i="10"/>
  <c r="H1482" i="10"/>
  <c r="H1483" i="10"/>
  <c r="H1484" i="10"/>
  <c r="H1485" i="10"/>
  <c r="H1486" i="10"/>
  <c r="H1487" i="10"/>
  <c r="H1488" i="10"/>
  <c r="H1489" i="10"/>
  <c r="H1490" i="10"/>
  <c r="H1491" i="10"/>
  <c r="H1492" i="10"/>
  <c r="H1493" i="10"/>
  <c r="H1494" i="10"/>
  <c r="H1495" i="10"/>
  <c r="H1496" i="10"/>
  <c r="H1497" i="10"/>
  <c r="H1498" i="10"/>
  <c r="H1499" i="10"/>
  <c r="H1500" i="10"/>
  <c r="H1501" i="10"/>
  <c r="H1502" i="10"/>
  <c r="H1503" i="10"/>
  <c r="H1504" i="10"/>
  <c r="H1505" i="10"/>
  <c r="H1506" i="10"/>
  <c r="H1507" i="10"/>
  <c r="H1508" i="10"/>
  <c r="H1509" i="10"/>
  <c r="H1510" i="10"/>
  <c r="H1511" i="10"/>
  <c r="H1512" i="10"/>
  <c r="H1513" i="10"/>
  <c r="H1514" i="10"/>
  <c r="H1515" i="10"/>
  <c r="H1516" i="10"/>
  <c r="H1517" i="10"/>
  <c r="H1518" i="10"/>
  <c r="H1519" i="10"/>
  <c r="H1520" i="10"/>
  <c r="H1521" i="10"/>
  <c r="H1522" i="10"/>
  <c r="H1523" i="10"/>
  <c r="H1524" i="10"/>
  <c r="H1525" i="10"/>
  <c r="H1526" i="10"/>
  <c r="H1527" i="10"/>
  <c r="H1528" i="10"/>
  <c r="H1529" i="10"/>
  <c r="H1530" i="10"/>
  <c r="H1531" i="10"/>
  <c r="H1532" i="10"/>
  <c r="H1533" i="10"/>
  <c r="H1534" i="10"/>
  <c r="H1535" i="10"/>
  <c r="H1536" i="10"/>
  <c r="H1537" i="10"/>
  <c r="H1538" i="10"/>
  <c r="H1539" i="10"/>
  <c r="H1540" i="10"/>
  <c r="H1541" i="10"/>
  <c r="H1542" i="10"/>
  <c r="H1543" i="10"/>
  <c r="H1544" i="10"/>
  <c r="H1545" i="10"/>
  <c r="H1546" i="10"/>
  <c r="H1547" i="10"/>
  <c r="H1548" i="10"/>
  <c r="H1549" i="10"/>
  <c r="H1550" i="10"/>
  <c r="H1551" i="10"/>
  <c r="H1552" i="10"/>
  <c r="H1553" i="10"/>
  <c r="H1554" i="10"/>
  <c r="H1555" i="10"/>
  <c r="H1556" i="10"/>
  <c r="H1557" i="10"/>
  <c r="H1558" i="10"/>
  <c r="H1559" i="10"/>
  <c r="H1560" i="10"/>
  <c r="H1561" i="10"/>
  <c r="H1562" i="10"/>
  <c r="H1563" i="10"/>
  <c r="H1564" i="10"/>
  <c r="H1565" i="10"/>
  <c r="H1566" i="10"/>
  <c r="H1567" i="10"/>
  <c r="H1568" i="10"/>
  <c r="H1569" i="10"/>
  <c r="H1570" i="10"/>
  <c r="H1571" i="10"/>
  <c r="H1572" i="10"/>
  <c r="H1573" i="10"/>
  <c r="H1574" i="10"/>
  <c r="H1575" i="10"/>
  <c r="H1576" i="10"/>
  <c r="H1577" i="10"/>
  <c r="H1578" i="10"/>
  <c r="H1579" i="10"/>
  <c r="H1580" i="10"/>
  <c r="H1581" i="10"/>
  <c r="H1582" i="10"/>
  <c r="H1583" i="10"/>
  <c r="H1584" i="10"/>
  <c r="H1585" i="10"/>
  <c r="H1586" i="10"/>
  <c r="H1587" i="10"/>
  <c r="H1588" i="10"/>
  <c r="H1589" i="10"/>
  <c r="H1590" i="10"/>
  <c r="H1591" i="10"/>
  <c r="H1592" i="10"/>
  <c r="H1593" i="10"/>
  <c r="H1594" i="10"/>
  <c r="H1595" i="10"/>
  <c r="H1596" i="10"/>
  <c r="H1597" i="10"/>
  <c r="H1598" i="10"/>
  <c r="H1599" i="10"/>
  <c r="H1600" i="10"/>
  <c r="H1601" i="10"/>
  <c r="H1602" i="10"/>
  <c r="H1603" i="10"/>
  <c r="H1604" i="10"/>
  <c r="H1605" i="10"/>
  <c r="H1606" i="10"/>
  <c r="H1607" i="10"/>
  <c r="H1608" i="10"/>
  <c r="H1609" i="10"/>
  <c r="H1610" i="10"/>
  <c r="H1611" i="10"/>
  <c r="H1612" i="10"/>
  <c r="H1613" i="10"/>
  <c r="H1614" i="10"/>
  <c r="H1615" i="10"/>
  <c r="H1616" i="10"/>
  <c r="H1617" i="10"/>
  <c r="H1618" i="10"/>
  <c r="H1619" i="10"/>
  <c r="H1620" i="10"/>
  <c r="H1621" i="10"/>
  <c r="H1622" i="10"/>
  <c r="H1623" i="10"/>
  <c r="H1624" i="10"/>
  <c r="H1625" i="10"/>
  <c r="H1626" i="10"/>
  <c r="H1627" i="10"/>
  <c r="H1628" i="10"/>
  <c r="H1629" i="10"/>
  <c r="H1630" i="10"/>
  <c r="H1631" i="10"/>
  <c r="H1632" i="10"/>
  <c r="H1633" i="10"/>
  <c r="H1634" i="10"/>
  <c r="H1635" i="10"/>
  <c r="H1636" i="10"/>
  <c r="H1637" i="10"/>
  <c r="H1638" i="10"/>
  <c r="H1639" i="10"/>
  <c r="H1640" i="10"/>
  <c r="H1641" i="10"/>
  <c r="H1642" i="10"/>
  <c r="H1643" i="10"/>
  <c r="H1644" i="10"/>
  <c r="H1645" i="10"/>
  <c r="H1646" i="10"/>
  <c r="H1647" i="10"/>
  <c r="H1648" i="10"/>
  <c r="H1649" i="10"/>
  <c r="H1650" i="10"/>
  <c r="H1651" i="10"/>
  <c r="H1652" i="10"/>
  <c r="H1653" i="10"/>
  <c r="H1654" i="10"/>
  <c r="H1655" i="10"/>
  <c r="H1656" i="10"/>
  <c r="H1657" i="10"/>
  <c r="H1658" i="10"/>
  <c r="H1659" i="10"/>
  <c r="H1660" i="10"/>
  <c r="H1661" i="10"/>
  <c r="H1662" i="10"/>
  <c r="H1663" i="10"/>
  <c r="H1664" i="10"/>
  <c r="H1665" i="10"/>
  <c r="H1666" i="10"/>
  <c r="H1667" i="10"/>
  <c r="H1668" i="10"/>
  <c r="H1669" i="10"/>
  <c r="H1670" i="10"/>
  <c r="H1671" i="10"/>
  <c r="H1672" i="10"/>
  <c r="H1673" i="10"/>
  <c r="H1674" i="10"/>
  <c r="H1675" i="10"/>
  <c r="H1676" i="10"/>
  <c r="H1677" i="10"/>
  <c r="H1678" i="10"/>
  <c r="H1679" i="10"/>
  <c r="H1680" i="10"/>
  <c r="H1681" i="10"/>
  <c r="H1682" i="10"/>
  <c r="H1683" i="10"/>
  <c r="H1684" i="10"/>
  <c r="B270" i="10" l="1"/>
  <c r="B266" i="10"/>
  <c r="B262" i="10"/>
  <c r="B258" i="10"/>
  <c r="B254" i="10"/>
  <c r="B250" i="10"/>
  <c r="B246" i="10"/>
  <c r="B242" i="10"/>
  <c r="B238" i="10"/>
  <c r="B234" i="10"/>
  <c r="B230" i="10"/>
  <c r="B226" i="10"/>
  <c r="B222" i="10"/>
  <c r="B218" i="10"/>
  <c r="B210" i="10"/>
  <c r="B206" i="10"/>
  <c r="B202" i="10"/>
  <c r="B198" i="10"/>
  <c r="B194" i="10"/>
  <c r="B190" i="10"/>
  <c r="B186" i="10"/>
  <c r="B182" i="10"/>
  <c r="B178" i="10"/>
  <c r="B174" i="10"/>
  <c r="B170" i="10"/>
  <c r="B166" i="10"/>
  <c r="B162" i="10"/>
  <c r="B158" i="10"/>
  <c r="B154" i="10"/>
  <c r="B150" i="10"/>
  <c r="B146" i="10"/>
  <c r="B142" i="10"/>
  <c r="B138" i="10"/>
  <c r="B130" i="10"/>
  <c r="B126" i="10"/>
  <c r="B122" i="10"/>
  <c r="B118" i="10"/>
  <c r="B114" i="10"/>
  <c r="B110" i="10"/>
  <c r="B106" i="10"/>
  <c r="B102" i="10"/>
  <c r="B98" i="10"/>
  <c r="B94" i="10"/>
  <c r="B90" i="10"/>
  <c r="B82" i="10"/>
  <c r="B78" i="10"/>
  <c r="B74" i="10"/>
  <c r="B70" i="10"/>
  <c r="B66" i="10"/>
  <c r="B62" i="10"/>
  <c r="B58" i="10"/>
  <c r="B46" i="10"/>
  <c r="B42" i="10"/>
  <c r="B38" i="10"/>
  <c r="B34" i="10"/>
  <c r="B30" i="10"/>
  <c r="B26" i="10"/>
  <c r="B22" i="10"/>
  <c r="B291" i="10"/>
  <c r="B283" i="10"/>
  <c r="B275" i="10"/>
  <c r="B486" i="10"/>
  <c r="B482" i="10"/>
  <c r="B478" i="10"/>
  <c r="B474" i="10"/>
  <c r="B470" i="10"/>
  <c r="B466" i="10"/>
  <c r="B462" i="10"/>
  <c r="B458" i="10"/>
  <c r="B454" i="10"/>
  <c r="B450" i="10"/>
  <c r="B446" i="10"/>
  <c r="B442" i="10"/>
  <c r="B438" i="10"/>
  <c r="B434" i="10"/>
  <c r="B430" i="10"/>
  <c r="B426" i="10"/>
  <c r="B422" i="10"/>
  <c r="B418" i="10"/>
  <c r="B414" i="10"/>
  <c r="B410" i="10"/>
  <c r="B406" i="10"/>
  <c r="B402" i="10"/>
  <c r="B398" i="10"/>
  <c r="B394" i="10"/>
  <c r="B390" i="10"/>
  <c r="B386" i="10"/>
  <c r="B382" i="10"/>
  <c r="B378" i="10"/>
  <c r="B374" i="10"/>
  <c r="B370" i="10"/>
  <c r="B366" i="10"/>
  <c r="B362" i="10"/>
  <c r="B358" i="10"/>
  <c r="B354" i="10"/>
  <c r="B350" i="10"/>
  <c r="B346" i="10"/>
  <c r="B342" i="10"/>
  <c r="B338" i="10"/>
  <c r="B334" i="10"/>
  <c r="B330" i="10"/>
  <c r="B326" i="10"/>
  <c r="B322" i="10"/>
  <c r="B318" i="10"/>
  <c r="B314" i="10"/>
  <c r="B310" i="10"/>
  <c r="B306" i="10"/>
  <c r="B302" i="10"/>
  <c r="B298" i="10"/>
  <c r="B294" i="10"/>
  <c r="B290" i="10"/>
  <c r="B286" i="10"/>
  <c r="B282" i="10"/>
  <c r="B278" i="10"/>
  <c r="B274" i="10"/>
  <c r="B49" i="10"/>
  <c r="B148" i="10"/>
  <c r="B136" i="10"/>
  <c r="B60" i="10"/>
  <c r="B263" i="10"/>
  <c r="B255" i="10"/>
  <c r="B47" i="10"/>
  <c r="B42" i="13"/>
  <c r="B207" i="10"/>
  <c r="B54" i="10"/>
  <c r="B269" i="10"/>
  <c r="B261" i="10"/>
  <c r="B257" i="10"/>
  <c r="B253" i="10"/>
  <c r="B249" i="10"/>
  <c r="B245" i="10"/>
  <c r="B241" i="10"/>
  <c r="B237" i="10"/>
  <c r="B233" i="10"/>
  <c r="B229" i="10"/>
  <c r="B225" i="10"/>
  <c r="B221" i="10"/>
  <c r="B217" i="10"/>
  <c r="B209" i="10"/>
  <c r="B205" i="10"/>
  <c r="B201" i="10"/>
  <c r="B197" i="10"/>
  <c r="B193" i="10"/>
  <c r="B189" i="10"/>
  <c r="B185" i="10"/>
  <c r="B181" i="10"/>
  <c r="B177" i="10"/>
  <c r="B173" i="10"/>
  <c r="B169" i="10"/>
  <c r="B165" i="10"/>
  <c r="B161" i="10"/>
  <c r="B157" i="10"/>
  <c r="B153" i="10"/>
  <c r="B149" i="10"/>
  <c r="B145" i="10"/>
  <c r="B89" i="10"/>
  <c r="B288" i="10"/>
  <c r="G18" i="31"/>
  <c r="B50" i="10"/>
  <c r="B273" i="10"/>
  <c r="B265" i="10"/>
  <c r="B65" i="10"/>
  <c r="B272" i="10"/>
  <c r="B268" i="10"/>
  <c r="B264" i="10"/>
  <c r="B260" i="10"/>
  <c r="B256" i="10"/>
  <c r="B252" i="10"/>
  <c r="B248" i="10"/>
  <c r="B244" i="10"/>
  <c r="B240" i="10"/>
  <c r="B236" i="10"/>
  <c r="B232" i="10"/>
  <c r="B228" i="10"/>
  <c r="B224" i="10"/>
  <c r="B220" i="10"/>
  <c r="B216" i="10"/>
  <c r="B212" i="10"/>
  <c r="B204" i="10"/>
  <c r="B200" i="10"/>
  <c r="B196" i="10"/>
  <c r="B192" i="10"/>
  <c r="B188" i="10"/>
  <c r="B184" i="10"/>
  <c r="B180" i="10"/>
  <c r="B176" i="10"/>
  <c r="B172" i="10"/>
  <c r="B168" i="10"/>
  <c r="B164" i="10"/>
  <c r="B160" i="10"/>
  <c r="B156" i="10"/>
  <c r="B152" i="10"/>
  <c r="B144" i="10"/>
  <c r="B140" i="10"/>
  <c r="B132" i="10"/>
  <c r="B128" i="10"/>
  <c r="B124" i="10"/>
  <c r="B120" i="10"/>
  <c r="B116" i="10"/>
  <c r="B112" i="10"/>
  <c r="B108" i="10"/>
  <c r="B100" i="10"/>
  <c r="B96" i="10"/>
  <c r="B92" i="10"/>
  <c r="B88" i="10"/>
  <c r="B76" i="10"/>
  <c r="B72" i="10"/>
  <c r="B68" i="10"/>
  <c r="B64" i="10"/>
  <c r="B56" i="10"/>
  <c r="B48" i="10"/>
  <c r="B44" i="10"/>
  <c r="B40" i="10"/>
  <c r="B36" i="10"/>
  <c r="B32" i="10"/>
  <c r="B28" i="10"/>
  <c r="B24" i="10"/>
  <c r="B296" i="10"/>
  <c r="B280" i="10"/>
  <c r="B467" i="10"/>
  <c r="B84" i="10"/>
  <c r="B267" i="10"/>
  <c r="B259" i="10"/>
  <c r="B251" i="10"/>
  <c r="B247" i="10"/>
  <c r="B243" i="10"/>
  <c r="B239" i="10"/>
  <c r="B235" i="10"/>
  <c r="B231" i="10"/>
  <c r="B227" i="10"/>
  <c r="B223" i="10"/>
  <c r="B219" i="10"/>
  <c r="B211" i="10"/>
  <c r="B203" i="10"/>
  <c r="B199" i="10"/>
  <c r="B195" i="10"/>
  <c r="B191" i="10"/>
  <c r="B187" i="10"/>
  <c r="B183" i="10"/>
  <c r="B179" i="10"/>
  <c r="B175" i="10"/>
  <c r="B171" i="10"/>
  <c r="B167" i="10"/>
  <c r="B163" i="10"/>
  <c r="B159" i="10"/>
  <c r="B155" i="10"/>
  <c r="B151" i="10"/>
  <c r="B147" i="10"/>
  <c r="B143" i="10"/>
  <c r="B139" i="10"/>
  <c r="B131" i="10"/>
  <c r="B127" i="10"/>
  <c r="B123" i="10"/>
  <c r="B119" i="10"/>
  <c r="B115" i="10"/>
  <c r="B111" i="10"/>
  <c r="B107" i="10"/>
  <c r="B103" i="10"/>
  <c r="B99" i="10"/>
  <c r="B95" i="10"/>
  <c r="B91" i="10"/>
  <c r="B83" i="10"/>
  <c r="B79" i="10"/>
  <c r="B75" i="10"/>
  <c r="B71" i="10"/>
  <c r="B67" i="10"/>
  <c r="B63" i="10"/>
  <c r="B59" i="10"/>
  <c r="B51" i="10"/>
  <c r="B43" i="10"/>
  <c r="B39" i="10"/>
  <c r="B35" i="10"/>
  <c r="B27" i="10"/>
  <c r="B23" i="10"/>
  <c r="B141" i="10"/>
  <c r="B137" i="10"/>
  <c r="B133" i="10"/>
  <c r="B129" i="10"/>
  <c r="B125" i="10"/>
  <c r="B121" i="10"/>
  <c r="B117" i="10"/>
  <c r="B113" i="10"/>
  <c r="B109" i="10"/>
  <c r="B105" i="10"/>
  <c r="B101" i="10"/>
  <c r="B97" i="10"/>
  <c r="B93" i="10"/>
  <c r="B81" i="10"/>
  <c r="B77" i="10"/>
  <c r="B73" i="10"/>
  <c r="B69" i="10"/>
  <c r="B61" i="10"/>
  <c r="B57" i="10"/>
  <c r="B53" i="10"/>
  <c r="B45" i="10"/>
  <c r="B41" i="10"/>
  <c r="B37" i="10"/>
  <c r="B33" i="10"/>
  <c r="B29" i="10"/>
  <c r="B25" i="10"/>
  <c r="B21" i="10"/>
  <c r="B484" i="10"/>
  <c r="B480" i="10"/>
  <c r="B476" i="10"/>
  <c r="B472" i="10"/>
  <c r="B468" i="10"/>
  <c r="B464" i="10"/>
  <c r="B456" i="10"/>
  <c r="B452" i="10"/>
  <c r="B448" i="10"/>
  <c r="B444" i="10"/>
  <c r="B440" i="10"/>
  <c r="B436" i="10"/>
  <c r="B432" i="10"/>
  <c r="B428" i="10"/>
  <c r="B424" i="10"/>
  <c r="B420" i="10"/>
  <c r="B416" i="10"/>
  <c r="B412" i="10"/>
  <c r="B408" i="10"/>
  <c r="B404" i="10"/>
  <c r="B400" i="10"/>
  <c r="B396" i="10"/>
  <c r="B392" i="10"/>
  <c r="B388" i="10"/>
  <c r="B384" i="10"/>
  <c r="B380" i="10"/>
  <c r="B376" i="10"/>
  <c r="B372" i="10"/>
  <c r="B368" i="10"/>
  <c r="B364" i="10"/>
  <c r="B360" i="10"/>
  <c r="B356" i="10"/>
  <c r="B352" i="10"/>
  <c r="B348" i="10"/>
  <c r="B344" i="10"/>
  <c r="B340" i="10"/>
  <c r="B336" i="10"/>
  <c r="B332" i="10"/>
  <c r="B328" i="10"/>
  <c r="B324" i="10"/>
  <c r="B320" i="10"/>
  <c r="B316" i="10"/>
  <c r="B312" i="10"/>
  <c r="B308" i="10"/>
  <c r="B304" i="10"/>
  <c r="B300" i="10"/>
  <c r="B292" i="10"/>
  <c r="B284" i="10"/>
  <c r="B276" i="10"/>
  <c r="J86" i="31"/>
  <c r="B483" i="10"/>
  <c r="B479" i="10"/>
  <c r="B475" i="10"/>
  <c r="B471" i="10"/>
  <c r="B463" i="10"/>
  <c r="B459" i="10"/>
  <c r="B455" i="10"/>
  <c r="B447" i="10"/>
  <c r="B443" i="10"/>
  <c r="B435" i="10"/>
  <c r="B431" i="10"/>
  <c r="B427" i="10"/>
  <c r="B423" i="10"/>
  <c r="B419" i="10"/>
  <c r="B415" i="10"/>
  <c r="B411" i="10"/>
  <c r="B407" i="10"/>
  <c r="B403" i="10"/>
  <c r="B399" i="10"/>
  <c r="B395" i="10"/>
  <c r="B391" i="10"/>
  <c r="B387" i="10"/>
  <c r="B383" i="10"/>
  <c r="B379" i="10"/>
  <c r="B375" i="10"/>
  <c r="B371" i="10"/>
  <c r="B367" i="10"/>
  <c r="B363" i="10"/>
  <c r="B359" i="10"/>
  <c r="B355" i="10"/>
  <c r="B351" i="10"/>
  <c r="B347" i="10"/>
  <c r="B343" i="10"/>
  <c r="B339" i="10"/>
  <c r="B335" i="10"/>
  <c r="B331" i="10"/>
  <c r="B327" i="10"/>
  <c r="B323" i="10"/>
  <c r="B319" i="10"/>
  <c r="B315" i="10"/>
  <c r="B311" i="10"/>
  <c r="B307" i="10"/>
  <c r="B303" i="10"/>
  <c r="B299" i="10"/>
  <c r="B295" i="10"/>
  <c r="B287" i="10"/>
  <c r="B279" i="10"/>
  <c r="J447" i="32"/>
  <c r="J90" i="32"/>
  <c r="I223" i="31"/>
  <c r="J20" i="31"/>
  <c r="J19" i="31" s="1"/>
  <c r="H490" i="31"/>
  <c r="H18" i="31" s="1"/>
  <c r="H226" i="32"/>
  <c r="H407" i="31"/>
  <c r="B485" i="10"/>
  <c r="B481" i="10"/>
  <c r="B477" i="10"/>
  <c r="B473" i="10"/>
  <c r="B469" i="10"/>
  <c r="B465" i="10"/>
  <c r="B461" i="10"/>
  <c r="B457" i="10"/>
  <c r="B453" i="10"/>
  <c r="B449" i="10"/>
  <c r="B445" i="10"/>
  <c r="B441" i="10"/>
  <c r="B437" i="10"/>
  <c r="B433" i="10"/>
  <c r="B429" i="10"/>
  <c r="B425" i="10"/>
  <c r="B421" i="10"/>
  <c r="B417" i="10"/>
  <c r="B413" i="10"/>
  <c r="B409" i="10"/>
  <c r="B405" i="10"/>
  <c r="B401" i="10"/>
  <c r="B397" i="10"/>
  <c r="B393" i="10"/>
  <c r="B389" i="10"/>
  <c r="B385" i="10"/>
  <c r="B381" i="10"/>
  <c r="B377" i="10"/>
  <c r="B373" i="10"/>
  <c r="B369" i="10"/>
  <c r="B365" i="10"/>
  <c r="B361" i="10"/>
  <c r="B357" i="10"/>
  <c r="B353" i="10"/>
  <c r="B349" i="10"/>
  <c r="B345" i="10"/>
  <c r="B341" i="10"/>
  <c r="B337" i="10"/>
  <c r="B333" i="10"/>
  <c r="B329" i="10"/>
  <c r="B325" i="10"/>
  <c r="B321" i="10"/>
  <c r="B317" i="10"/>
  <c r="B313" i="10"/>
  <c r="B309" i="10"/>
  <c r="B305" i="10"/>
  <c r="B301" i="10"/>
  <c r="B293" i="10"/>
  <c r="B285" i="10"/>
  <c r="B277" i="10"/>
  <c r="J407" i="31"/>
  <c r="J299" i="31"/>
  <c r="J223" i="31" s="1"/>
  <c r="J18" i="31" s="1"/>
  <c r="J320" i="31"/>
  <c r="I19" i="32"/>
  <c r="I407" i="31"/>
  <c r="I226" i="32"/>
  <c r="J127" i="32"/>
  <c r="J89" i="32" s="1"/>
  <c r="H19" i="32"/>
  <c r="H345" i="32"/>
  <c r="I410" i="32"/>
  <c r="J410" i="32"/>
  <c r="G226" i="32"/>
  <c r="G18" i="32" s="1"/>
  <c r="I89" i="32"/>
  <c r="H89" i="32"/>
  <c r="J20" i="32"/>
  <c r="J19" i="32" s="1"/>
  <c r="B40" i="13"/>
  <c r="B43" i="13"/>
  <c r="B39" i="13"/>
  <c r="B41" i="13"/>
  <c r="B48" i="13"/>
  <c r="B51" i="13"/>
  <c r="B47" i="13"/>
  <c r="B50" i="13"/>
  <c r="B46" i="13"/>
  <c r="B49" i="13"/>
  <c r="B451" i="10"/>
  <c r="B439" i="10"/>
  <c r="B215" i="10"/>
  <c r="B214" i="10"/>
  <c r="B213" i="10"/>
  <c r="B135" i="10"/>
  <c r="B134" i="10"/>
  <c r="B104" i="10"/>
  <c r="B85" i="10"/>
  <c r="B86" i="10"/>
  <c r="B87" i="10"/>
  <c r="B80" i="10"/>
  <c r="J345" i="32"/>
  <c r="J505" i="32"/>
  <c r="J277" i="32"/>
  <c r="J226" i="32" s="1"/>
  <c r="J494" i="32"/>
  <c r="H410" i="32"/>
  <c r="B20" i="10"/>
  <c r="K206" i="31" l="1"/>
  <c r="K383" i="31"/>
  <c r="K416" i="31"/>
  <c r="K415" i="31" s="1"/>
  <c r="K290" i="31"/>
  <c r="K22" i="31"/>
  <c r="K54" i="31"/>
  <c r="K48" i="31"/>
  <c r="K379" i="31"/>
  <c r="K305" i="31"/>
  <c r="K329" i="31"/>
  <c r="K328" i="31" s="1"/>
  <c r="K345" i="31"/>
  <c r="K365" i="31"/>
  <c r="K161" i="31"/>
  <c r="K160" i="31" s="1"/>
  <c r="K262" i="31"/>
  <c r="K261" i="31" s="1"/>
  <c r="K354" i="31"/>
  <c r="K75" i="31"/>
  <c r="K279" i="31"/>
  <c r="K450" i="31"/>
  <c r="K449" i="31" s="1"/>
  <c r="K406" i="31"/>
  <c r="K273" i="31"/>
  <c r="K272" i="31" s="1"/>
  <c r="K32" i="31"/>
  <c r="K421" i="31"/>
  <c r="K420" i="31" s="1"/>
  <c r="K372" i="31"/>
  <c r="K319" i="31"/>
  <c r="K26" i="31"/>
  <c r="K452" i="31"/>
  <c r="K451" i="31" s="1"/>
  <c r="K280" i="31"/>
  <c r="K187" i="31"/>
  <c r="K310" i="31"/>
  <c r="K53" i="31"/>
  <c r="K138" i="31"/>
  <c r="K137" i="31" s="1"/>
  <c r="K367" i="31"/>
  <c r="K412" i="31"/>
  <c r="K411" i="31" s="1"/>
  <c r="K386" i="31"/>
  <c r="K385" i="31" s="1"/>
  <c r="K227" i="31"/>
  <c r="K340" i="31"/>
  <c r="K255" i="31"/>
  <c r="K254" i="31" s="1"/>
  <c r="K271" i="31"/>
  <c r="K270" i="31" s="1"/>
  <c r="K478" i="31"/>
  <c r="K353" i="31"/>
  <c r="K352" i="31" s="1"/>
  <c r="K179" i="31"/>
  <c r="K337" i="31"/>
  <c r="K336" i="31" s="1"/>
  <c r="K298" i="31"/>
  <c r="K297" i="31" s="1"/>
  <c r="K89" i="31"/>
  <c r="K278" i="31"/>
  <c r="K368" i="31"/>
  <c r="I18" i="32"/>
  <c r="I18" i="31"/>
  <c r="H18" i="32"/>
  <c r="K286" i="31"/>
  <c r="J493" i="32"/>
  <c r="K102" i="31"/>
  <c r="K242" i="31"/>
  <c r="K241" i="31" s="1"/>
  <c r="K456" i="31"/>
  <c r="K455" i="31" s="1"/>
  <c r="K51" i="31"/>
  <c r="K436" i="31"/>
  <c r="K435" i="31" s="1"/>
  <c r="K251" i="31"/>
  <c r="K250" i="31" s="1"/>
  <c r="K45" i="31"/>
  <c r="K219" i="31"/>
  <c r="K493" i="31"/>
  <c r="K492" i="31" s="1"/>
  <c r="K390" i="31"/>
  <c r="K180" i="31"/>
  <c r="K119" i="31"/>
  <c r="K369" i="31"/>
  <c r="K366" i="31" s="1"/>
  <c r="K131" i="31"/>
  <c r="K393" i="31"/>
  <c r="K392" i="31" s="1"/>
  <c r="K168" i="31"/>
  <c r="K487" i="31"/>
  <c r="K200" i="31"/>
  <c r="K151" i="31"/>
  <c r="K30" i="31"/>
  <c r="K276" i="31"/>
  <c r="K434" i="31"/>
  <c r="K433" i="31" s="1"/>
  <c r="K47" i="31"/>
  <c r="K46" i="31" s="1"/>
  <c r="K189" i="31"/>
  <c r="K43" i="31"/>
  <c r="K480" i="31"/>
  <c r="K100" i="31"/>
  <c r="K339" i="31"/>
  <c r="K395" i="31"/>
  <c r="K394" i="31" s="1"/>
  <c r="K418" i="31"/>
  <c r="K417" i="31" s="1"/>
  <c r="K24" i="31"/>
  <c r="K324" i="31"/>
  <c r="K335" i="31"/>
  <c r="K334" i="31" s="1"/>
  <c r="K71" i="31"/>
  <c r="K216" i="31"/>
  <c r="K461" i="31"/>
  <c r="K184" i="31"/>
  <c r="K34" i="31"/>
  <c r="K209" i="31"/>
  <c r="K253" i="31"/>
  <c r="K252" i="31" s="1"/>
  <c r="K57" i="31"/>
  <c r="K217" i="31"/>
  <c r="K38" i="31"/>
  <c r="K388" i="31"/>
  <c r="K479" i="31"/>
  <c r="K65" i="31"/>
  <c r="K458" i="31"/>
  <c r="K457" i="31" s="1"/>
  <c r="K317" i="31"/>
  <c r="K142" i="31"/>
  <c r="K141" i="31" s="1"/>
  <c r="K265" i="31"/>
  <c r="K264" i="31" s="1"/>
  <c r="K233" i="31"/>
  <c r="K81" i="31"/>
  <c r="K322" i="31"/>
  <c r="K321" i="31" s="1"/>
  <c r="K346" i="31"/>
  <c r="K126" i="31"/>
  <c r="K466" i="31"/>
  <c r="K465" i="31" s="1"/>
  <c r="K244" i="31"/>
  <c r="K243" i="31" s="1"/>
  <c r="K514" i="31"/>
  <c r="K513" i="31" s="1"/>
  <c r="K25" i="31"/>
  <c r="K140" i="31"/>
  <c r="K226" i="31"/>
  <c r="K144" i="31"/>
  <c r="K218" i="31"/>
  <c r="K133" i="31"/>
  <c r="K497" i="31"/>
  <c r="K496" i="31" s="1"/>
  <c r="K468" i="31"/>
  <c r="K267" i="31"/>
  <c r="K266" i="31" s="1"/>
  <c r="K341" i="31"/>
  <c r="K327" i="31"/>
  <c r="K326" i="31" s="1"/>
  <c r="K473" i="31"/>
  <c r="K472" i="31" s="1"/>
  <c r="K302" i="31"/>
  <c r="K238" i="31"/>
  <c r="K237" i="31" s="1"/>
  <c r="K446" i="31"/>
  <c r="K445" i="31" s="1"/>
  <c r="K291" i="31"/>
  <c r="K55" i="31"/>
  <c r="K56" i="31"/>
  <c r="K312" i="31"/>
  <c r="K313" i="31"/>
  <c r="K201" i="31"/>
  <c r="K114" i="31"/>
  <c r="K222" i="31"/>
  <c r="K221" i="31" s="1"/>
  <c r="K414" i="31"/>
  <c r="K413" i="31" s="1"/>
  <c r="K257" i="31"/>
  <c r="K256" i="31" s="1"/>
  <c r="K287" i="31"/>
  <c r="K399" i="31"/>
  <c r="K398" i="31" s="1"/>
  <c r="K212" i="31"/>
  <c r="K74" i="31"/>
  <c r="K373" i="31"/>
  <c r="K44" i="31"/>
  <c r="K35" i="31"/>
  <c r="K361" i="31"/>
  <c r="K360" i="31" s="1"/>
  <c r="K397" i="31"/>
  <c r="K396" i="31" s="1"/>
  <c r="K61" i="31"/>
  <c r="K508" i="31"/>
  <c r="K507" i="31" s="1"/>
  <c r="K121" i="31"/>
  <c r="K309" i="31"/>
  <c r="K134" i="31"/>
  <c r="K42" i="31"/>
  <c r="K171" i="31"/>
  <c r="K510" i="31"/>
  <c r="K509" i="31" s="1"/>
  <c r="K231" i="31"/>
  <c r="K176" i="31"/>
  <c r="K173" i="31"/>
  <c r="K349" i="31"/>
  <c r="K288" i="31"/>
  <c r="K205" i="31"/>
  <c r="K293" i="31"/>
  <c r="K358" i="31"/>
  <c r="K357" i="31" s="1"/>
  <c r="K477" i="31"/>
  <c r="K73" i="31"/>
  <c r="K475" i="31"/>
  <c r="K474" i="31" s="1"/>
  <c r="K220" i="31"/>
  <c r="K159" i="31"/>
  <c r="K158" i="31" s="1"/>
  <c r="K153" i="31"/>
  <c r="K178" i="31"/>
  <c r="K128" i="31"/>
  <c r="K194" i="31"/>
  <c r="K232" i="31"/>
  <c r="K441" i="31"/>
  <c r="K440" i="31" s="1"/>
  <c r="K351" i="31"/>
  <c r="K506" i="31"/>
  <c r="K505" i="31" s="1"/>
  <c r="K432" i="31"/>
  <c r="K431" i="31" s="1"/>
  <c r="K163" i="31"/>
  <c r="K162" i="31" s="1"/>
  <c r="K311" i="31"/>
  <c r="K40" i="31"/>
  <c r="K410" i="31"/>
  <c r="K409" i="31" s="1"/>
  <c r="K172" i="31"/>
  <c r="K190" i="31"/>
  <c r="K247" i="31"/>
  <c r="K157" i="31"/>
  <c r="K156" i="31" s="1"/>
  <c r="K485" i="31"/>
  <c r="K95" i="31"/>
  <c r="K198" i="31"/>
  <c r="K448" i="31"/>
  <c r="K447" i="31" s="1"/>
  <c r="K107" i="31"/>
  <c r="K292" i="31"/>
  <c r="K117" i="31"/>
  <c r="K374" i="31"/>
  <c r="K68" i="31"/>
  <c r="K482" i="31"/>
  <c r="K481" i="31" s="1"/>
  <c r="K304" i="31"/>
  <c r="K439" i="31"/>
  <c r="K438" i="31" s="1"/>
  <c r="K443" i="31"/>
  <c r="K442" i="31" s="1"/>
  <c r="K147" i="31"/>
  <c r="K306" i="31"/>
  <c r="K27" i="31"/>
  <c r="K363" i="31"/>
  <c r="K167" i="31"/>
  <c r="K177" i="31"/>
  <c r="K207" i="31"/>
  <c r="K169" i="31"/>
  <c r="K489" i="31"/>
  <c r="K58" i="31"/>
  <c r="K377" i="31"/>
  <c r="K376" i="31" s="1"/>
  <c r="K93" i="31"/>
  <c r="K294" i="31"/>
  <c r="K175" i="31"/>
  <c r="K331" i="31"/>
  <c r="K330" i="31" s="1"/>
  <c r="K364" i="31"/>
  <c r="K519" i="31"/>
  <c r="K518" i="31" s="1"/>
  <c r="K283" i="31"/>
  <c r="K91" i="31"/>
  <c r="K517" i="31"/>
  <c r="K516" i="31" s="1"/>
  <c r="K381" i="31"/>
  <c r="K214" i="31"/>
  <c r="K166" i="31"/>
  <c r="K132" i="31"/>
  <c r="K454" i="31"/>
  <c r="K453" i="31" s="1"/>
  <c r="K425" i="31"/>
  <c r="K424" i="31" s="1"/>
  <c r="K181" i="31"/>
  <c r="K404" i="31"/>
  <c r="K403" i="31" s="1"/>
  <c r="K295" i="31"/>
  <c r="K495" i="31"/>
  <c r="K494" i="31" s="1"/>
  <c r="K229" i="31"/>
  <c r="K228" i="31" s="1"/>
  <c r="K325" i="31"/>
  <c r="K323" i="31" s="1"/>
  <c r="K112" i="31"/>
  <c r="K469" i="31"/>
  <c r="K467" i="31" s="1"/>
  <c r="K208" i="31"/>
  <c r="K235" i="31"/>
  <c r="K234" i="31" s="1"/>
  <c r="K301" i="31"/>
  <c r="K149" i="31"/>
  <c r="K423" i="31"/>
  <c r="K60" i="31"/>
  <c r="K192" i="31"/>
  <c r="K427" i="31"/>
  <c r="K426" i="31" s="1"/>
  <c r="K97" i="31"/>
  <c r="K269" i="31"/>
  <c r="K268" i="31" s="1"/>
  <c r="K182" i="31"/>
  <c r="K76" i="31"/>
  <c r="K512" i="31"/>
  <c r="K511" i="31" s="1"/>
  <c r="K31" i="31"/>
  <c r="K59" i="31"/>
  <c r="K196" i="31"/>
  <c r="K249" i="31"/>
  <c r="K248" i="31" s="1"/>
  <c r="K79" i="31"/>
  <c r="K29" i="31"/>
  <c r="K240" i="31"/>
  <c r="K239" i="31" s="1"/>
  <c r="K104" i="31"/>
  <c r="K347" i="31"/>
  <c r="K36" i="31"/>
  <c r="K170" i="31"/>
  <c r="K471" i="31"/>
  <c r="K470" i="31" s="1"/>
  <c r="K130" i="31"/>
  <c r="K504" i="31"/>
  <c r="K503" i="31" s="1"/>
  <c r="K430" i="31"/>
  <c r="K429" i="31" s="1"/>
  <c r="K83" i="31"/>
  <c r="K296" i="31"/>
  <c r="K23" i="31"/>
  <c r="K356" i="31"/>
  <c r="K155" i="31"/>
  <c r="K154" i="31" s="1"/>
  <c r="K136" i="31"/>
  <c r="K197" i="31"/>
  <c r="K210" i="31"/>
  <c r="K499" i="31"/>
  <c r="K498" i="31" s="1"/>
  <c r="K67" i="31"/>
  <c r="K203" i="31"/>
  <c r="K463" i="31"/>
  <c r="K462" i="31" s="1"/>
  <c r="K123" i="31"/>
  <c r="K303" i="31"/>
  <c r="K64" i="31"/>
  <c r="K307" i="31"/>
  <c r="K213" i="31"/>
  <c r="K350" i="31"/>
  <c r="K402" i="31"/>
  <c r="K85" i="31"/>
  <c r="K202" i="31"/>
  <c r="K314" i="31"/>
  <c r="K33" i="31"/>
  <c r="K99" i="31"/>
  <c r="K277" i="31"/>
  <c r="K284" i="31"/>
  <c r="K260" i="31"/>
  <c r="K259" i="31" s="1"/>
  <c r="K109" i="31"/>
  <c r="K333" i="31"/>
  <c r="K332" i="31" s="1"/>
  <c r="K282" i="31"/>
  <c r="K501" i="31"/>
  <c r="K500" i="31" s="1"/>
  <c r="J18" i="32"/>
  <c r="H9" i="10"/>
  <c r="K338" i="31" l="1"/>
  <c r="K344" i="31"/>
  <c r="K476" i="31"/>
  <c r="K275" i="31"/>
  <c r="K371" i="31"/>
  <c r="K285" i="31"/>
  <c r="K308" i="31"/>
  <c r="K348" i="31"/>
  <c r="K165" i="31"/>
  <c r="K281" i="31"/>
  <c r="K289" i="31"/>
  <c r="K300" i="31"/>
  <c r="K28" i="31"/>
  <c r="K367" i="32"/>
  <c r="K513" i="32"/>
  <c r="K512" i="32" s="1"/>
  <c r="K502" i="32"/>
  <c r="K501" i="32" s="1"/>
  <c r="K488" i="32"/>
  <c r="K487" i="32" s="1"/>
  <c r="K485" i="32"/>
  <c r="K484" i="32" s="1"/>
  <c r="K478" i="32"/>
  <c r="K477" i="32" s="1"/>
  <c r="K459" i="32"/>
  <c r="K458" i="32" s="1"/>
  <c r="K451" i="32"/>
  <c r="K450" i="32" s="1"/>
  <c r="K437" i="32"/>
  <c r="K436" i="32" s="1"/>
  <c r="K426" i="32"/>
  <c r="K425" i="32" s="1"/>
  <c r="K415" i="32"/>
  <c r="K414" i="32" s="1"/>
  <c r="K409" i="32"/>
  <c r="K408" i="32" s="1"/>
  <c r="K398" i="32"/>
  <c r="K397" i="32" s="1"/>
  <c r="K384" i="32"/>
  <c r="K383" i="32" s="1"/>
  <c r="K376" i="32"/>
  <c r="K371" i="32"/>
  <c r="K364" i="32"/>
  <c r="K363" i="32" s="1"/>
  <c r="K361" i="32"/>
  <c r="K360" i="32" s="1"/>
  <c r="K356" i="32"/>
  <c r="K517" i="32"/>
  <c r="K516" i="32" s="1"/>
  <c r="K509" i="32"/>
  <c r="K508" i="32" s="1"/>
  <c r="K492" i="32"/>
  <c r="K491" i="32" s="1"/>
  <c r="K474" i="32"/>
  <c r="K473" i="32" s="1"/>
  <c r="K419" i="32"/>
  <c r="K418" i="32" s="1"/>
  <c r="K391" i="32"/>
  <c r="K390" i="32" s="1"/>
  <c r="K377" i="32"/>
  <c r="K520" i="32"/>
  <c r="K519" i="32" s="1"/>
  <c r="K498" i="32"/>
  <c r="K497" i="32" s="1"/>
  <c r="K466" i="32"/>
  <c r="K465" i="32" s="1"/>
  <c r="K444" i="32"/>
  <c r="K443" i="32" s="1"/>
  <c r="K430" i="32"/>
  <c r="K429" i="32" s="1"/>
  <c r="K402" i="32"/>
  <c r="K401" i="32" s="1"/>
  <c r="K370" i="32"/>
  <c r="K350" i="32"/>
  <c r="K348" i="32"/>
  <c r="K344" i="32"/>
  <c r="K342" i="32"/>
  <c r="K334" i="32"/>
  <c r="K333" i="32" s="1"/>
  <c r="K309" i="32"/>
  <c r="K307" i="32"/>
  <c r="K305" i="32"/>
  <c r="K291" i="32"/>
  <c r="K289" i="32"/>
  <c r="K282" i="32"/>
  <c r="K280" i="32"/>
  <c r="K272" i="32"/>
  <c r="K271" i="32" s="1"/>
  <c r="K258" i="32"/>
  <c r="K257" i="32" s="1"/>
  <c r="K250" i="32"/>
  <c r="K249" i="32" s="1"/>
  <c r="K247" i="32"/>
  <c r="K246" i="32" s="1"/>
  <c r="K236" i="32"/>
  <c r="K234" i="32"/>
  <c r="K229" i="32"/>
  <c r="K223" i="32"/>
  <c r="K221" i="32"/>
  <c r="K219" i="32"/>
  <c r="K212" i="32"/>
  <c r="K210" i="32"/>
  <c r="K208" i="32"/>
  <c r="K455" i="32"/>
  <c r="K454" i="32" s="1"/>
  <c r="K405" i="32"/>
  <c r="K404" i="32" s="1"/>
  <c r="K380" i="32"/>
  <c r="K379" i="32" s="1"/>
  <c r="K372" i="32"/>
  <c r="K357" i="32"/>
  <c r="K469" i="32"/>
  <c r="K468" i="32" s="1"/>
  <c r="K322" i="32"/>
  <c r="K321" i="32" s="1"/>
  <c r="K306" i="32"/>
  <c r="K281" i="32"/>
  <c r="K254" i="32"/>
  <c r="K253" i="32" s="1"/>
  <c r="K235" i="32"/>
  <c r="K222" i="32"/>
  <c r="K211" i="32"/>
  <c r="K375" i="32"/>
  <c r="K349" i="32"/>
  <c r="K343" i="32"/>
  <c r="K338" i="32"/>
  <c r="K337" i="32" s="1"/>
  <c r="K330" i="32"/>
  <c r="K329" i="32" s="1"/>
  <c r="K325" i="32"/>
  <c r="K324" i="32" s="1"/>
  <c r="K308" i="32"/>
  <c r="K283" i="32"/>
  <c r="K276" i="32"/>
  <c r="K275" i="32" s="1"/>
  <c r="K268" i="32"/>
  <c r="K267" i="32" s="1"/>
  <c r="K243" i="32"/>
  <c r="K242" i="32" s="1"/>
  <c r="K230" i="32"/>
  <c r="K213" i="32"/>
  <c r="K200" i="32"/>
  <c r="K176" i="32"/>
  <c r="K174" i="32"/>
  <c r="K172" i="32"/>
  <c r="K170" i="32"/>
  <c r="K162" i="32"/>
  <c r="K161" i="32" s="1"/>
  <c r="K154" i="32"/>
  <c r="K153" i="32" s="1"/>
  <c r="K143" i="32"/>
  <c r="K142" i="32" s="1"/>
  <c r="K131" i="32"/>
  <c r="K130" i="32" s="1"/>
  <c r="K120" i="32"/>
  <c r="K119" i="32" s="1"/>
  <c r="K117" i="32"/>
  <c r="K116" i="32" s="1"/>
  <c r="K103" i="32"/>
  <c r="K98" i="32"/>
  <c r="K97" i="32" s="1"/>
  <c r="K84" i="32"/>
  <c r="K83" i="32" s="1"/>
  <c r="K74" i="32"/>
  <c r="K73" i="32" s="1"/>
  <c r="K433" i="32"/>
  <c r="K432" i="32" s="1"/>
  <c r="K310" i="32"/>
  <c r="K301" i="32"/>
  <c r="K300" i="32" s="1"/>
  <c r="K290" i="32"/>
  <c r="K199" i="32"/>
  <c r="K175" i="32"/>
  <c r="K166" i="32"/>
  <c r="K165" i="32" s="1"/>
  <c r="K158" i="32"/>
  <c r="K157" i="32" s="1"/>
  <c r="K124" i="32"/>
  <c r="K123" i="32" s="1"/>
  <c r="K107" i="32"/>
  <c r="K106" i="32" s="1"/>
  <c r="K88" i="32"/>
  <c r="K87" i="32" s="1"/>
  <c r="K61" i="32"/>
  <c r="K59" i="32"/>
  <c r="K57" i="32"/>
  <c r="K55" i="32"/>
  <c r="K53" i="32"/>
  <c r="K304" i="32"/>
  <c r="K201" i="32"/>
  <c r="K169" i="32"/>
  <c r="K147" i="32"/>
  <c r="K146" i="32" s="1"/>
  <c r="K139" i="32"/>
  <c r="K138" i="32" s="1"/>
  <c r="K110" i="32"/>
  <c r="K109" i="32" s="1"/>
  <c r="K94" i="32"/>
  <c r="K93" i="32" s="1"/>
  <c r="K70" i="32"/>
  <c r="K47" i="32"/>
  <c r="K46" i="32" s="1"/>
  <c r="K40" i="32"/>
  <c r="K39" i="32" s="1"/>
  <c r="K35" i="32"/>
  <c r="K33" i="32"/>
  <c r="K31" i="32"/>
  <c r="K29" i="32"/>
  <c r="K279" i="32"/>
  <c r="K265" i="32"/>
  <c r="K264" i="32" s="1"/>
  <c r="K220" i="32"/>
  <c r="K209" i="32"/>
  <c r="K190" i="32"/>
  <c r="K189" i="32" s="1"/>
  <c r="K171" i="32"/>
  <c r="K102" i="32"/>
  <c r="K101" i="32" s="1"/>
  <c r="K62" i="32"/>
  <c r="K60" i="32"/>
  <c r="K58" i="32"/>
  <c r="K56" i="32"/>
  <c r="K54" i="32"/>
  <c r="K195" i="32"/>
  <c r="K194" i="32" s="1"/>
  <c r="K187" i="32"/>
  <c r="K186" i="32" s="1"/>
  <c r="K173" i="32"/>
  <c r="K150" i="32"/>
  <c r="K149" i="32" s="1"/>
  <c r="K71" i="32"/>
  <c r="K48" i="32"/>
  <c r="K36" i="32"/>
  <c r="K34" i="32"/>
  <c r="K32" i="32"/>
  <c r="K30" i="32"/>
  <c r="K23" i="32"/>
  <c r="K24" i="32"/>
  <c r="K25" i="32"/>
  <c r="K78" i="32"/>
  <c r="K100" i="32"/>
  <c r="K99" i="32" s="1"/>
  <c r="K295" i="32"/>
  <c r="K22" i="32"/>
  <c r="K137" i="32"/>
  <c r="K183" i="32"/>
  <c r="K64" i="32"/>
  <c r="K63" i="32" s="1"/>
  <c r="K76" i="32"/>
  <c r="K105" i="32"/>
  <c r="K104" i="32" s="1"/>
  <c r="K122" i="32"/>
  <c r="K121" i="32" s="1"/>
  <c r="K314" i="32"/>
  <c r="K68" i="32"/>
  <c r="K96" i="32"/>
  <c r="K95" i="32" s="1"/>
  <c r="K135" i="32"/>
  <c r="K180" i="32"/>
  <c r="K197" i="32"/>
  <c r="K196" i="32" s="1"/>
  <c r="K241" i="32"/>
  <c r="K240" i="32" s="1"/>
  <c r="K274" i="32"/>
  <c r="K273" i="32" s="1"/>
  <c r="K181" i="32"/>
  <c r="K252" i="32"/>
  <c r="K251" i="32" s="1"/>
  <c r="K297" i="32"/>
  <c r="K393" i="32"/>
  <c r="K392" i="32" s="1"/>
  <c r="K178" i="32"/>
  <c r="K215" i="32"/>
  <c r="K294" i="32"/>
  <c r="K327" i="32"/>
  <c r="K386" i="32"/>
  <c r="K385" i="32" s="1"/>
  <c r="K354" i="32"/>
  <c r="K400" i="32"/>
  <c r="K399" i="32" s="1"/>
  <c r="K428" i="32"/>
  <c r="K427" i="32" s="1"/>
  <c r="K471" i="32"/>
  <c r="K449" i="32"/>
  <c r="K448" i="32" s="1"/>
  <c r="K480" i="32"/>
  <c r="K507" i="32"/>
  <c r="K506" i="32" s="1"/>
  <c r="K424" i="32"/>
  <c r="K423" i="32" s="1"/>
  <c r="K500" i="32"/>
  <c r="K499" i="32" s="1"/>
  <c r="K27" i="32"/>
  <c r="K44" i="32"/>
  <c r="K26" i="32"/>
  <c r="K82" i="32"/>
  <c r="K81" i="32" s="1"/>
  <c r="K126" i="32"/>
  <c r="K125" i="32" s="1"/>
  <c r="K225" i="32"/>
  <c r="K224" i="32" s="1"/>
  <c r="K299" i="32"/>
  <c r="K42" i="32"/>
  <c r="K92" i="32"/>
  <c r="K91" i="32" s="1"/>
  <c r="K164" i="32"/>
  <c r="K163" i="32" s="1"/>
  <c r="K67" i="32"/>
  <c r="K156" i="32"/>
  <c r="K155" i="32" s="1"/>
  <c r="K256" i="32"/>
  <c r="K255" i="32" s="1"/>
  <c r="K328" i="32"/>
  <c r="K77" i="32"/>
  <c r="K112" i="32"/>
  <c r="K111" i="32" s="1"/>
  <c r="K141" i="32"/>
  <c r="K140" i="32" s="1"/>
  <c r="K184" i="32"/>
  <c r="K203" i="32"/>
  <c r="K287" i="32"/>
  <c r="K320" i="32"/>
  <c r="K319" i="32" s="1"/>
  <c r="K421" i="32"/>
  <c r="K420" i="32" s="1"/>
  <c r="K185" i="32"/>
  <c r="K312" i="32"/>
  <c r="K182" i="32"/>
  <c r="K263" i="32"/>
  <c r="K262" i="32" s="1"/>
  <c r="K298" i="32"/>
  <c r="K332" i="32"/>
  <c r="K331" i="32" s="1"/>
  <c r="K413" i="32"/>
  <c r="K412" i="32" s="1"/>
  <c r="K435" i="32"/>
  <c r="K434" i="32" s="1"/>
  <c r="K483" i="32"/>
  <c r="K504" i="32"/>
  <c r="K503" i="32" s="1"/>
  <c r="K389" i="32"/>
  <c r="K388" i="32" s="1"/>
  <c r="K457" i="32"/>
  <c r="K456" i="32" s="1"/>
  <c r="K366" i="32"/>
  <c r="K481" i="32"/>
  <c r="K522" i="32"/>
  <c r="K521" i="32" s="1"/>
  <c r="K38" i="32"/>
  <c r="K37" i="32" s="1"/>
  <c r="K43" i="32"/>
  <c r="K45" i="32"/>
  <c r="K136" i="32"/>
  <c r="K79" i="32"/>
  <c r="K145" i="32"/>
  <c r="K144" i="32" s="1"/>
  <c r="K179" i="32"/>
  <c r="K86" i="32"/>
  <c r="K85" i="32" s="1"/>
  <c r="K134" i="32"/>
  <c r="K206" i="32"/>
  <c r="K286" i="32"/>
  <c r="K453" i="32"/>
  <c r="K452" i="32" s="1"/>
  <c r="K115" i="32"/>
  <c r="K114" i="32" s="1"/>
  <c r="K217" i="32"/>
  <c r="K260" i="32"/>
  <c r="K259" i="32" s="1"/>
  <c r="K296" i="32"/>
  <c r="K193" i="32"/>
  <c r="K316" i="32"/>
  <c r="K461" i="32"/>
  <c r="K460" i="32" s="1"/>
  <c r="K232" i="32"/>
  <c r="K231" i="32" s="1"/>
  <c r="K270" i="32"/>
  <c r="K269" i="32" s="1"/>
  <c r="K313" i="32"/>
  <c r="K340" i="32"/>
  <c r="K339" i="32" s="1"/>
  <c r="K368" i="32"/>
  <c r="K464" i="32"/>
  <c r="K463" i="32" s="1"/>
  <c r="K359" i="32"/>
  <c r="K358" i="32" s="1"/>
  <c r="K417" i="32"/>
  <c r="K416" i="32" s="1"/>
  <c r="K472" i="32"/>
  <c r="K490" i="32"/>
  <c r="K489" i="32" s="1"/>
  <c r="K515" i="32"/>
  <c r="K514" i="32" s="1"/>
  <c r="K396" i="32"/>
  <c r="K395" i="32" s="1"/>
  <c r="K439" i="32"/>
  <c r="K438" i="32" s="1"/>
  <c r="K51" i="32"/>
  <c r="K50" i="32" s="1"/>
  <c r="K160" i="32"/>
  <c r="K159" i="32" s="1"/>
  <c r="K238" i="32"/>
  <c r="K237" i="32" s="1"/>
  <c r="K336" i="32"/>
  <c r="K335" i="32" s="1"/>
  <c r="K133" i="32"/>
  <c r="K152" i="32"/>
  <c r="K151" i="32" s="1"/>
  <c r="K216" i="32"/>
  <c r="K353" i="32"/>
  <c r="K129" i="32"/>
  <c r="K128" i="32" s="1"/>
  <c r="K192" i="32"/>
  <c r="K315" i="32"/>
  <c r="K482" i="32"/>
  <c r="K204" i="32"/>
  <c r="K293" i="32"/>
  <c r="K476" i="32"/>
  <c r="K475" i="32" s="1"/>
  <c r="K205" i="32"/>
  <c r="K245" i="32"/>
  <c r="K244" i="32" s="1"/>
  <c r="K285" i="32"/>
  <c r="K317" i="32"/>
  <c r="K511" i="32"/>
  <c r="K510" i="32" s="1"/>
  <c r="K442" i="32"/>
  <c r="K441" i="32" s="1"/>
  <c r="K496" i="32"/>
  <c r="K495" i="32" s="1"/>
  <c r="K382" i="32"/>
  <c r="K381" i="32" s="1"/>
  <c r="K407" i="32"/>
  <c r="K406" i="32" s="1"/>
  <c r="K352" i="32"/>
  <c r="K446" i="32"/>
  <c r="K445" i="32" s="1"/>
  <c r="D116" i="33"/>
  <c r="D115" i="33"/>
  <c r="D114" i="33"/>
  <c r="D113" i="33"/>
  <c r="D112" i="33"/>
  <c r="D111" i="33"/>
  <c r="D110" i="33"/>
  <c r="D109" i="33"/>
  <c r="D108" i="33"/>
  <c r="D107" i="33"/>
  <c r="D106" i="33"/>
  <c r="D105" i="33"/>
  <c r="D104" i="33"/>
  <c r="D103" i="33"/>
  <c r="D102" i="33"/>
  <c r="D101" i="33"/>
  <c r="D100" i="33"/>
  <c r="D99" i="33"/>
  <c r="G9" i="1"/>
  <c r="I9" i="1"/>
  <c r="G10" i="1"/>
  <c r="I10" i="1"/>
  <c r="G21" i="1"/>
  <c r="I21" i="1"/>
  <c r="G22" i="1"/>
  <c r="I22" i="1"/>
  <c r="G23" i="1"/>
  <c r="I23" i="1"/>
  <c r="I36" i="1"/>
  <c r="G43" i="1"/>
  <c r="I43" i="1"/>
  <c r="G44" i="1"/>
  <c r="I44" i="1"/>
  <c r="G45" i="1"/>
  <c r="I45" i="1"/>
  <c r="G46" i="1"/>
  <c r="I46" i="1"/>
  <c r="G47" i="1"/>
  <c r="I47" i="1"/>
  <c r="G56" i="1"/>
  <c r="I56" i="1"/>
  <c r="G57" i="1"/>
  <c r="I57" i="1"/>
  <c r="G58" i="1"/>
  <c r="I58" i="1"/>
  <c r="G60" i="1"/>
  <c r="I60" i="1"/>
  <c r="I81" i="1"/>
  <c r="G82" i="1"/>
  <c r="I82" i="1"/>
  <c r="G83" i="1"/>
  <c r="I83" i="1"/>
  <c r="G84" i="1"/>
  <c r="I84" i="1"/>
  <c r="G85" i="1"/>
  <c r="I85" i="1"/>
  <c r="K318" i="32" l="1"/>
  <c r="K462" i="32"/>
  <c r="K113" i="32"/>
  <c r="K261" i="32"/>
  <c r="K387" i="32"/>
  <c r="K80" i="32"/>
  <c r="K75" i="32"/>
  <c r="K72" i="32" s="1"/>
  <c r="K21" i="32"/>
  <c r="K278" i="32"/>
  <c r="K168" i="32"/>
  <c r="K118" i="32"/>
  <c r="K207" i="32"/>
  <c r="K394" i="32"/>
  <c r="K191" i="32"/>
  <c r="K311" i="32"/>
  <c r="K41" i="32"/>
  <c r="K447" i="32"/>
  <c r="K214" i="32"/>
  <c r="K351" i="32"/>
  <c r="K440" i="32"/>
  <c r="K132" i="32"/>
  <c r="K127" i="32" s="1"/>
  <c r="K505" i="32"/>
  <c r="K326" i="32"/>
  <c r="K303" i="32"/>
  <c r="K198" i="32"/>
  <c r="K431" i="32"/>
  <c r="K374" i="32"/>
  <c r="K373" i="32" s="1"/>
  <c r="K403" i="32"/>
  <c r="K228" i="32"/>
  <c r="K248" i="32"/>
  <c r="K486" i="32"/>
  <c r="K411" i="32"/>
  <c r="K90" i="32"/>
  <c r="K479" i="32"/>
  <c r="K239" i="32"/>
  <c r="K69" i="32"/>
  <c r="K52" i="32"/>
  <c r="K49" i="32" s="1"/>
  <c r="K218" i="32"/>
  <c r="K233" i="32"/>
  <c r="K288" i="32"/>
  <c r="K347" i="32"/>
  <c r="K518" i="32"/>
  <c r="K355" i="32"/>
  <c r="K494" i="32"/>
  <c r="K284" i="32"/>
  <c r="K292" i="32"/>
  <c r="K365" i="32"/>
  <c r="K202" i="32"/>
  <c r="K66" i="32"/>
  <c r="K422" i="32"/>
  <c r="K470" i="32"/>
  <c r="K177" i="32"/>
  <c r="K148" i="32"/>
  <c r="K28" i="32"/>
  <c r="K108" i="32"/>
  <c r="K266" i="32"/>
  <c r="K378" i="32"/>
  <c r="K341" i="32"/>
  <c r="K369" i="32"/>
  <c r="K467" i="32" l="1"/>
  <c r="K410" i="32" s="1"/>
  <c r="K323" i="32"/>
  <c r="K20" i="32"/>
  <c r="K65" i="32"/>
  <c r="K346" i="32"/>
  <c r="K167" i="32"/>
  <c r="K277" i="32"/>
  <c r="K227" i="32"/>
  <c r="K188" i="32"/>
  <c r="K362" i="32"/>
  <c r="K302" i="32"/>
  <c r="K493" i="32"/>
  <c r="B152" i="12"/>
  <c r="C152" i="12"/>
  <c r="D152" i="12"/>
  <c r="E152" i="12"/>
  <c r="F152" i="12"/>
  <c r="V152" i="12"/>
  <c r="B151" i="12"/>
  <c r="C151" i="12"/>
  <c r="D151" i="12"/>
  <c r="E151" i="12"/>
  <c r="F151" i="12"/>
  <c r="V151" i="12"/>
  <c r="K19" i="32" l="1"/>
  <c r="K226" i="32"/>
  <c r="K345" i="32"/>
  <c r="K89" i="32"/>
  <c r="I464" i="10"/>
  <c r="I465" i="10"/>
  <c r="I466" i="10"/>
  <c r="I235" i="10"/>
  <c r="I236" i="10"/>
  <c r="I234" i="10"/>
  <c r="K18" i="32" l="1"/>
  <c r="B184" i="12"/>
  <c r="C184" i="12"/>
  <c r="D184" i="12"/>
  <c r="E184" i="12"/>
  <c r="F184" i="12"/>
  <c r="V184" i="12"/>
  <c r="V183" i="12"/>
  <c r="I426" i="10" s="1"/>
  <c r="I428" i="10" l="1"/>
  <c r="I427" i="10"/>
  <c r="I429" i="10"/>
  <c r="B235" i="12"/>
  <c r="C235" i="12"/>
  <c r="D235" i="12"/>
  <c r="E235" i="12"/>
  <c r="F235" i="12"/>
  <c r="V235" i="12"/>
  <c r="B234" i="12"/>
  <c r="C234" i="12"/>
  <c r="D234" i="12"/>
  <c r="E234" i="12"/>
  <c r="F234" i="12"/>
  <c r="V234" i="12"/>
  <c r="I452" i="10" l="1"/>
  <c r="I453" i="10"/>
  <c r="I454" i="10"/>
  <c r="I457" i="10"/>
  <c r="I455" i="10"/>
  <c r="I456" i="10"/>
  <c r="C192" i="12"/>
  <c r="D192" i="12"/>
  <c r="E192" i="12"/>
  <c r="F192" i="12"/>
  <c r="V192" i="12"/>
  <c r="I255" i="10" l="1"/>
  <c r="I257" i="10"/>
  <c r="I256" i="10"/>
  <c r="I258" i="10"/>
  <c r="I259" i="10"/>
  <c r="B192" i="12"/>
  <c r="B127" i="12"/>
  <c r="B129" i="12"/>
  <c r="C126" i="12"/>
  <c r="C127" i="12"/>
  <c r="C128" i="12"/>
  <c r="C129" i="12"/>
  <c r="D126" i="12"/>
  <c r="D127" i="12"/>
  <c r="D128" i="12"/>
  <c r="D129" i="12"/>
  <c r="E126" i="12"/>
  <c r="E127" i="12"/>
  <c r="E128" i="12"/>
  <c r="E129" i="12"/>
  <c r="F126" i="12"/>
  <c r="F127" i="12"/>
  <c r="F128" i="12"/>
  <c r="F129" i="12"/>
  <c r="V126" i="12"/>
  <c r="V127" i="12"/>
  <c r="V128" i="12"/>
  <c r="V129" i="12"/>
  <c r="I442" i="10" s="1"/>
  <c r="B130" i="12"/>
  <c r="B131" i="12"/>
  <c r="C130" i="12"/>
  <c r="C131" i="12"/>
  <c r="D130" i="12"/>
  <c r="D131" i="12"/>
  <c r="E130" i="12"/>
  <c r="E131" i="12"/>
  <c r="F130" i="12"/>
  <c r="F131" i="12"/>
  <c r="V130" i="12"/>
  <c r="I443" i="10" s="1"/>
  <c r="V131" i="12"/>
  <c r="I444" i="10" s="1"/>
  <c r="C132" i="12"/>
  <c r="D132" i="12"/>
  <c r="E132" i="12"/>
  <c r="F132" i="12"/>
  <c r="V132" i="12"/>
  <c r="C133" i="12"/>
  <c r="D133" i="12"/>
  <c r="E133" i="12"/>
  <c r="F133" i="12"/>
  <c r="V133" i="12"/>
  <c r="C22" i="1"/>
  <c r="D22" i="1"/>
  <c r="E22" i="1"/>
  <c r="C21" i="1"/>
  <c r="D21" i="1"/>
  <c r="E21" i="1"/>
  <c r="I461" i="10" l="1"/>
  <c r="I462" i="10"/>
  <c r="I463" i="10"/>
  <c r="I227" i="10"/>
  <c r="I228" i="10"/>
  <c r="I229" i="10"/>
  <c r="I196" i="10"/>
  <c r="I195" i="10"/>
  <c r="I197" i="10"/>
  <c r="B133" i="12"/>
  <c r="B132" i="12"/>
  <c r="B128" i="12"/>
  <c r="B21" i="1"/>
  <c r="B22" i="1"/>
  <c r="B126" i="12"/>
  <c r="V10" i="12" l="1"/>
  <c r="V11" i="12"/>
  <c r="V12" i="12"/>
  <c r="V13" i="12"/>
  <c r="V14" i="12"/>
  <c r="V15" i="12"/>
  <c r="V16" i="12"/>
  <c r="V55" i="12"/>
  <c r="V56" i="12"/>
  <c r="V58" i="12"/>
  <c r="V59" i="12"/>
  <c r="V60" i="12"/>
  <c r="V61" i="12"/>
  <c r="V193" i="12"/>
  <c r="V194" i="12"/>
  <c r="V195" i="12"/>
  <c r="V62" i="12"/>
  <c r="V63" i="12"/>
  <c r="V64" i="12"/>
  <c r="V65" i="12"/>
  <c r="I281" i="10" s="1"/>
  <c r="V66" i="12"/>
  <c r="I282" i="10" s="1"/>
  <c r="V67" i="12"/>
  <c r="I283" i="10" s="1"/>
  <c r="V68" i="12"/>
  <c r="V69" i="12"/>
  <c r="V70" i="12"/>
  <c r="V71" i="12"/>
  <c r="V72" i="12"/>
  <c r="V73" i="12"/>
  <c r="I290" i="10" s="1"/>
  <c r="V74" i="12"/>
  <c r="I291" i="10" s="1"/>
  <c r="V75" i="12"/>
  <c r="V78" i="12"/>
  <c r="V134" i="12"/>
  <c r="V135" i="12"/>
  <c r="V136" i="12"/>
  <c r="V137" i="12"/>
  <c r="V138" i="12"/>
  <c r="V147" i="12"/>
  <c r="V148" i="12"/>
  <c r="I63" i="10" s="1"/>
  <c r="V149" i="12"/>
  <c r="V150" i="12"/>
  <c r="V153" i="12"/>
  <c r="I64" i="10" s="1"/>
  <c r="V166" i="12"/>
  <c r="V167" i="12"/>
  <c r="V168" i="12"/>
  <c r="V169" i="12"/>
  <c r="I448" i="10" s="1"/>
  <c r="V170" i="12"/>
  <c r="V171" i="12"/>
  <c r="V172" i="12"/>
  <c r="V173" i="12"/>
  <c r="V178" i="12"/>
  <c r="V179" i="12"/>
  <c r="V91" i="12"/>
  <c r="V92" i="12"/>
  <c r="I98" i="10" s="1"/>
  <c r="V93" i="12"/>
  <c r="V185" i="12"/>
  <c r="I430" i="10" s="1"/>
  <c r="V186" i="12"/>
  <c r="I431" i="10" s="1"/>
  <c r="V187" i="12"/>
  <c r="I432" i="10" s="1"/>
  <c r="V188" i="12"/>
  <c r="I433" i="10" s="1"/>
  <c r="V189" i="12"/>
  <c r="I434" i="10" s="1"/>
  <c r="V190" i="12"/>
  <c r="V191" i="12"/>
  <c r="V251" i="12"/>
  <c r="V253" i="12"/>
  <c r="I11" i="10" s="1"/>
  <c r="V254" i="12"/>
  <c r="I12" i="10" s="1"/>
  <c r="V255" i="12"/>
  <c r="V256" i="12"/>
  <c r="I17" i="10" s="1"/>
  <c r="V257" i="12"/>
  <c r="I18" i="10" s="1"/>
  <c r="V232" i="12"/>
  <c r="I449" i="10" s="1"/>
  <c r="V233" i="12"/>
  <c r="I450" i="10" s="1"/>
  <c r="V236" i="12"/>
  <c r="I451" i="10" s="1"/>
  <c r="V237" i="12"/>
  <c r="V238" i="12"/>
  <c r="I89" i="10" s="1"/>
  <c r="V239" i="12"/>
  <c r="V240" i="12"/>
  <c r="V241" i="12"/>
  <c r="V258" i="12"/>
  <c r="V259" i="12"/>
  <c r="I25" i="10" s="1"/>
  <c r="V260" i="12"/>
  <c r="V261" i="12"/>
  <c r="V262" i="12"/>
  <c r="I32" i="10" s="1"/>
  <c r="V263" i="12"/>
  <c r="I33" i="10" s="1"/>
  <c r="V264" i="12"/>
  <c r="I34" i="10" s="1"/>
  <c r="V265" i="12"/>
  <c r="I35" i="10" s="1"/>
  <c r="V266" i="12"/>
  <c r="I36" i="10" s="1"/>
  <c r="I9" i="10"/>
  <c r="C1655" i="10"/>
  <c r="C1656" i="10"/>
  <c r="C1657" i="10"/>
  <c r="C1658" i="10"/>
  <c r="C1659" i="10"/>
  <c r="C1660" i="10"/>
  <c r="C1661" i="10"/>
  <c r="C1662" i="10"/>
  <c r="C1663" i="10"/>
  <c r="C1664" i="10"/>
  <c r="C1665" i="10"/>
  <c r="C1666" i="10"/>
  <c r="C1667" i="10"/>
  <c r="C1668" i="10"/>
  <c r="C1669" i="10"/>
  <c r="C1670" i="10"/>
  <c r="C1671" i="10"/>
  <c r="C1672" i="10"/>
  <c r="C1673" i="10"/>
  <c r="C1674" i="10"/>
  <c r="C1675" i="10"/>
  <c r="C1676" i="10"/>
  <c r="C1677" i="10"/>
  <c r="C1678" i="10"/>
  <c r="C1679" i="10"/>
  <c r="C1680" i="10"/>
  <c r="C1681" i="10"/>
  <c r="C1682" i="10"/>
  <c r="C1683" i="10"/>
  <c r="C1684" i="10"/>
  <c r="D1655" i="10"/>
  <c r="D1656" i="10"/>
  <c r="D1657" i="10"/>
  <c r="D1658" i="10"/>
  <c r="D1659" i="10"/>
  <c r="D1660" i="10"/>
  <c r="D1661" i="10"/>
  <c r="D1662" i="10"/>
  <c r="D1663" i="10"/>
  <c r="D1664" i="10"/>
  <c r="D1665" i="10"/>
  <c r="D1666" i="10"/>
  <c r="D1667" i="10"/>
  <c r="D1668" i="10"/>
  <c r="D1669" i="10"/>
  <c r="D1670" i="10"/>
  <c r="D1671" i="10"/>
  <c r="D1672" i="10"/>
  <c r="D1673" i="10"/>
  <c r="D1674" i="10"/>
  <c r="D1675" i="10"/>
  <c r="D1676" i="10"/>
  <c r="D1677" i="10"/>
  <c r="D1678" i="10"/>
  <c r="D1679" i="10"/>
  <c r="D1680" i="10"/>
  <c r="D1681" i="10"/>
  <c r="D1682" i="10"/>
  <c r="D1683" i="10"/>
  <c r="D1684" i="10"/>
  <c r="E1655" i="10"/>
  <c r="E1656" i="10"/>
  <c r="E1657" i="10"/>
  <c r="E1658" i="10"/>
  <c r="E1659" i="10"/>
  <c r="E1660" i="10"/>
  <c r="E1661" i="10"/>
  <c r="E1662" i="10"/>
  <c r="E1663" i="10"/>
  <c r="E1664" i="10"/>
  <c r="E1665" i="10"/>
  <c r="E1666" i="10"/>
  <c r="E1667" i="10"/>
  <c r="E1668" i="10"/>
  <c r="E1669" i="10"/>
  <c r="E1670" i="10"/>
  <c r="E1671" i="10"/>
  <c r="E1672" i="10"/>
  <c r="E1673" i="10"/>
  <c r="E1674" i="10"/>
  <c r="E1675" i="10"/>
  <c r="E1676" i="10"/>
  <c r="E1677" i="10"/>
  <c r="E1678" i="10"/>
  <c r="E1679" i="10"/>
  <c r="E1680" i="10"/>
  <c r="E1681" i="10"/>
  <c r="E1682" i="10"/>
  <c r="E1683" i="10"/>
  <c r="E1684" i="10"/>
  <c r="F1655" i="10"/>
  <c r="F1656" i="10"/>
  <c r="F1657" i="10"/>
  <c r="F1658" i="10"/>
  <c r="F1659" i="10"/>
  <c r="F1660" i="10"/>
  <c r="F1661" i="10"/>
  <c r="F1662" i="10"/>
  <c r="F1663" i="10"/>
  <c r="F1664" i="10"/>
  <c r="F1665" i="10"/>
  <c r="F1666" i="10"/>
  <c r="F1667" i="10"/>
  <c r="F1668" i="10"/>
  <c r="F1669" i="10"/>
  <c r="F1670" i="10"/>
  <c r="F1671" i="10"/>
  <c r="F1672" i="10"/>
  <c r="F1673" i="10"/>
  <c r="F1674" i="10"/>
  <c r="F1675" i="10"/>
  <c r="F1676" i="10"/>
  <c r="F1677" i="10"/>
  <c r="F1678" i="10"/>
  <c r="F1679" i="10"/>
  <c r="F1680" i="10"/>
  <c r="F1681" i="10"/>
  <c r="F1682" i="10"/>
  <c r="F1683" i="10"/>
  <c r="F1684" i="10"/>
  <c r="I458" i="10" l="1"/>
  <c r="I459" i="10"/>
  <c r="I460" i="10"/>
  <c r="I438" i="10"/>
  <c r="I439" i="10"/>
  <c r="I440" i="10"/>
  <c r="I436" i="10"/>
  <c r="I437" i="10"/>
  <c r="I435" i="10"/>
  <c r="I342" i="10"/>
  <c r="I350" i="10"/>
  <c r="I358" i="10"/>
  <c r="I374" i="10"/>
  <c r="I382" i="10"/>
  <c r="I390" i="10"/>
  <c r="I398" i="10"/>
  <c r="I406" i="10"/>
  <c r="I343" i="10"/>
  <c r="I351" i="10"/>
  <c r="I359" i="10"/>
  <c r="I367" i="10"/>
  <c r="I375" i="10"/>
  <c r="I383" i="10"/>
  <c r="I391" i="10"/>
  <c r="I399" i="10"/>
  <c r="I407" i="10"/>
  <c r="I344" i="10"/>
  <c r="I352" i="10"/>
  <c r="I360" i="10"/>
  <c r="I368" i="10"/>
  <c r="I376" i="10"/>
  <c r="I384" i="10"/>
  <c r="I392" i="10"/>
  <c r="I400" i="10"/>
  <c r="I408" i="10"/>
  <c r="I357" i="10"/>
  <c r="I381" i="10"/>
  <c r="I337" i="10"/>
  <c r="I345" i="10"/>
  <c r="I353" i="10"/>
  <c r="I361" i="10"/>
  <c r="I369" i="10"/>
  <c r="I377" i="10"/>
  <c r="I385" i="10"/>
  <c r="I393" i="10"/>
  <c r="I401" i="10"/>
  <c r="I409" i="10"/>
  <c r="I417" i="10"/>
  <c r="I348" i="10"/>
  <c r="I364" i="10"/>
  <c r="I380" i="10"/>
  <c r="I396" i="10"/>
  <c r="I349" i="10"/>
  <c r="I373" i="10"/>
  <c r="I397" i="10"/>
  <c r="I338" i="10"/>
  <c r="I346" i="10"/>
  <c r="I354" i="10"/>
  <c r="I362" i="10"/>
  <c r="I370" i="10"/>
  <c r="I378" i="10"/>
  <c r="I386" i="10"/>
  <c r="I394" i="10"/>
  <c r="I402" i="10"/>
  <c r="I410" i="10"/>
  <c r="I340" i="10"/>
  <c r="I356" i="10"/>
  <c r="I372" i="10"/>
  <c r="I388" i="10"/>
  <c r="I404" i="10"/>
  <c r="I339" i="10"/>
  <c r="I347" i="10"/>
  <c r="I355" i="10"/>
  <c r="I363" i="10"/>
  <c r="I371" i="10"/>
  <c r="I379" i="10"/>
  <c r="I387" i="10"/>
  <c r="I395" i="10"/>
  <c r="I403" i="10"/>
  <c r="I411" i="10"/>
  <c r="I341" i="10"/>
  <c r="I365" i="10"/>
  <c r="I389" i="10"/>
  <c r="I405" i="10"/>
  <c r="I334" i="10"/>
  <c r="I366" i="10"/>
  <c r="I335" i="10"/>
  <c r="I336" i="10"/>
  <c r="I416" i="10"/>
  <c r="I333" i="10"/>
  <c r="I329" i="10"/>
  <c r="I332" i="10"/>
  <c r="I330" i="10"/>
  <c r="I331" i="10"/>
  <c r="I326" i="10"/>
  <c r="I327" i="10"/>
  <c r="I415" i="10"/>
  <c r="I328" i="10"/>
  <c r="I324" i="10"/>
  <c r="I325" i="10"/>
  <c r="I322" i="10"/>
  <c r="I323" i="10"/>
  <c r="I310" i="10"/>
  <c r="I318" i="10"/>
  <c r="I414" i="10"/>
  <c r="I311" i="10"/>
  <c r="I319" i="10"/>
  <c r="I312" i="10"/>
  <c r="I320" i="10"/>
  <c r="I313" i="10"/>
  <c r="I321" i="10"/>
  <c r="I316" i="10"/>
  <c r="I317" i="10"/>
  <c r="I314" i="10"/>
  <c r="I315" i="10"/>
  <c r="I413" i="10"/>
  <c r="I305" i="10"/>
  <c r="I306" i="10"/>
  <c r="I308" i="10"/>
  <c r="I307" i="10"/>
  <c r="I309" i="10"/>
  <c r="I302" i="10"/>
  <c r="I303" i="10"/>
  <c r="I304" i="10"/>
  <c r="I301" i="10"/>
  <c r="I412" i="10"/>
  <c r="I292" i="10"/>
  <c r="I294" i="10"/>
  <c r="I293" i="10"/>
  <c r="I284" i="10"/>
  <c r="I285" i="10"/>
  <c r="I286" i="10"/>
  <c r="I260" i="10"/>
  <c r="I261" i="10"/>
  <c r="I262" i="10"/>
  <c r="I223" i="10"/>
  <c r="I226" i="10"/>
  <c r="I224" i="10"/>
  <c r="I225" i="10"/>
  <c r="I244" i="10"/>
  <c r="I245" i="10"/>
  <c r="I246" i="10"/>
  <c r="I241" i="10"/>
  <c r="I243" i="10"/>
  <c r="I242" i="10"/>
  <c r="I239" i="10"/>
  <c r="I240" i="10"/>
  <c r="I237" i="10"/>
  <c r="I238" i="10"/>
  <c r="I273" i="10"/>
  <c r="I274" i="10"/>
  <c r="I271" i="10"/>
  <c r="I272" i="10"/>
  <c r="I231" i="10"/>
  <c r="I233" i="10"/>
  <c r="I232" i="10"/>
  <c r="I230" i="10"/>
  <c r="I287" i="10"/>
  <c r="I288" i="10"/>
  <c r="I289" i="10"/>
  <c r="I278" i="10"/>
  <c r="I279" i="10"/>
  <c r="I280" i="10"/>
  <c r="I295" i="10"/>
  <c r="I296" i="10"/>
  <c r="I297" i="10"/>
  <c r="I276" i="10"/>
  <c r="I277" i="10"/>
  <c r="I275" i="10"/>
  <c r="I266" i="10"/>
  <c r="I267" i="10"/>
  <c r="I268" i="10"/>
  <c r="I269" i="10"/>
  <c r="I270" i="10"/>
  <c r="I263" i="10"/>
  <c r="I264" i="10"/>
  <c r="I265" i="10"/>
  <c r="I192" i="10"/>
  <c r="I193" i="10"/>
  <c r="I194" i="10"/>
  <c r="I189" i="10"/>
  <c r="I190" i="10"/>
  <c r="I191" i="10"/>
  <c r="I203" i="10"/>
  <c r="I201" i="10"/>
  <c r="I202" i="10"/>
  <c r="I198" i="10"/>
  <c r="I199" i="10"/>
  <c r="I200" i="10"/>
  <c r="I100" i="10"/>
  <c r="I101" i="10"/>
  <c r="I99" i="10"/>
  <c r="I54" i="10"/>
  <c r="I55" i="10"/>
  <c r="I56" i="10"/>
  <c r="I51" i="10"/>
  <c r="I52" i="10"/>
  <c r="I53" i="10"/>
  <c r="I22" i="10"/>
  <c r="I23" i="10"/>
  <c r="I24" i="10"/>
  <c r="I14" i="10"/>
  <c r="I15" i="10"/>
  <c r="I16" i="10"/>
  <c r="I13" i="10"/>
  <c r="I29" i="10"/>
  <c r="I30" i="10"/>
  <c r="I31" i="10"/>
  <c r="I26" i="10"/>
  <c r="I27" i="10"/>
  <c r="I28" i="10"/>
  <c r="B1681" i="10"/>
  <c r="B1677" i="10"/>
  <c r="B1673" i="10"/>
  <c r="B1669" i="10"/>
  <c r="B1665" i="10"/>
  <c r="B1661" i="10"/>
  <c r="B1657" i="10"/>
  <c r="B1682" i="10"/>
  <c r="B1678" i="10"/>
  <c r="B1674" i="10"/>
  <c r="B1670" i="10"/>
  <c r="B1666" i="10"/>
  <c r="B1662" i="10"/>
  <c r="B1658" i="10"/>
  <c r="B1684" i="10"/>
  <c r="B1680" i="10"/>
  <c r="B1676" i="10"/>
  <c r="B1672" i="10"/>
  <c r="B1668" i="10"/>
  <c r="B1664" i="10"/>
  <c r="B1660" i="10"/>
  <c r="B1656" i="10"/>
  <c r="B1683" i="10"/>
  <c r="B1679" i="10"/>
  <c r="B1675" i="10"/>
  <c r="B1671" i="10"/>
  <c r="B1667" i="10"/>
  <c r="B1663" i="10"/>
  <c r="B1659" i="10"/>
  <c r="B1655" i="10"/>
  <c r="C1619" i="10" l="1"/>
  <c r="C1620" i="10"/>
  <c r="C1621" i="10"/>
  <c r="C1622" i="10"/>
  <c r="C1623" i="10"/>
  <c r="C1624" i="10"/>
  <c r="C1625" i="10"/>
  <c r="C1626" i="10"/>
  <c r="C1627" i="10"/>
  <c r="C1628" i="10"/>
  <c r="C1629" i="10"/>
  <c r="C1630" i="10"/>
  <c r="C1631" i="10"/>
  <c r="C1632" i="10"/>
  <c r="C1633" i="10"/>
  <c r="C1634" i="10"/>
  <c r="C1635" i="10"/>
  <c r="C1636" i="10"/>
  <c r="C1637" i="10"/>
  <c r="C1638" i="10"/>
  <c r="C1639" i="10"/>
  <c r="C1640" i="10"/>
  <c r="C1641" i="10"/>
  <c r="C1642" i="10"/>
  <c r="C1643" i="10"/>
  <c r="C1644" i="10"/>
  <c r="C1645" i="10"/>
  <c r="C1646" i="10"/>
  <c r="C1647" i="10"/>
  <c r="C1648" i="10"/>
  <c r="C1649" i="10"/>
  <c r="C1650" i="10"/>
  <c r="C1651" i="10"/>
  <c r="C1652" i="10"/>
  <c r="C1653" i="10"/>
  <c r="C1654" i="10"/>
  <c r="D1619" i="10"/>
  <c r="D1620" i="10"/>
  <c r="D1621" i="10"/>
  <c r="D1622" i="10"/>
  <c r="D1623" i="10"/>
  <c r="D1624" i="10"/>
  <c r="D1625" i="10"/>
  <c r="D1626" i="10"/>
  <c r="D1627" i="10"/>
  <c r="D1628" i="10"/>
  <c r="D1629" i="10"/>
  <c r="D1630" i="10"/>
  <c r="D1631" i="10"/>
  <c r="D1632" i="10"/>
  <c r="D1633" i="10"/>
  <c r="D1634" i="10"/>
  <c r="D1635" i="10"/>
  <c r="D1636" i="10"/>
  <c r="D1637" i="10"/>
  <c r="D1638" i="10"/>
  <c r="D1639" i="10"/>
  <c r="D1640" i="10"/>
  <c r="D1641" i="10"/>
  <c r="D1642" i="10"/>
  <c r="D1643" i="10"/>
  <c r="D1644" i="10"/>
  <c r="D1645" i="10"/>
  <c r="D1646" i="10"/>
  <c r="D1647" i="10"/>
  <c r="D1648" i="10"/>
  <c r="D1649" i="10"/>
  <c r="D1650" i="10"/>
  <c r="D1651" i="10"/>
  <c r="D1652" i="10"/>
  <c r="D1653" i="10"/>
  <c r="D1654" i="10"/>
  <c r="E1619" i="10"/>
  <c r="E1620" i="10"/>
  <c r="E1621" i="10"/>
  <c r="E1622" i="10"/>
  <c r="E1623" i="10"/>
  <c r="E1624" i="10"/>
  <c r="E1625" i="10"/>
  <c r="E1626" i="10"/>
  <c r="E1627" i="10"/>
  <c r="E1628" i="10"/>
  <c r="E1629" i="10"/>
  <c r="E1630" i="10"/>
  <c r="E1631" i="10"/>
  <c r="E1632" i="10"/>
  <c r="E1633" i="10"/>
  <c r="E1634" i="10"/>
  <c r="E1635" i="10"/>
  <c r="E1636" i="10"/>
  <c r="E1637" i="10"/>
  <c r="E1638" i="10"/>
  <c r="E1639" i="10"/>
  <c r="E1640" i="10"/>
  <c r="E1641" i="10"/>
  <c r="E1642" i="10"/>
  <c r="E1643" i="10"/>
  <c r="E1644" i="10"/>
  <c r="E1645" i="10"/>
  <c r="E1646" i="10"/>
  <c r="E1647" i="10"/>
  <c r="E1648" i="10"/>
  <c r="E1649" i="10"/>
  <c r="E1650" i="10"/>
  <c r="E1651" i="10"/>
  <c r="E1652" i="10"/>
  <c r="E1653" i="10"/>
  <c r="E1654" i="10"/>
  <c r="F1619" i="10"/>
  <c r="F1620" i="10"/>
  <c r="F1621" i="10"/>
  <c r="F1622" i="10"/>
  <c r="F1623" i="10"/>
  <c r="F1624" i="10"/>
  <c r="F1625" i="10"/>
  <c r="F1626" i="10"/>
  <c r="F1627" i="10"/>
  <c r="F1628" i="10"/>
  <c r="F1629" i="10"/>
  <c r="F1630" i="10"/>
  <c r="F1631" i="10"/>
  <c r="F1632" i="10"/>
  <c r="F1633" i="10"/>
  <c r="F1634" i="10"/>
  <c r="F1635" i="10"/>
  <c r="F1636" i="10"/>
  <c r="F1637" i="10"/>
  <c r="F1638" i="10"/>
  <c r="F1639" i="10"/>
  <c r="F1640" i="10"/>
  <c r="F1641" i="10"/>
  <c r="F1642" i="10"/>
  <c r="F1643" i="10"/>
  <c r="F1644" i="10"/>
  <c r="F1645" i="10"/>
  <c r="F1646" i="10"/>
  <c r="F1647" i="10"/>
  <c r="F1648" i="10"/>
  <c r="F1649" i="10"/>
  <c r="F1650" i="10"/>
  <c r="F1651" i="10"/>
  <c r="F1652" i="10"/>
  <c r="F1653" i="10"/>
  <c r="F1654" i="10"/>
  <c r="B1649" i="10" l="1"/>
  <c r="B1645" i="10"/>
  <c r="B1639" i="10"/>
  <c r="B1635" i="10"/>
  <c r="B1654" i="10"/>
  <c r="B1646" i="10"/>
  <c r="B1642" i="10"/>
  <c r="B1638" i="10"/>
  <c r="B1630" i="10"/>
  <c r="B1626" i="10"/>
  <c r="B1622" i="10"/>
  <c r="B1653" i="10"/>
  <c r="B1641" i="10"/>
  <c r="B1637" i="10"/>
  <c r="B1633" i="10"/>
  <c r="B1629" i="10"/>
  <c r="B1621" i="10"/>
  <c r="B1652" i="10"/>
  <c r="B1648" i="10"/>
  <c r="B1636" i="10"/>
  <c r="B1632" i="10"/>
  <c r="B1628" i="10"/>
  <c r="B1651" i="10"/>
  <c r="B1647" i="10"/>
  <c r="B1643" i="10"/>
  <c r="B1631" i="10"/>
  <c r="B1627" i="10"/>
  <c r="B1623" i="10"/>
  <c r="B1634" i="10"/>
  <c r="B1619" i="10"/>
  <c r="B1650" i="10"/>
  <c r="B1644" i="10"/>
  <c r="B1640" i="10"/>
  <c r="B1624" i="10"/>
  <c r="B1625" i="10"/>
  <c r="B1620" i="10"/>
  <c r="C85" i="1" l="1"/>
  <c r="B85" i="1" s="1"/>
  <c r="D85" i="1"/>
  <c r="E85" i="1"/>
  <c r="C84" i="1"/>
  <c r="D84" i="1"/>
  <c r="E84" i="1"/>
  <c r="B84" i="1" l="1"/>
  <c r="C1518" i="10" l="1"/>
  <c r="C1519" i="10"/>
  <c r="C1520" i="10"/>
  <c r="C1521" i="10"/>
  <c r="C1522" i="10"/>
  <c r="C1523" i="10"/>
  <c r="C1524" i="10"/>
  <c r="C1525" i="10"/>
  <c r="C1526" i="10"/>
  <c r="C1527" i="10"/>
  <c r="C1528" i="10"/>
  <c r="C1529" i="10"/>
  <c r="C1530" i="10"/>
  <c r="C1531" i="10"/>
  <c r="C1532" i="10"/>
  <c r="C1533" i="10"/>
  <c r="C1534" i="10"/>
  <c r="C1535" i="10"/>
  <c r="C1536" i="10"/>
  <c r="C1537" i="10"/>
  <c r="C1538" i="10"/>
  <c r="C1539" i="10"/>
  <c r="C1540" i="10"/>
  <c r="C1541" i="10"/>
  <c r="C1542" i="10"/>
  <c r="C1543" i="10"/>
  <c r="C1544" i="10"/>
  <c r="C1545" i="10"/>
  <c r="C1546" i="10"/>
  <c r="C1547" i="10"/>
  <c r="C1548" i="10"/>
  <c r="C1549" i="10"/>
  <c r="C1550" i="10"/>
  <c r="C1551" i="10"/>
  <c r="C1552" i="10"/>
  <c r="C1553" i="10"/>
  <c r="C1554" i="10"/>
  <c r="C1555" i="10"/>
  <c r="C1556" i="10"/>
  <c r="C1557" i="10"/>
  <c r="C1558" i="10"/>
  <c r="C1559" i="10"/>
  <c r="C1560" i="10"/>
  <c r="C1561" i="10"/>
  <c r="C1562" i="10"/>
  <c r="C1563" i="10"/>
  <c r="C1564" i="10"/>
  <c r="C1565" i="10"/>
  <c r="C1566" i="10"/>
  <c r="C1567" i="10"/>
  <c r="C1568" i="10"/>
  <c r="C1569" i="10"/>
  <c r="C1570" i="10"/>
  <c r="C1571" i="10"/>
  <c r="C1572" i="10"/>
  <c r="C1573" i="10"/>
  <c r="C1574" i="10"/>
  <c r="C1575" i="10"/>
  <c r="C1576" i="10"/>
  <c r="C1577" i="10"/>
  <c r="C1578" i="10"/>
  <c r="C1579" i="10"/>
  <c r="C1580" i="10"/>
  <c r="C1581" i="10"/>
  <c r="C1582" i="10"/>
  <c r="C1583" i="10"/>
  <c r="C1584" i="10"/>
  <c r="C1585" i="10"/>
  <c r="C1586" i="10"/>
  <c r="C1587" i="10"/>
  <c r="C1588" i="10"/>
  <c r="C1589" i="10"/>
  <c r="C1590" i="10"/>
  <c r="C1591" i="10"/>
  <c r="C1592" i="10"/>
  <c r="C1593" i="10"/>
  <c r="C1594" i="10"/>
  <c r="C1595" i="10"/>
  <c r="C1596" i="10"/>
  <c r="C1597" i="10"/>
  <c r="C1598" i="10"/>
  <c r="C1599" i="10"/>
  <c r="C1600" i="10"/>
  <c r="C1601" i="10"/>
  <c r="C1602" i="10"/>
  <c r="C1603" i="10"/>
  <c r="C1604" i="10"/>
  <c r="C1605" i="10"/>
  <c r="C1606" i="10"/>
  <c r="C1607" i="10"/>
  <c r="C1608" i="10"/>
  <c r="C1609" i="10"/>
  <c r="C1610" i="10"/>
  <c r="C1611" i="10"/>
  <c r="C1612" i="10"/>
  <c r="C1613" i="10"/>
  <c r="C1614" i="10"/>
  <c r="C1615" i="10"/>
  <c r="C1616" i="10"/>
  <c r="C1617" i="10"/>
  <c r="C1618" i="10"/>
  <c r="D1518" i="10"/>
  <c r="D1519" i="10"/>
  <c r="D1520" i="10"/>
  <c r="D1521" i="10"/>
  <c r="D1522" i="10"/>
  <c r="D1523" i="10"/>
  <c r="D1524" i="10"/>
  <c r="D1525" i="10"/>
  <c r="D1526" i="10"/>
  <c r="D1527" i="10"/>
  <c r="D1528" i="10"/>
  <c r="D1529" i="10"/>
  <c r="D1530" i="10"/>
  <c r="D1531" i="10"/>
  <c r="D1532" i="10"/>
  <c r="D1533" i="10"/>
  <c r="D1534" i="10"/>
  <c r="D1535" i="10"/>
  <c r="D1536" i="10"/>
  <c r="D1537" i="10"/>
  <c r="D1538" i="10"/>
  <c r="D1539" i="10"/>
  <c r="D1540" i="10"/>
  <c r="D1541" i="10"/>
  <c r="D1542" i="10"/>
  <c r="D1543" i="10"/>
  <c r="D1544" i="10"/>
  <c r="D1545" i="10"/>
  <c r="D1546" i="10"/>
  <c r="D1547" i="10"/>
  <c r="D1548" i="10"/>
  <c r="D1549" i="10"/>
  <c r="D1550" i="10"/>
  <c r="D1551" i="10"/>
  <c r="D1552" i="10"/>
  <c r="D1553" i="10"/>
  <c r="D1554" i="10"/>
  <c r="D1555" i="10"/>
  <c r="D1556" i="10"/>
  <c r="D1557" i="10"/>
  <c r="D1558" i="10"/>
  <c r="D1559" i="10"/>
  <c r="D1560" i="10"/>
  <c r="D1561" i="10"/>
  <c r="D1562" i="10"/>
  <c r="D1563" i="10"/>
  <c r="D1564" i="10"/>
  <c r="D1565" i="10"/>
  <c r="D1566" i="10"/>
  <c r="D1567" i="10"/>
  <c r="D1568" i="10"/>
  <c r="D1569" i="10"/>
  <c r="D1570" i="10"/>
  <c r="D1571" i="10"/>
  <c r="D1572" i="10"/>
  <c r="D1573" i="10"/>
  <c r="D1574" i="10"/>
  <c r="D1575" i="10"/>
  <c r="D1576" i="10"/>
  <c r="D1577" i="10"/>
  <c r="D1578" i="10"/>
  <c r="D1579" i="10"/>
  <c r="D1580" i="10"/>
  <c r="D1581" i="10"/>
  <c r="D1582" i="10"/>
  <c r="D1583" i="10"/>
  <c r="D1584" i="10"/>
  <c r="D1585" i="10"/>
  <c r="D1586" i="10"/>
  <c r="D1587" i="10"/>
  <c r="D1588" i="10"/>
  <c r="D1589" i="10"/>
  <c r="D1590" i="10"/>
  <c r="D1591" i="10"/>
  <c r="D1592" i="10"/>
  <c r="D1593" i="10"/>
  <c r="D1594" i="10"/>
  <c r="D1595" i="10"/>
  <c r="D1596" i="10"/>
  <c r="D1597" i="10"/>
  <c r="D1598" i="10"/>
  <c r="D1599" i="10"/>
  <c r="D1600" i="10"/>
  <c r="D1601" i="10"/>
  <c r="D1602" i="10"/>
  <c r="D1603" i="10"/>
  <c r="D1604" i="10"/>
  <c r="D1605" i="10"/>
  <c r="D1606" i="10"/>
  <c r="D1607" i="10"/>
  <c r="D1608" i="10"/>
  <c r="D1609" i="10"/>
  <c r="D1610" i="10"/>
  <c r="D1611" i="10"/>
  <c r="D1612" i="10"/>
  <c r="D1613" i="10"/>
  <c r="D1614" i="10"/>
  <c r="D1615" i="10"/>
  <c r="D1616" i="10"/>
  <c r="D1617" i="10"/>
  <c r="D1618" i="10"/>
  <c r="E1518" i="10"/>
  <c r="E1519" i="10"/>
  <c r="E1520" i="10"/>
  <c r="E1521" i="10"/>
  <c r="E1522" i="10"/>
  <c r="E1523" i="10"/>
  <c r="E1524" i="10"/>
  <c r="E1525" i="10"/>
  <c r="E1526" i="10"/>
  <c r="E1527" i="10"/>
  <c r="E1528" i="10"/>
  <c r="E1529" i="10"/>
  <c r="E1530" i="10"/>
  <c r="E1531" i="10"/>
  <c r="E1532" i="10"/>
  <c r="E1533" i="10"/>
  <c r="E1534" i="10"/>
  <c r="E1535" i="10"/>
  <c r="E1536" i="10"/>
  <c r="E1537" i="10"/>
  <c r="E1538" i="10"/>
  <c r="E1539" i="10"/>
  <c r="E1540" i="10"/>
  <c r="E1541" i="10"/>
  <c r="E1542" i="10"/>
  <c r="E1543" i="10"/>
  <c r="E1544" i="10"/>
  <c r="E1545" i="10"/>
  <c r="E1546" i="10"/>
  <c r="E1547" i="10"/>
  <c r="E1548" i="10"/>
  <c r="E1549" i="10"/>
  <c r="E1550" i="10"/>
  <c r="E1551" i="10"/>
  <c r="E1552" i="10"/>
  <c r="E1553" i="10"/>
  <c r="E1554" i="10"/>
  <c r="E1555" i="10"/>
  <c r="E1556" i="10"/>
  <c r="E1557" i="10"/>
  <c r="E1558" i="10"/>
  <c r="E1559" i="10"/>
  <c r="E1560" i="10"/>
  <c r="E1561" i="10"/>
  <c r="E1562" i="10"/>
  <c r="E1563" i="10"/>
  <c r="E1564" i="10"/>
  <c r="E1565" i="10"/>
  <c r="E1566" i="10"/>
  <c r="E1567" i="10"/>
  <c r="E1568" i="10"/>
  <c r="E1569" i="10"/>
  <c r="E1570" i="10"/>
  <c r="E1571" i="10"/>
  <c r="E1572" i="10"/>
  <c r="E1573" i="10"/>
  <c r="E1574" i="10"/>
  <c r="E1575" i="10"/>
  <c r="E1576" i="10"/>
  <c r="E1577" i="10"/>
  <c r="E1578" i="10"/>
  <c r="E1579" i="10"/>
  <c r="E1580" i="10"/>
  <c r="E1581" i="10"/>
  <c r="E1582" i="10"/>
  <c r="E1583" i="10"/>
  <c r="E1584" i="10"/>
  <c r="E1585" i="10"/>
  <c r="E1586" i="10"/>
  <c r="E1587" i="10"/>
  <c r="E1588" i="10"/>
  <c r="E1589" i="10"/>
  <c r="E1590" i="10"/>
  <c r="E1591" i="10"/>
  <c r="E1592" i="10"/>
  <c r="E1593" i="10"/>
  <c r="E1594" i="10"/>
  <c r="E1595" i="10"/>
  <c r="E1596" i="10"/>
  <c r="E1597" i="10"/>
  <c r="E1598" i="10"/>
  <c r="E1599" i="10"/>
  <c r="E1600" i="10"/>
  <c r="E1601" i="10"/>
  <c r="E1602" i="10"/>
  <c r="E1603" i="10"/>
  <c r="E1604" i="10"/>
  <c r="E1605" i="10"/>
  <c r="E1606" i="10"/>
  <c r="E1607" i="10"/>
  <c r="E1608" i="10"/>
  <c r="E1609" i="10"/>
  <c r="E1610" i="10"/>
  <c r="E1611" i="10"/>
  <c r="E1612" i="10"/>
  <c r="E1613" i="10"/>
  <c r="E1614" i="10"/>
  <c r="E1615" i="10"/>
  <c r="E1616" i="10"/>
  <c r="E1617" i="10"/>
  <c r="E1618" i="10"/>
  <c r="F1518" i="10"/>
  <c r="F1519" i="10"/>
  <c r="F1520" i="10"/>
  <c r="F1521" i="10"/>
  <c r="F1522" i="10"/>
  <c r="F1523" i="10"/>
  <c r="F1524" i="10"/>
  <c r="F1525" i="10"/>
  <c r="F1526" i="10"/>
  <c r="F1527" i="10"/>
  <c r="F1528" i="10"/>
  <c r="F1529" i="10"/>
  <c r="F1530" i="10"/>
  <c r="F1531" i="10"/>
  <c r="F1532" i="10"/>
  <c r="F1533" i="10"/>
  <c r="F1534" i="10"/>
  <c r="F1535" i="10"/>
  <c r="F1536" i="10"/>
  <c r="F1537" i="10"/>
  <c r="F1538" i="10"/>
  <c r="F1539" i="10"/>
  <c r="F1540" i="10"/>
  <c r="F1541" i="10"/>
  <c r="F1542" i="10"/>
  <c r="F1543" i="10"/>
  <c r="F1544" i="10"/>
  <c r="F1545" i="10"/>
  <c r="F1546" i="10"/>
  <c r="F1547" i="10"/>
  <c r="F1548" i="10"/>
  <c r="F1549" i="10"/>
  <c r="F1550" i="10"/>
  <c r="F1551" i="10"/>
  <c r="F1552" i="10"/>
  <c r="F1553" i="10"/>
  <c r="F1554" i="10"/>
  <c r="F1555" i="10"/>
  <c r="F1556" i="10"/>
  <c r="F1557" i="10"/>
  <c r="F1558" i="10"/>
  <c r="F1559" i="10"/>
  <c r="F1560" i="10"/>
  <c r="F1561" i="10"/>
  <c r="F1562" i="10"/>
  <c r="F1563" i="10"/>
  <c r="F1564" i="10"/>
  <c r="F1565" i="10"/>
  <c r="F1566" i="10"/>
  <c r="F1567" i="10"/>
  <c r="F1568" i="10"/>
  <c r="F1569" i="10"/>
  <c r="F1570" i="10"/>
  <c r="F1571" i="10"/>
  <c r="F1572" i="10"/>
  <c r="F1573" i="10"/>
  <c r="F1574" i="10"/>
  <c r="F1575" i="10"/>
  <c r="F1576" i="10"/>
  <c r="F1577" i="10"/>
  <c r="F1578" i="10"/>
  <c r="F1579" i="10"/>
  <c r="F1580" i="10"/>
  <c r="F1581" i="10"/>
  <c r="F1582" i="10"/>
  <c r="F1583" i="10"/>
  <c r="F1584" i="10"/>
  <c r="F1585" i="10"/>
  <c r="F1586" i="10"/>
  <c r="F1587" i="10"/>
  <c r="F1588" i="10"/>
  <c r="F1589" i="10"/>
  <c r="F1590" i="10"/>
  <c r="F1591" i="10"/>
  <c r="F1592" i="10"/>
  <c r="F1593" i="10"/>
  <c r="F1594" i="10"/>
  <c r="F1595" i="10"/>
  <c r="F1596" i="10"/>
  <c r="F1597" i="10"/>
  <c r="F1598" i="10"/>
  <c r="F1599" i="10"/>
  <c r="F1600" i="10"/>
  <c r="F1601" i="10"/>
  <c r="F1602" i="10"/>
  <c r="F1603" i="10"/>
  <c r="F1604" i="10"/>
  <c r="F1605" i="10"/>
  <c r="F1606" i="10"/>
  <c r="F1607" i="10"/>
  <c r="F1608" i="10"/>
  <c r="F1609" i="10"/>
  <c r="F1610" i="10"/>
  <c r="F1611" i="10"/>
  <c r="F1612" i="10"/>
  <c r="F1613" i="10"/>
  <c r="F1614" i="10"/>
  <c r="F1615" i="10"/>
  <c r="F1616" i="10"/>
  <c r="F1617" i="10"/>
  <c r="F1618" i="10"/>
  <c r="B1616" i="10" l="1"/>
  <c r="B1608" i="10"/>
  <c r="B1617" i="10"/>
  <c r="B1613" i="10"/>
  <c r="B1604" i="10"/>
  <c r="B1611" i="10"/>
  <c r="B1609" i="10"/>
  <c r="B1618" i="10"/>
  <c r="B1614" i="10"/>
  <c r="B1606" i="10"/>
  <c r="B1591" i="10"/>
  <c r="B1587" i="10"/>
  <c r="B1583" i="10"/>
  <c r="B1579" i="10"/>
  <c r="B1575" i="10"/>
  <c r="B1571" i="10"/>
  <c r="B1567" i="10"/>
  <c r="B1563" i="10"/>
  <c r="B1559" i="10"/>
  <c r="B1555" i="10"/>
  <c r="B1551" i="10"/>
  <c r="B1547" i="10"/>
  <c r="B1543" i="10"/>
  <c r="B1539" i="10"/>
  <c r="B1535" i="10"/>
  <c r="B1531" i="10"/>
  <c r="B1527" i="10"/>
  <c r="B1523" i="10"/>
  <c r="B1519" i="10"/>
  <c r="B1586" i="10"/>
  <c r="B1582" i="10"/>
  <c r="B1578" i="10"/>
  <c r="B1574" i="10"/>
  <c r="B1558" i="10"/>
  <c r="B1526" i="10"/>
  <c r="B1522" i="10"/>
  <c r="B1593" i="10"/>
  <c r="B1589" i="10"/>
  <c r="B1585" i="10"/>
  <c r="B1581" i="10"/>
  <c r="B1577" i="10"/>
  <c r="B1573" i="10"/>
  <c r="B1569" i="10"/>
  <c r="B1565" i="10"/>
  <c r="B1561" i="10"/>
  <c r="B1553" i="10"/>
  <c r="B1549" i="10"/>
  <c r="B1545" i="10"/>
  <c r="B1541" i="10"/>
  <c r="B1537" i="10"/>
  <c r="B1533" i="10"/>
  <c r="B1529" i="10"/>
  <c r="B1584" i="10"/>
  <c r="B1580" i="10"/>
  <c r="B1576" i="10"/>
  <c r="B1572" i="10"/>
  <c r="B1560" i="10"/>
  <c r="B1556" i="10"/>
  <c r="B1548" i="10"/>
  <c r="B1544" i="10"/>
  <c r="B1536" i="10"/>
  <c r="B1532" i="10"/>
  <c r="B1528" i="10"/>
  <c r="B1524" i="10"/>
  <c r="B1520" i="10"/>
  <c r="B1605" i="10"/>
  <c r="B1601" i="10"/>
  <c r="B1597" i="10"/>
  <c r="B1570" i="10"/>
  <c r="B1566" i="10"/>
  <c r="B1562" i="10"/>
  <c r="B1554" i="10"/>
  <c r="B1550" i="10"/>
  <c r="B1546" i="10"/>
  <c r="B1542" i="10"/>
  <c r="B1538" i="10"/>
  <c r="B1534" i="10"/>
  <c r="B1530" i="10"/>
  <c r="B1518" i="10"/>
  <c r="B1615" i="10"/>
  <c r="B1607" i="10"/>
  <c r="B1603" i="10"/>
  <c r="B1599" i="10"/>
  <c r="B1595" i="10"/>
  <c r="B1568" i="10"/>
  <c r="B1564" i="10"/>
  <c r="B1552" i="10"/>
  <c r="B1540" i="10"/>
  <c r="B1612" i="10"/>
  <c r="B1600" i="10"/>
  <c r="B1596" i="10"/>
  <c r="B1592" i="10"/>
  <c r="B1588" i="10"/>
  <c r="B1557" i="10"/>
  <c r="B1525" i="10"/>
  <c r="B1521" i="10"/>
  <c r="B1610" i="10"/>
  <c r="B1602" i="10"/>
  <c r="B1598" i="10"/>
  <c r="B1594" i="10"/>
  <c r="B1590" i="10"/>
  <c r="C1515" i="10" l="1"/>
  <c r="C1516" i="10"/>
  <c r="C1517" i="10"/>
  <c r="D1515" i="10"/>
  <c r="D1516" i="10"/>
  <c r="D1517" i="10"/>
  <c r="E1515" i="10"/>
  <c r="E1516" i="10"/>
  <c r="E1517" i="10"/>
  <c r="F1515" i="10"/>
  <c r="F1516" i="10"/>
  <c r="F1517" i="10"/>
  <c r="B1517" i="10" l="1"/>
  <c r="B1516" i="10"/>
  <c r="B1515" i="10"/>
  <c r="C183" i="12" l="1"/>
  <c r="D183" i="12"/>
  <c r="E183" i="12"/>
  <c r="F183" i="12"/>
  <c r="B185" i="12"/>
  <c r="C185" i="12"/>
  <c r="D185" i="12"/>
  <c r="E185" i="12"/>
  <c r="F185" i="12"/>
  <c r="B183" i="12" l="1"/>
  <c r="C178" i="12" l="1"/>
  <c r="C179" i="12"/>
  <c r="C91" i="12"/>
  <c r="D178" i="12"/>
  <c r="D179" i="12"/>
  <c r="D91" i="12"/>
  <c r="E178" i="12"/>
  <c r="E179" i="12"/>
  <c r="E91" i="12"/>
  <c r="F178" i="12"/>
  <c r="F179" i="12"/>
  <c r="F91" i="12"/>
  <c r="B92" i="12"/>
  <c r="C92" i="12"/>
  <c r="C93" i="12"/>
  <c r="B93" i="12" s="1"/>
  <c r="D92" i="12"/>
  <c r="D93" i="12"/>
  <c r="E92" i="12"/>
  <c r="E93" i="12"/>
  <c r="F92" i="12"/>
  <c r="F93" i="12"/>
  <c r="B91" i="12" l="1"/>
  <c r="B178" i="12"/>
  <c r="B179" i="12"/>
  <c r="C1506" i="10" l="1"/>
  <c r="C1507" i="10"/>
  <c r="C1508" i="10"/>
  <c r="C1509" i="10"/>
  <c r="C1510" i="10"/>
  <c r="C1511" i="10"/>
  <c r="C1512" i="10"/>
  <c r="C1513" i="10"/>
  <c r="C1514" i="10"/>
  <c r="D1506" i="10"/>
  <c r="D1507" i="10"/>
  <c r="D1508" i="10"/>
  <c r="D1509" i="10"/>
  <c r="D1510" i="10"/>
  <c r="D1511" i="10"/>
  <c r="D1512" i="10"/>
  <c r="D1513" i="10"/>
  <c r="D1514" i="10"/>
  <c r="E1506" i="10"/>
  <c r="E1507" i="10"/>
  <c r="E1508" i="10"/>
  <c r="E1509" i="10"/>
  <c r="E1510" i="10"/>
  <c r="E1511" i="10"/>
  <c r="E1512" i="10"/>
  <c r="E1513" i="10"/>
  <c r="E1514" i="10"/>
  <c r="F1506" i="10"/>
  <c r="F1507" i="10"/>
  <c r="F1508" i="10"/>
  <c r="F1509" i="10"/>
  <c r="F1510" i="10"/>
  <c r="F1511" i="10"/>
  <c r="F1512" i="10"/>
  <c r="F1513" i="10"/>
  <c r="F1514" i="10"/>
  <c r="B63" i="12"/>
  <c r="B64" i="12"/>
  <c r="B65" i="12"/>
  <c r="B66" i="12"/>
  <c r="C62" i="12"/>
  <c r="C63" i="12"/>
  <c r="C64" i="12"/>
  <c r="C65" i="12"/>
  <c r="C66" i="12"/>
  <c r="D62" i="12"/>
  <c r="D63" i="12"/>
  <c r="D64" i="12"/>
  <c r="D65" i="12"/>
  <c r="D66" i="12"/>
  <c r="E62" i="12"/>
  <c r="E63" i="12"/>
  <c r="E64" i="12"/>
  <c r="E65" i="12"/>
  <c r="E66" i="12"/>
  <c r="F62" i="12"/>
  <c r="F63" i="12"/>
  <c r="F64" i="12"/>
  <c r="F65" i="12"/>
  <c r="F66" i="12"/>
  <c r="B67" i="12"/>
  <c r="B68" i="12"/>
  <c r="B69" i="12"/>
  <c r="C67" i="12"/>
  <c r="C68" i="12"/>
  <c r="C69" i="12"/>
  <c r="D67" i="12"/>
  <c r="D68" i="12"/>
  <c r="D69" i="12"/>
  <c r="E67" i="12"/>
  <c r="E68" i="12"/>
  <c r="E69" i="12"/>
  <c r="F67" i="12"/>
  <c r="F68" i="12"/>
  <c r="F69" i="12"/>
  <c r="B70" i="12"/>
  <c r="B71" i="12"/>
  <c r="C70" i="12"/>
  <c r="C71" i="12"/>
  <c r="D70" i="12"/>
  <c r="D71" i="12"/>
  <c r="E70" i="12"/>
  <c r="E71" i="12"/>
  <c r="F70" i="12"/>
  <c r="F71" i="12"/>
  <c r="B1513" i="10" l="1"/>
  <c r="B1509" i="10"/>
  <c r="B1514" i="10"/>
  <c r="B1510" i="10"/>
  <c r="B1512" i="10"/>
  <c r="B1507" i="10"/>
  <c r="B1511" i="10"/>
  <c r="B1508" i="10"/>
  <c r="B1506" i="10"/>
  <c r="B62" i="12"/>
  <c r="C1389" i="10" l="1"/>
  <c r="C1390" i="10"/>
  <c r="C1391" i="10"/>
  <c r="C1392" i="10"/>
  <c r="C1393" i="10"/>
  <c r="C1394" i="10"/>
  <c r="C1395" i="10"/>
  <c r="C1396" i="10"/>
  <c r="C1397" i="10"/>
  <c r="C1398" i="10"/>
  <c r="C1399" i="10"/>
  <c r="C1400" i="10"/>
  <c r="C1401" i="10"/>
  <c r="C1402" i="10"/>
  <c r="C1403" i="10"/>
  <c r="C1404" i="10"/>
  <c r="C1405" i="10"/>
  <c r="C1406" i="10"/>
  <c r="C1407" i="10"/>
  <c r="C1408" i="10"/>
  <c r="C1409" i="10"/>
  <c r="C1410" i="10"/>
  <c r="C1411" i="10"/>
  <c r="C1412" i="10"/>
  <c r="C1413" i="10"/>
  <c r="C1414" i="10"/>
  <c r="C1415" i="10"/>
  <c r="C1416" i="10"/>
  <c r="C1417" i="10"/>
  <c r="C1418" i="10"/>
  <c r="C1419" i="10"/>
  <c r="C1420" i="10"/>
  <c r="C1421" i="10"/>
  <c r="C1422" i="10"/>
  <c r="C1423" i="10"/>
  <c r="C1424" i="10"/>
  <c r="C1425" i="10"/>
  <c r="C1426" i="10"/>
  <c r="C1427" i="10"/>
  <c r="C1428" i="10"/>
  <c r="C1429" i="10"/>
  <c r="C1430" i="10"/>
  <c r="C1431" i="10"/>
  <c r="C1432" i="10"/>
  <c r="C1433" i="10"/>
  <c r="C1434" i="10"/>
  <c r="C1435" i="10"/>
  <c r="C1436" i="10"/>
  <c r="C1437" i="10"/>
  <c r="C1438" i="10"/>
  <c r="C1439" i="10"/>
  <c r="C1440" i="10"/>
  <c r="C1441" i="10"/>
  <c r="C1442" i="10"/>
  <c r="C1443" i="10"/>
  <c r="C1444" i="10"/>
  <c r="C1445" i="10"/>
  <c r="C1446" i="10"/>
  <c r="C1447" i="10"/>
  <c r="C1448" i="10"/>
  <c r="C1449" i="10"/>
  <c r="C1450" i="10"/>
  <c r="C1451" i="10"/>
  <c r="C1452" i="10"/>
  <c r="C1453" i="10"/>
  <c r="C1454" i="10"/>
  <c r="C1455" i="10"/>
  <c r="C1456" i="10"/>
  <c r="C1457" i="10"/>
  <c r="C1458" i="10"/>
  <c r="C1459" i="10"/>
  <c r="C1460" i="10"/>
  <c r="C1461" i="10"/>
  <c r="C1462" i="10"/>
  <c r="C1463" i="10"/>
  <c r="C1464" i="10"/>
  <c r="C1465" i="10"/>
  <c r="C1466" i="10"/>
  <c r="C1467" i="10"/>
  <c r="C1468" i="10"/>
  <c r="C1469" i="10"/>
  <c r="C1470" i="10"/>
  <c r="C1471" i="10"/>
  <c r="C1472" i="10"/>
  <c r="C1473" i="10"/>
  <c r="C1474" i="10"/>
  <c r="C1475" i="10"/>
  <c r="C1476" i="10"/>
  <c r="C1477" i="10"/>
  <c r="C1478" i="10"/>
  <c r="C1479" i="10"/>
  <c r="C1480" i="10"/>
  <c r="C1481" i="10"/>
  <c r="C1482" i="10"/>
  <c r="C1483" i="10"/>
  <c r="C1484" i="10"/>
  <c r="C1485" i="10"/>
  <c r="C1486" i="10"/>
  <c r="C1487" i="10"/>
  <c r="C1488" i="10"/>
  <c r="C1489" i="10"/>
  <c r="C1490" i="10"/>
  <c r="C1491" i="10"/>
  <c r="C1492" i="10"/>
  <c r="C1493" i="10"/>
  <c r="C1494" i="10"/>
  <c r="C1495" i="10"/>
  <c r="C1496" i="10"/>
  <c r="C1497" i="10"/>
  <c r="C1498" i="10"/>
  <c r="C1499" i="10"/>
  <c r="C1500" i="10"/>
  <c r="C1501" i="10"/>
  <c r="C1502" i="10"/>
  <c r="C1503" i="10"/>
  <c r="C1504" i="10"/>
  <c r="C1505" i="10"/>
  <c r="D1389" i="10"/>
  <c r="D1390" i="10"/>
  <c r="D1391" i="10"/>
  <c r="D1392" i="10"/>
  <c r="D1393" i="10"/>
  <c r="D1394" i="10"/>
  <c r="D1395" i="10"/>
  <c r="D1396" i="10"/>
  <c r="D1397" i="10"/>
  <c r="D1398" i="10"/>
  <c r="D1399" i="10"/>
  <c r="D1400" i="10"/>
  <c r="D1401" i="10"/>
  <c r="D1402" i="10"/>
  <c r="D1403" i="10"/>
  <c r="D1404" i="10"/>
  <c r="D1405" i="10"/>
  <c r="D1406" i="10"/>
  <c r="D1407" i="10"/>
  <c r="D1408" i="10"/>
  <c r="D1409" i="10"/>
  <c r="D1410" i="10"/>
  <c r="D1411" i="10"/>
  <c r="D1412" i="10"/>
  <c r="D1413" i="10"/>
  <c r="D1414" i="10"/>
  <c r="D1415" i="10"/>
  <c r="D1416" i="10"/>
  <c r="D1417" i="10"/>
  <c r="D1418" i="10"/>
  <c r="D1419" i="10"/>
  <c r="D1420" i="10"/>
  <c r="D1421" i="10"/>
  <c r="D1422" i="10"/>
  <c r="D1423" i="10"/>
  <c r="D1424" i="10"/>
  <c r="D1425" i="10"/>
  <c r="D1426" i="10"/>
  <c r="D1427" i="10"/>
  <c r="D1428" i="10"/>
  <c r="D1429" i="10"/>
  <c r="D1430" i="10"/>
  <c r="D1431" i="10"/>
  <c r="D1432" i="10"/>
  <c r="D1433" i="10"/>
  <c r="D1434" i="10"/>
  <c r="D1435" i="10"/>
  <c r="D1436" i="10"/>
  <c r="D1437" i="10"/>
  <c r="D1438" i="10"/>
  <c r="D1439" i="10"/>
  <c r="D1440" i="10"/>
  <c r="D1441" i="10"/>
  <c r="D1442" i="10"/>
  <c r="D1443" i="10"/>
  <c r="D1444" i="10"/>
  <c r="D1445" i="10"/>
  <c r="D1446" i="10"/>
  <c r="D1447" i="10"/>
  <c r="D1448" i="10"/>
  <c r="D1449" i="10"/>
  <c r="D1450" i="10"/>
  <c r="D1451" i="10"/>
  <c r="D1452" i="10"/>
  <c r="D1453" i="10"/>
  <c r="D1454" i="10"/>
  <c r="D1455" i="10"/>
  <c r="D1456" i="10"/>
  <c r="D1457" i="10"/>
  <c r="D1458" i="10"/>
  <c r="D1459" i="10"/>
  <c r="D1460" i="10"/>
  <c r="D1461" i="10"/>
  <c r="D1462" i="10"/>
  <c r="D1463" i="10"/>
  <c r="D1464" i="10"/>
  <c r="D1465" i="10"/>
  <c r="D1466" i="10"/>
  <c r="D1467" i="10"/>
  <c r="D1468" i="10"/>
  <c r="D1469" i="10"/>
  <c r="D1470" i="10"/>
  <c r="D1471" i="10"/>
  <c r="D1472" i="10"/>
  <c r="D1473" i="10"/>
  <c r="D1474" i="10"/>
  <c r="D1475" i="10"/>
  <c r="D1476" i="10"/>
  <c r="D1477" i="10"/>
  <c r="D1478" i="10"/>
  <c r="D1479" i="10"/>
  <c r="D1480" i="10"/>
  <c r="D1481" i="10"/>
  <c r="D1482" i="10"/>
  <c r="D1483" i="10"/>
  <c r="D1484" i="10"/>
  <c r="D1485" i="10"/>
  <c r="D1486" i="10"/>
  <c r="D1487" i="10"/>
  <c r="D1488" i="10"/>
  <c r="D1489" i="10"/>
  <c r="D1490" i="10"/>
  <c r="D1491" i="10"/>
  <c r="D1492" i="10"/>
  <c r="D1493" i="10"/>
  <c r="D1494" i="10"/>
  <c r="D1495" i="10"/>
  <c r="D1496" i="10"/>
  <c r="D1497" i="10"/>
  <c r="D1498" i="10"/>
  <c r="D1499" i="10"/>
  <c r="D1500" i="10"/>
  <c r="D1501" i="10"/>
  <c r="D1502" i="10"/>
  <c r="D1503" i="10"/>
  <c r="D1504" i="10"/>
  <c r="D1505" i="10"/>
  <c r="E1389" i="10"/>
  <c r="E1390" i="10"/>
  <c r="E1391" i="10"/>
  <c r="E1392" i="10"/>
  <c r="E1393" i="10"/>
  <c r="E1394" i="10"/>
  <c r="E1395" i="10"/>
  <c r="E1396" i="10"/>
  <c r="E1397" i="10"/>
  <c r="E1398" i="10"/>
  <c r="E1399" i="10"/>
  <c r="E1400" i="10"/>
  <c r="E1401" i="10"/>
  <c r="E1402" i="10"/>
  <c r="E1403" i="10"/>
  <c r="E1404" i="10"/>
  <c r="E1405" i="10"/>
  <c r="E1406" i="10"/>
  <c r="E1407" i="10"/>
  <c r="E1408" i="10"/>
  <c r="E1409" i="10"/>
  <c r="E1410" i="10"/>
  <c r="E1411" i="10"/>
  <c r="E1412" i="10"/>
  <c r="E1413" i="10"/>
  <c r="E1414" i="10"/>
  <c r="E1415" i="10"/>
  <c r="E1416" i="10"/>
  <c r="E1417" i="10"/>
  <c r="E1418" i="10"/>
  <c r="E1419" i="10"/>
  <c r="E1420" i="10"/>
  <c r="E1421" i="10"/>
  <c r="E1422" i="10"/>
  <c r="E1423" i="10"/>
  <c r="E1424" i="10"/>
  <c r="E1425" i="10"/>
  <c r="E1426" i="10"/>
  <c r="E1427" i="10"/>
  <c r="E1428" i="10"/>
  <c r="E1429" i="10"/>
  <c r="E1430" i="10"/>
  <c r="E1431" i="10"/>
  <c r="E1432" i="10"/>
  <c r="E1433" i="10"/>
  <c r="E1434" i="10"/>
  <c r="E1435" i="10"/>
  <c r="E1436" i="10"/>
  <c r="E1437" i="10"/>
  <c r="E1438" i="10"/>
  <c r="E1439" i="10"/>
  <c r="E1440" i="10"/>
  <c r="E1441" i="10"/>
  <c r="E1442" i="10"/>
  <c r="E1443" i="10"/>
  <c r="E1444" i="10"/>
  <c r="E1445" i="10"/>
  <c r="E1446" i="10"/>
  <c r="E1447" i="10"/>
  <c r="E1448" i="10"/>
  <c r="E1449" i="10"/>
  <c r="E1450" i="10"/>
  <c r="E1451" i="10"/>
  <c r="E1452" i="10"/>
  <c r="E1453" i="10"/>
  <c r="E1454" i="10"/>
  <c r="E1455" i="10"/>
  <c r="E1456" i="10"/>
  <c r="E1457" i="10"/>
  <c r="E1458" i="10"/>
  <c r="E1459" i="10"/>
  <c r="E1460" i="10"/>
  <c r="E1461" i="10"/>
  <c r="E1462" i="10"/>
  <c r="E1463" i="10"/>
  <c r="E1464" i="10"/>
  <c r="E1465" i="10"/>
  <c r="E1466" i="10"/>
  <c r="E1467" i="10"/>
  <c r="E1468" i="10"/>
  <c r="E1469" i="10"/>
  <c r="E1470" i="10"/>
  <c r="E1471" i="10"/>
  <c r="E1472" i="10"/>
  <c r="E1473" i="10"/>
  <c r="E1474" i="10"/>
  <c r="E1475" i="10"/>
  <c r="E1476" i="10"/>
  <c r="E1477" i="10"/>
  <c r="E1478" i="10"/>
  <c r="E1479" i="10"/>
  <c r="E1480" i="10"/>
  <c r="E1481" i="10"/>
  <c r="E1482" i="10"/>
  <c r="E1483" i="10"/>
  <c r="E1484" i="10"/>
  <c r="E1485" i="10"/>
  <c r="E1486" i="10"/>
  <c r="E1487" i="10"/>
  <c r="E1488" i="10"/>
  <c r="E1489" i="10"/>
  <c r="E1490" i="10"/>
  <c r="E1491" i="10"/>
  <c r="E1492" i="10"/>
  <c r="E1493" i="10"/>
  <c r="E1494" i="10"/>
  <c r="E1495" i="10"/>
  <c r="E1496" i="10"/>
  <c r="E1497" i="10"/>
  <c r="E1498" i="10"/>
  <c r="E1499" i="10"/>
  <c r="E1500" i="10"/>
  <c r="E1501" i="10"/>
  <c r="E1502" i="10"/>
  <c r="E1503" i="10"/>
  <c r="E1504" i="10"/>
  <c r="E1505" i="10"/>
  <c r="F1389" i="10"/>
  <c r="F1390" i="10"/>
  <c r="F1391" i="10"/>
  <c r="F1392" i="10"/>
  <c r="F1393" i="10"/>
  <c r="F1394" i="10"/>
  <c r="F1395" i="10"/>
  <c r="F1396" i="10"/>
  <c r="F1397" i="10"/>
  <c r="F1398" i="10"/>
  <c r="F1399" i="10"/>
  <c r="F1400" i="10"/>
  <c r="F1401" i="10"/>
  <c r="F1402" i="10"/>
  <c r="F1403" i="10"/>
  <c r="F1404" i="10"/>
  <c r="F1405" i="10"/>
  <c r="F1406" i="10"/>
  <c r="F1407" i="10"/>
  <c r="F1408" i="10"/>
  <c r="F1409" i="10"/>
  <c r="F1410" i="10"/>
  <c r="F1411" i="10"/>
  <c r="F1412" i="10"/>
  <c r="F1413" i="10"/>
  <c r="F1414" i="10"/>
  <c r="F1415" i="10"/>
  <c r="F1416" i="10"/>
  <c r="F1417" i="10"/>
  <c r="F1418" i="10"/>
  <c r="F1419" i="10"/>
  <c r="F1420" i="10"/>
  <c r="F1421" i="10"/>
  <c r="F1422" i="10"/>
  <c r="F1423" i="10"/>
  <c r="F1424" i="10"/>
  <c r="F1425" i="10"/>
  <c r="F1426" i="10"/>
  <c r="F1427" i="10"/>
  <c r="F1428" i="10"/>
  <c r="F1429" i="10"/>
  <c r="F1430" i="10"/>
  <c r="F1431" i="10"/>
  <c r="F1432" i="10"/>
  <c r="F1433" i="10"/>
  <c r="F1434" i="10"/>
  <c r="F1435" i="10"/>
  <c r="F1436" i="10"/>
  <c r="F1437" i="10"/>
  <c r="F1438" i="10"/>
  <c r="F1439" i="10"/>
  <c r="F1440" i="10"/>
  <c r="F1441" i="10"/>
  <c r="F1442" i="10"/>
  <c r="F1443" i="10"/>
  <c r="F1444" i="10"/>
  <c r="F1445" i="10"/>
  <c r="F1446" i="10"/>
  <c r="F1447" i="10"/>
  <c r="F1448" i="10"/>
  <c r="F1449" i="10"/>
  <c r="F1450" i="10"/>
  <c r="F1451" i="10"/>
  <c r="F1452" i="10"/>
  <c r="F1453" i="10"/>
  <c r="F1454" i="10"/>
  <c r="F1455" i="10"/>
  <c r="F1456" i="10"/>
  <c r="F1457" i="10"/>
  <c r="F1458" i="10"/>
  <c r="F1459" i="10"/>
  <c r="F1460" i="10"/>
  <c r="F1461" i="10"/>
  <c r="F1462" i="10"/>
  <c r="F1463" i="10"/>
  <c r="F1464" i="10"/>
  <c r="F1465" i="10"/>
  <c r="F1466" i="10"/>
  <c r="F1467" i="10"/>
  <c r="F1468" i="10"/>
  <c r="F1469" i="10"/>
  <c r="F1470" i="10"/>
  <c r="F1471" i="10"/>
  <c r="F1472" i="10"/>
  <c r="F1473" i="10"/>
  <c r="F1474" i="10"/>
  <c r="F1475" i="10"/>
  <c r="F1476" i="10"/>
  <c r="F1477" i="10"/>
  <c r="F1478" i="10"/>
  <c r="F1479" i="10"/>
  <c r="F1480" i="10"/>
  <c r="F1481" i="10"/>
  <c r="F1482" i="10"/>
  <c r="F1483" i="10"/>
  <c r="F1484" i="10"/>
  <c r="F1485" i="10"/>
  <c r="F1486" i="10"/>
  <c r="F1487" i="10"/>
  <c r="F1488" i="10"/>
  <c r="F1489" i="10"/>
  <c r="F1490" i="10"/>
  <c r="F1491" i="10"/>
  <c r="F1492" i="10"/>
  <c r="F1493" i="10"/>
  <c r="F1494" i="10"/>
  <c r="F1495" i="10"/>
  <c r="F1496" i="10"/>
  <c r="F1497" i="10"/>
  <c r="F1498" i="10"/>
  <c r="F1499" i="10"/>
  <c r="F1500" i="10"/>
  <c r="F1501" i="10"/>
  <c r="F1502" i="10"/>
  <c r="F1503" i="10"/>
  <c r="F1504" i="10"/>
  <c r="F1505" i="10"/>
  <c r="B1479" i="10" l="1"/>
  <c r="B1492" i="10"/>
  <c r="B1484" i="10"/>
  <c r="B1480" i="10"/>
  <c r="B1476" i="10"/>
  <c r="B1464" i="10"/>
  <c r="B1460" i="10"/>
  <c r="B1456" i="10"/>
  <c r="B1452" i="10"/>
  <c r="B1448" i="10"/>
  <c r="B1444" i="10"/>
  <c r="B1440" i="10"/>
  <c r="B1416" i="10"/>
  <c r="B1404" i="10"/>
  <c r="B1400" i="10"/>
  <c r="B1392" i="10"/>
  <c r="B1502" i="10"/>
  <c r="B1498" i="10"/>
  <c r="B1490" i="10"/>
  <c r="B1503" i="10"/>
  <c r="B1499" i="10"/>
  <c r="B1495" i="10"/>
  <c r="B1483" i="10"/>
  <c r="B1475" i="10"/>
  <c r="B1471" i="10"/>
  <c r="B1439" i="10"/>
  <c r="B1435" i="10"/>
  <c r="B1431" i="10"/>
  <c r="B1427" i="10"/>
  <c r="B1423" i="10"/>
  <c r="B1419" i="10"/>
  <c r="B1411" i="10"/>
  <c r="B1403" i="10"/>
  <c r="B1399" i="10"/>
  <c r="B1395" i="10"/>
  <c r="B1391" i="10"/>
  <c r="B1497" i="10"/>
  <c r="B1494" i="10"/>
  <c r="B1470" i="10"/>
  <c r="B1466" i="10"/>
  <c r="B1462" i="10"/>
  <c r="B1458" i="10"/>
  <c r="B1454" i="10"/>
  <c r="B1450" i="10"/>
  <c r="B1446" i="10"/>
  <c r="B1434" i="10"/>
  <c r="B1430" i="10"/>
  <c r="B1426" i="10"/>
  <c r="B1422" i="10"/>
  <c r="B1410" i="10"/>
  <c r="B1390" i="10"/>
  <c r="B1504" i="10"/>
  <c r="B1488" i="10"/>
  <c r="B1505" i="10"/>
  <c r="B1493" i="10"/>
  <c r="B1489" i="10"/>
  <c r="B1485" i="10"/>
  <c r="B1481" i="10"/>
  <c r="B1477" i="10"/>
  <c r="B1469" i="10"/>
  <c r="B1465" i="10"/>
  <c r="B1461" i="10"/>
  <c r="B1457" i="10"/>
  <c r="B1453" i="10"/>
  <c r="B1449" i="10"/>
  <c r="B1445" i="10"/>
  <c r="B1441" i="10"/>
  <c r="B1433" i="10"/>
  <c r="B1429" i="10"/>
  <c r="B1425" i="10"/>
  <c r="B1421" i="10"/>
  <c r="B1413" i="10"/>
  <c r="B1409" i="10"/>
  <c r="B1405" i="10"/>
  <c r="B1401" i="10"/>
  <c r="B1397" i="10"/>
  <c r="B1500" i="10"/>
  <c r="B1496" i="10"/>
  <c r="B1473" i="10"/>
  <c r="B1472" i="10"/>
  <c r="B1468" i="10"/>
  <c r="B1467" i="10"/>
  <c r="B1463" i="10"/>
  <c r="B1459" i="10"/>
  <c r="B1455" i="10"/>
  <c r="B1451" i="10"/>
  <c r="B1437" i="10"/>
  <c r="B1418" i="10"/>
  <c r="B1414" i="10"/>
  <c r="B1407" i="10"/>
  <c r="B1491" i="10"/>
  <c r="B1487" i="10"/>
  <c r="B1447" i="10"/>
  <c r="B1443" i="10"/>
  <c r="B1436" i="10"/>
  <c r="B1417" i="10"/>
  <c r="B1406" i="10"/>
  <c r="B1402" i="10"/>
  <c r="B1398" i="10"/>
  <c r="B1394" i="10"/>
  <c r="B1442" i="10"/>
  <c r="B1432" i="10"/>
  <c r="B1428" i="10"/>
  <c r="B1424" i="10"/>
  <c r="B1420" i="10"/>
  <c r="B1412" i="10"/>
  <c r="B1393" i="10"/>
  <c r="B1389" i="10"/>
  <c r="B1501" i="10"/>
  <c r="B1486" i="10"/>
  <c r="B1482" i="10"/>
  <c r="B1478" i="10"/>
  <c r="B1474" i="10"/>
  <c r="B1438" i="10"/>
  <c r="B1415" i="10"/>
  <c r="B1408" i="10"/>
  <c r="B1396" i="10"/>
  <c r="C1349" i="10" l="1"/>
  <c r="C1350" i="10"/>
  <c r="C1351" i="10"/>
  <c r="C1352" i="10"/>
  <c r="C1353" i="10"/>
  <c r="C1354" i="10"/>
  <c r="C1355" i="10"/>
  <c r="C1356" i="10"/>
  <c r="C1357" i="10"/>
  <c r="C1358" i="10"/>
  <c r="C1359" i="10"/>
  <c r="C1360" i="10"/>
  <c r="C1361" i="10"/>
  <c r="C1362" i="10"/>
  <c r="C1363" i="10"/>
  <c r="C1364" i="10"/>
  <c r="C1365" i="10"/>
  <c r="C1366" i="10"/>
  <c r="C1367" i="10"/>
  <c r="C1368" i="10"/>
  <c r="C1369" i="10"/>
  <c r="C1370" i="10"/>
  <c r="C1371" i="10"/>
  <c r="C1372" i="10"/>
  <c r="C1373" i="10"/>
  <c r="C1374" i="10"/>
  <c r="C1375" i="10"/>
  <c r="C1376" i="10"/>
  <c r="C1377" i="10"/>
  <c r="C1378" i="10"/>
  <c r="C1379" i="10"/>
  <c r="C1380" i="10"/>
  <c r="C1381" i="10"/>
  <c r="C1382" i="10"/>
  <c r="C1383" i="10"/>
  <c r="C1384" i="10"/>
  <c r="C1385" i="10"/>
  <c r="C1386" i="10"/>
  <c r="C1387" i="10"/>
  <c r="C1388" i="10"/>
  <c r="D1349" i="10"/>
  <c r="D1350" i="10"/>
  <c r="D1351" i="10"/>
  <c r="D1352" i="10"/>
  <c r="D1353" i="10"/>
  <c r="D1354" i="10"/>
  <c r="D1355" i="10"/>
  <c r="D1356" i="10"/>
  <c r="D1357" i="10"/>
  <c r="D1358" i="10"/>
  <c r="D1359" i="10"/>
  <c r="D1360" i="10"/>
  <c r="D1361" i="10"/>
  <c r="D1362" i="10"/>
  <c r="D1363" i="10"/>
  <c r="D1364" i="10"/>
  <c r="D1365" i="10"/>
  <c r="D1366" i="10"/>
  <c r="D1367" i="10"/>
  <c r="D1368" i="10"/>
  <c r="D1369" i="10"/>
  <c r="D1370" i="10"/>
  <c r="D1371" i="10"/>
  <c r="D1372" i="10"/>
  <c r="D1373" i="10"/>
  <c r="D1374" i="10"/>
  <c r="D1375" i="10"/>
  <c r="D1376" i="10"/>
  <c r="D1377" i="10"/>
  <c r="D1378" i="10"/>
  <c r="D1379" i="10"/>
  <c r="D1380" i="10"/>
  <c r="D1381" i="10"/>
  <c r="D1382" i="10"/>
  <c r="D1383" i="10"/>
  <c r="D1384" i="10"/>
  <c r="D1385" i="10"/>
  <c r="D1386" i="10"/>
  <c r="D1387" i="10"/>
  <c r="D1388" i="10"/>
  <c r="E1349" i="10"/>
  <c r="E1350" i="10"/>
  <c r="E1351" i="10"/>
  <c r="E1352" i="10"/>
  <c r="E1353" i="10"/>
  <c r="E1354" i="10"/>
  <c r="E1355" i="10"/>
  <c r="E1356" i="10"/>
  <c r="E1357" i="10"/>
  <c r="E1358" i="10"/>
  <c r="E1359" i="10"/>
  <c r="E1360" i="10"/>
  <c r="E1361" i="10"/>
  <c r="E1362" i="10"/>
  <c r="E1363" i="10"/>
  <c r="E1364" i="10"/>
  <c r="E1365" i="10"/>
  <c r="E1366" i="10"/>
  <c r="E1367" i="10"/>
  <c r="E1368" i="10"/>
  <c r="E1369" i="10"/>
  <c r="E1370" i="10"/>
  <c r="E1371" i="10"/>
  <c r="E1372" i="10"/>
  <c r="E1373" i="10"/>
  <c r="E1374" i="10"/>
  <c r="E1375" i="10"/>
  <c r="E1376" i="10"/>
  <c r="E1377" i="10"/>
  <c r="E1378" i="10"/>
  <c r="E1379" i="10"/>
  <c r="E1380" i="10"/>
  <c r="E1381" i="10"/>
  <c r="E1382" i="10"/>
  <c r="E1383" i="10"/>
  <c r="E1384" i="10"/>
  <c r="E1385" i="10"/>
  <c r="E1386" i="10"/>
  <c r="E1387" i="10"/>
  <c r="E1388" i="10"/>
  <c r="F1349" i="10"/>
  <c r="F1350" i="10"/>
  <c r="F1351" i="10"/>
  <c r="F1352" i="10"/>
  <c r="F1353" i="10"/>
  <c r="F1354" i="10"/>
  <c r="F1355" i="10"/>
  <c r="F1356" i="10"/>
  <c r="F1357" i="10"/>
  <c r="F1358" i="10"/>
  <c r="F1359" i="10"/>
  <c r="F1360" i="10"/>
  <c r="F1361" i="10"/>
  <c r="F1362" i="10"/>
  <c r="F1363" i="10"/>
  <c r="F1364" i="10"/>
  <c r="F1365" i="10"/>
  <c r="F1366" i="10"/>
  <c r="F1367" i="10"/>
  <c r="F1368" i="10"/>
  <c r="F1369" i="10"/>
  <c r="F1370" i="10"/>
  <c r="F1371" i="10"/>
  <c r="F1372" i="10"/>
  <c r="F1373" i="10"/>
  <c r="F1374" i="10"/>
  <c r="F1375" i="10"/>
  <c r="F1376" i="10"/>
  <c r="F1377" i="10"/>
  <c r="F1378" i="10"/>
  <c r="F1379" i="10"/>
  <c r="F1380" i="10"/>
  <c r="F1381" i="10"/>
  <c r="F1382" i="10"/>
  <c r="F1383" i="10"/>
  <c r="F1384" i="10"/>
  <c r="F1385" i="10"/>
  <c r="F1386" i="10"/>
  <c r="F1387" i="10"/>
  <c r="F1388" i="10"/>
  <c r="C83" i="1"/>
  <c r="D83" i="1"/>
  <c r="E83" i="1"/>
  <c r="B1367" i="10" l="1"/>
  <c r="B1362" i="10"/>
  <c r="B1357" i="10"/>
  <c r="B1353" i="10"/>
  <c r="B1388" i="10"/>
  <c r="B1384" i="10"/>
  <c r="B1380" i="10"/>
  <c r="B1376" i="10"/>
  <c r="B1372" i="10"/>
  <c r="B1360" i="10"/>
  <c r="B1356" i="10"/>
  <c r="B1352" i="10"/>
  <c r="B1387" i="10"/>
  <c r="B1383" i="10"/>
  <c r="B1379" i="10"/>
  <c r="B1375" i="10"/>
  <c r="B1371" i="10"/>
  <c r="B1363" i="10"/>
  <c r="B1355" i="10"/>
  <c r="B1351" i="10"/>
  <c r="B1386" i="10"/>
  <c r="B1382" i="10"/>
  <c r="B1378" i="10"/>
  <c r="B1374" i="10"/>
  <c r="B1370" i="10"/>
  <c r="B1366" i="10"/>
  <c r="B1358" i="10"/>
  <c r="B1354" i="10"/>
  <c r="B1350" i="10"/>
  <c r="B1385" i="10"/>
  <c r="B1381" i="10"/>
  <c r="B1377" i="10"/>
  <c r="B1373" i="10"/>
  <c r="B1369" i="10"/>
  <c r="B1365" i="10"/>
  <c r="B1361" i="10"/>
  <c r="B83" i="1"/>
  <c r="B1349" i="10"/>
  <c r="B1359" i="10"/>
  <c r="B1368" i="10"/>
  <c r="B1364" i="10"/>
  <c r="C1017" i="10"/>
  <c r="C1018" i="10"/>
  <c r="C1019" i="10"/>
  <c r="C1020" i="10"/>
  <c r="C1021" i="10"/>
  <c r="C1022" i="10"/>
  <c r="C1023" i="10"/>
  <c r="C1024" i="10"/>
  <c r="C1025" i="10"/>
  <c r="C1026" i="10"/>
  <c r="C1027" i="10"/>
  <c r="C1028" i="10"/>
  <c r="C1029" i="10"/>
  <c r="C1030" i="10"/>
  <c r="C1031" i="10"/>
  <c r="C1032" i="10"/>
  <c r="C1342" i="10"/>
  <c r="C1343" i="10"/>
  <c r="C1344" i="10"/>
  <c r="C1345" i="10"/>
  <c r="C1346" i="10"/>
  <c r="C1347" i="10"/>
  <c r="C1348" i="10"/>
  <c r="D1017" i="10"/>
  <c r="D1018" i="10"/>
  <c r="D1019" i="10"/>
  <c r="D1020" i="10"/>
  <c r="D1021" i="10"/>
  <c r="D1022" i="10"/>
  <c r="D1023" i="10"/>
  <c r="D1024" i="10"/>
  <c r="D1025" i="10"/>
  <c r="D1026" i="10"/>
  <c r="D1027" i="10"/>
  <c r="D1028" i="10"/>
  <c r="D1029" i="10"/>
  <c r="D1030" i="10"/>
  <c r="D1031" i="10"/>
  <c r="D1032" i="10"/>
  <c r="D1342" i="10"/>
  <c r="D1343" i="10"/>
  <c r="D1344" i="10"/>
  <c r="D1345" i="10"/>
  <c r="D1346" i="10"/>
  <c r="D1347" i="10"/>
  <c r="D1348" i="10"/>
  <c r="E1017" i="10"/>
  <c r="E1018" i="10"/>
  <c r="E1019" i="10"/>
  <c r="E1020" i="10"/>
  <c r="E1021" i="10"/>
  <c r="E1022" i="10"/>
  <c r="E1023" i="10"/>
  <c r="E1024" i="10"/>
  <c r="E1025" i="10"/>
  <c r="E1026" i="10"/>
  <c r="E1027" i="10"/>
  <c r="E1028" i="10"/>
  <c r="E1029" i="10"/>
  <c r="E1030" i="10"/>
  <c r="E1031" i="10"/>
  <c r="E1032" i="10"/>
  <c r="E1342" i="10"/>
  <c r="E1343" i="10"/>
  <c r="E1344" i="10"/>
  <c r="E1345" i="10"/>
  <c r="E1346" i="10"/>
  <c r="E1347" i="10"/>
  <c r="E1348" i="10"/>
  <c r="F1017" i="10"/>
  <c r="F1018" i="10"/>
  <c r="F1019" i="10"/>
  <c r="F1020" i="10"/>
  <c r="F1021" i="10"/>
  <c r="F1022" i="10"/>
  <c r="F1023" i="10"/>
  <c r="F1024" i="10"/>
  <c r="F1025" i="10"/>
  <c r="F1026" i="10"/>
  <c r="F1027" i="10"/>
  <c r="F1028" i="10"/>
  <c r="F1029" i="10"/>
  <c r="F1030" i="10"/>
  <c r="F1031" i="10"/>
  <c r="F1032" i="10"/>
  <c r="F1342" i="10"/>
  <c r="F1343" i="10"/>
  <c r="F1344" i="10"/>
  <c r="F1345" i="10"/>
  <c r="F1346" i="10"/>
  <c r="F1347" i="10"/>
  <c r="F1348" i="10"/>
  <c r="B240" i="12"/>
  <c r="B241" i="12"/>
  <c r="B259" i="12"/>
  <c r="B261" i="12"/>
  <c r="B262" i="12"/>
  <c r="B264" i="12"/>
  <c r="C240" i="12"/>
  <c r="C241" i="12"/>
  <c r="C258" i="12"/>
  <c r="C259" i="12"/>
  <c r="C260" i="12"/>
  <c r="C261" i="12"/>
  <c r="C262" i="12"/>
  <c r="C263" i="12"/>
  <c r="C264" i="12"/>
  <c r="D240" i="12"/>
  <c r="D241" i="12"/>
  <c r="D258" i="12"/>
  <c r="D259" i="12"/>
  <c r="D260" i="12"/>
  <c r="D261" i="12"/>
  <c r="D262" i="12"/>
  <c r="D263" i="12"/>
  <c r="D264" i="12"/>
  <c r="E240" i="12"/>
  <c r="E241" i="12"/>
  <c r="E258" i="12"/>
  <c r="E259" i="12"/>
  <c r="E260" i="12"/>
  <c r="E261" i="12"/>
  <c r="E262" i="12"/>
  <c r="E263" i="12"/>
  <c r="E264" i="12"/>
  <c r="F240" i="12"/>
  <c r="F241" i="12"/>
  <c r="F258" i="12"/>
  <c r="F259" i="12"/>
  <c r="F260" i="12"/>
  <c r="F261" i="12"/>
  <c r="F262" i="12"/>
  <c r="F263" i="12"/>
  <c r="F264" i="12"/>
  <c r="B260" i="12" l="1"/>
  <c r="B263" i="12"/>
  <c r="B258" i="12"/>
  <c r="B1348" i="10"/>
  <c r="B1344" i="10"/>
  <c r="B1031" i="10"/>
  <c r="B1027" i="10"/>
  <c r="B1023" i="10"/>
  <c r="B1019" i="10"/>
  <c r="B1347" i="10"/>
  <c r="B1343" i="10"/>
  <c r="B1030" i="10"/>
  <c r="B1026" i="10"/>
  <c r="B1022" i="10"/>
  <c r="B1018" i="10"/>
  <c r="B1345" i="10"/>
  <c r="B1032" i="10"/>
  <c r="B1028" i="10"/>
  <c r="B1024" i="10"/>
  <c r="B1020" i="10"/>
  <c r="B1346" i="10"/>
  <c r="B1342" i="10"/>
  <c r="B1029" i="10"/>
  <c r="B1025" i="10"/>
  <c r="B1021" i="10"/>
  <c r="B1017" i="10"/>
  <c r="C801" i="10"/>
  <c r="C802" i="10"/>
  <c r="C803" i="10"/>
  <c r="C804" i="10"/>
  <c r="C805" i="10"/>
  <c r="C806" i="10"/>
  <c r="C807" i="10"/>
  <c r="C808" i="10"/>
  <c r="C809" i="10"/>
  <c r="C810" i="10"/>
  <c r="C811" i="10"/>
  <c r="C812" i="10"/>
  <c r="C813" i="10"/>
  <c r="C814" i="10"/>
  <c r="C815" i="10"/>
  <c r="C816" i="10"/>
  <c r="C817" i="10"/>
  <c r="C818" i="10"/>
  <c r="C819" i="10"/>
  <c r="C820" i="10"/>
  <c r="C821" i="10"/>
  <c r="C822" i="10"/>
  <c r="C823" i="10"/>
  <c r="C824" i="10"/>
  <c r="C825" i="10"/>
  <c r="C826" i="10"/>
  <c r="C827" i="10"/>
  <c r="C828" i="10"/>
  <c r="C829" i="10"/>
  <c r="C830" i="10"/>
  <c r="C831" i="10"/>
  <c r="C832" i="10"/>
  <c r="C833" i="10"/>
  <c r="C834" i="10"/>
  <c r="C835" i="10"/>
  <c r="C836" i="10"/>
  <c r="C837" i="10"/>
  <c r="C838" i="10"/>
  <c r="C839" i="10"/>
  <c r="C840" i="10"/>
  <c r="C841" i="10"/>
  <c r="C842" i="10"/>
  <c r="C843" i="10"/>
  <c r="C844" i="10"/>
  <c r="C845" i="10"/>
  <c r="C846" i="10"/>
  <c r="C847" i="10"/>
  <c r="C848" i="10"/>
  <c r="C849" i="10"/>
  <c r="C850" i="10"/>
  <c r="C851" i="10"/>
  <c r="C852" i="10"/>
  <c r="C853" i="10"/>
  <c r="C854" i="10"/>
  <c r="C855" i="10"/>
  <c r="C856" i="10"/>
  <c r="C857" i="10"/>
  <c r="C858" i="10"/>
  <c r="C859" i="10"/>
  <c r="C860" i="10"/>
  <c r="C861" i="10"/>
  <c r="C862" i="10"/>
  <c r="C863" i="10"/>
  <c r="C864" i="10"/>
  <c r="C865" i="10"/>
  <c r="C866" i="10"/>
  <c r="C867" i="10"/>
  <c r="C868" i="10"/>
  <c r="C869" i="10"/>
  <c r="C870" i="10"/>
  <c r="C871" i="10"/>
  <c r="C872" i="10"/>
  <c r="C873" i="10"/>
  <c r="C874" i="10"/>
  <c r="C875" i="10"/>
  <c r="C876" i="10"/>
  <c r="C877" i="10"/>
  <c r="C878" i="10"/>
  <c r="C879" i="10"/>
  <c r="C880" i="10"/>
  <c r="C881" i="10"/>
  <c r="C882" i="10"/>
  <c r="C883" i="10"/>
  <c r="C884" i="10"/>
  <c r="C885" i="10"/>
  <c r="C886" i="10"/>
  <c r="C887" i="10"/>
  <c r="C888" i="10"/>
  <c r="C889" i="10"/>
  <c r="C890" i="10"/>
  <c r="C891" i="10"/>
  <c r="C892" i="10"/>
  <c r="C893" i="10"/>
  <c r="C894" i="10"/>
  <c r="C895" i="10"/>
  <c r="C896" i="10"/>
  <c r="C897" i="10"/>
  <c r="C898" i="10"/>
  <c r="C899" i="10"/>
  <c r="C900" i="10"/>
  <c r="C901" i="10"/>
  <c r="C902" i="10"/>
  <c r="C903" i="10"/>
  <c r="C904" i="10"/>
  <c r="C905" i="10"/>
  <c r="C906" i="10"/>
  <c r="C907" i="10"/>
  <c r="C908" i="10"/>
  <c r="C909" i="10"/>
  <c r="C910" i="10"/>
  <c r="C911" i="10"/>
  <c r="C912" i="10"/>
  <c r="C913" i="10"/>
  <c r="C914" i="10"/>
  <c r="C915" i="10"/>
  <c r="C916" i="10"/>
  <c r="C917" i="10"/>
  <c r="C918" i="10"/>
  <c r="C919" i="10"/>
  <c r="C920" i="10"/>
  <c r="C921" i="10"/>
  <c r="C922" i="10"/>
  <c r="C923" i="10"/>
  <c r="C924" i="10"/>
  <c r="C925" i="10"/>
  <c r="C926" i="10"/>
  <c r="C927" i="10"/>
  <c r="C928" i="10"/>
  <c r="C929" i="10"/>
  <c r="C930" i="10"/>
  <c r="C931" i="10"/>
  <c r="C932" i="10"/>
  <c r="C933" i="10"/>
  <c r="C934" i="10"/>
  <c r="C935" i="10"/>
  <c r="C936" i="10"/>
  <c r="C937" i="10"/>
  <c r="C938" i="10"/>
  <c r="C939" i="10"/>
  <c r="C940" i="10"/>
  <c r="C941" i="10"/>
  <c r="C942" i="10"/>
  <c r="C943" i="10"/>
  <c r="C944" i="10"/>
  <c r="C945" i="10"/>
  <c r="C946" i="10"/>
  <c r="C947" i="10"/>
  <c r="C948" i="10"/>
  <c r="C949" i="10"/>
  <c r="C950" i="10"/>
  <c r="C951" i="10"/>
  <c r="C952" i="10"/>
  <c r="C953" i="10"/>
  <c r="C954" i="10"/>
  <c r="C955" i="10"/>
  <c r="C956" i="10"/>
  <c r="C957" i="10"/>
  <c r="C958" i="10"/>
  <c r="C959" i="10"/>
  <c r="C960" i="10"/>
  <c r="C961" i="10"/>
  <c r="C962" i="10"/>
  <c r="C963" i="10"/>
  <c r="C964" i="10"/>
  <c r="C965" i="10"/>
  <c r="C966" i="10"/>
  <c r="C967" i="10"/>
  <c r="C968" i="10"/>
  <c r="C969" i="10"/>
  <c r="C970" i="10"/>
  <c r="C971" i="10"/>
  <c r="C972" i="10"/>
  <c r="C973" i="10"/>
  <c r="C974" i="10"/>
  <c r="C975" i="10"/>
  <c r="C976" i="10"/>
  <c r="C977" i="10"/>
  <c r="C978" i="10"/>
  <c r="C979" i="10"/>
  <c r="C980" i="10"/>
  <c r="C981" i="10"/>
  <c r="C982" i="10"/>
  <c r="C983" i="10"/>
  <c r="C984" i="10"/>
  <c r="C985" i="10"/>
  <c r="C986" i="10"/>
  <c r="C987" i="10"/>
  <c r="C988" i="10"/>
  <c r="C989" i="10"/>
  <c r="C990" i="10"/>
  <c r="C991" i="10"/>
  <c r="C992" i="10"/>
  <c r="C993" i="10"/>
  <c r="C994" i="10"/>
  <c r="C995" i="10"/>
  <c r="C996" i="10"/>
  <c r="C997" i="10"/>
  <c r="C998" i="10"/>
  <c r="C999" i="10"/>
  <c r="C1000" i="10"/>
  <c r="C1001" i="10"/>
  <c r="C1002" i="10"/>
  <c r="C1003" i="10"/>
  <c r="C1004" i="10"/>
  <c r="C1005" i="10"/>
  <c r="C1006" i="10"/>
  <c r="C1007" i="10"/>
  <c r="C1008" i="10"/>
  <c r="C1009" i="10"/>
  <c r="C1010" i="10"/>
  <c r="C1011" i="10"/>
  <c r="C1012" i="10"/>
  <c r="C1013" i="10"/>
  <c r="C1014" i="10"/>
  <c r="C1015" i="10"/>
  <c r="C1016" i="10"/>
  <c r="D801" i="10"/>
  <c r="D802" i="10"/>
  <c r="D803" i="10"/>
  <c r="D804" i="10"/>
  <c r="D805" i="10"/>
  <c r="D806" i="10"/>
  <c r="D807" i="10"/>
  <c r="D808" i="10"/>
  <c r="D809" i="10"/>
  <c r="D810" i="10"/>
  <c r="D811" i="10"/>
  <c r="D812" i="10"/>
  <c r="D813" i="10"/>
  <c r="D814" i="10"/>
  <c r="D815" i="10"/>
  <c r="D816" i="10"/>
  <c r="D817" i="10"/>
  <c r="D818" i="10"/>
  <c r="D819" i="10"/>
  <c r="D820" i="10"/>
  <c r="D821" i="10"/>
  <c r="D822" i="10"/>
  <c r="D823" i="10"/>
  <c r="D824" i="10"/>
  <c r="D825" i="10"/>
  <c r="D826" i="10"/>
  <c r="D827" i="10"/>
  <c r="D828" i="10"/>
  <c r="D829" i="10"/>
  <c r="D830" i="10"/>
  <c r="D831" i="10"/>
  <c r="D832" i="10"/>
  <c r="D833" i="10"/>
  <c r="D834" i="10"/>
  <c r="D835" i="10"/>
  <c r="D836" i="10"/>
  <c r="D837" i="10"/>
  <c r="D838" i="10"/>
  <c r="D839" i="10"/>
  <c r="D840" i="10"/>
  <c r="D841" i="10"/>
  <c r="D842" i="10"/>
  <c r="D843" i="10"/>
  <c r="D844" i="10"/>
  <c r="D845" i="10"/>
  <c r="D846" i="10"/>
  <c r="D847" i="10"/>
  <c r="D848" i="10"/>
  <c r="D849" i="10"/>
  <c r="D850" i="10"/>
  <c r="D851" i="10"/>
  <c r="D852" i="10"/>
  <c r="D853" i="10"/>
  <c r="D854" i="10"/>
  <c r="D855" i="10"/>
  <c r="D856" i="10"/>
  <c r="D857" i="10"/>
  <c r="D858" i="10"/>
  <c r="D859" i="10"/>
  <c r="D860" i="10"/>
  <c r="D861" i="10"/>
  <c r="D862" i="10"/>
  <c r="D863" i="10"/>
  <c r="D864" i="10"/>
  <c r="D865" i="10"/>
  <c r="D866" i="10"/>
  <c r="D867" i="10"/>
  <c r="D868" i="10"/>
  <c r="D869" i="10"/>
  <c r="D870" i="10"/>
  <c r="D871" i="10"/>
  <c r="D872" i="10"/>
  <c r="D873" i="10"/>
  <c r="D874" i="10"/>
  <c r="D875" i="10"/>
  <c r="D876" i="10"/>
  <c r="D877" i="10"/>
  <c r="D878" i="10"/>
  <c r="D879" i="10"/>
  <c r="D880" i="10"/>
  <c r="D881" i="10"/>
  <c r="D882" i="10"/>
  <c r="D883" i="10"/>
  <c r="D884" i="10"/>
  <c r="D885" i="10"/>
  <c r="D886" i="10"/>
  <c r="D887" i="10"/>
  <c r="D888" i="10"/>
  <c r="D889" i="10"/>
  <c r="D890" i="10"/>
  <c r="D891" i="10"/>
  <c r="D892" i="10"/>
  <c r="D893" i="10"/>
  <c r="D894" i="10"/>
  <c r="D895" i="10"/>
  <c r="D896" i="10"/>
  <c r="D897" i="10"/>
  <c r="D898" i="10"/>
  <c r="D899" i="10"/>
  <c r="D900" i="10"/>
  <c r="D901" i="10"/>
  <c r="D902" i="10"/>
  <c r="D903" i="10"/>
  <c r="D904" i="10"/>
  <c r="D905" i="10"/>
  <c r="D906" i="10"/>
  <c r="D907" i="10"/>
  <c r="D908" i="10"/>
  <c r="D909" i="10"/>
  <c r="D910" i="10"/>
  <c r="D911" i="10"/>
  <c r="D912" i="10"/>
  <c r="D913" i="10"/>
  <c r="D914" i="10"/>
  <c r="D915" i="10"/>
  <c r="D916" i="10"/>
  <c r="D917" i="10"/>
  <c r="D918" i="10"/>
  <c r="D919" i="10"/>
  <c r="D920" i="10"/>
  <c r="D921" i="10"/>
  <c r="D922" i="10"/>
  <c r="D923" i="10"/>
  <c r="D924" i="10"/>
  <c r="D925" i="10"/>
  <c r="D926" i="10"/>
  <c r="D927" i="10"/>
  <c r="D928" i="10"/>
  <c r="D929" i="10"/>
  <c r="D930" i="10"/>
  <c r="D931" i="10"/>
  <c r="D932" i="10"/>
  <c r="D933" i="10"/>
  <c r="D934" i="10"/>
  <c r="D935" i="10"/>
  <c r="D936" i="10"/>
  <c r="D937" i="10"/>
  <c r="D938" i="10"/>
  <c r="D939" i="10"/>
  <c r="D940" i="10"/>
  <c r="D941" i="10"/>
  <c r="D942" i="10"/>
  <c r="D943" i="10"/>
  <c r="D944" i="10"/>
  <c r="D945" i="10"/>
  <c r="D946" i="10"/>
  <c r="D947" i="10"/>
  <c r="D948" i="10"/>
  <c r="D949" i="10"/>
  <c r="D950" i="10"/>
  <c r="D951" i="10"/>
  <c r="D952" i="10"/>
  <c r="D953" i="10"/>
  <c r="D954" i="10"/>
  <c r="D955" i="10"/>
  <c r="D956" i="10"/>
  <c r="D957" i="10"/>
  <c r="D958" i="10"/>
  <c r="D959" i="10"/>
  <c r="D960" i="10"/>
  <c r="D961" i="10"/>
  <c r="D962" i="10"/>
  <c r="D963" i="10"/>
  <c r="D964" i="10"/>
  <c r="D965" i="10"/>
  <c r="D966" i="10"/>
  <c r="D967" i="10"/>
  <c r="D968" i="10"/>
  <c r="D969" i="10"/>
  <c r="D970" i="10"/>
  <c r="D971" i="10"/>
  <c r="D972" i="10"/>
  <c r="D973" i="10"/>
  <c r="D974" i="10"/>
  <c r="D975" i="10"/>
  <c r="D976" i="10"/>
  <c r="D977" i="10"/>
  <c r="D978" i="10"/>
  <c r="D979" i="10"/>
  <c r="D980" i="10"/>
  <c r="D981" i="10"/>
  <c r="D982" i="10"/>
  <c r="D983" i="10"/>
  <c r="D984" i="10"/>
  <c r="D985" i="10"/>
  <c r="D986" i="10"/>
  <c r="D987" i="10"/>
  <c r="D988" i="10"/>
  <c r="D989" i="10"/>
  <c r="D990" i="10"/>
  <c r="D991" i="10"/>
  <c r="D992" i="10"/>
  <c r="D993" i="10"/>
  <c r="D994" i="10"/>
  <c r="D995" i="10"/>
  <c r="D996" i="10"/>
  <c r="D997" i="10"/>
  <c r="D998" i="10"/>
  <c r="D999" i="10"/>
  <c r="D1000" i="10"/>
  <c r="D1001" i="10"/>
  <c r="D1002" i="10"/>
  <c r="D1003" i="10"/>
  <c r="D1004" i="10"/>
  <c r="D1005" i="10"/>
  <c r="D1006" i="10"/>
  <c r="D1007" i="10"/>
  <c r="D1008" i="10"/>
  <c r="D1009" i="10"/>
  <c r="D1010" i="10"/>
  <c r="D1011" i="10"/>
  <c r="D1012" i="10"/>
  <c r="D1013" i="10"/>
  <c r="D1014" i="10"/>
  <c r="D1015" i="10"/>
  <c r="D1016" i="10"/>
  <c r="E801" i="10"/>
  <c r="E802" i="10"/>
  <c r="E803" i="10"/>
  <c r="E804" i="10"/>
  <c r="E805" i="10"/>
  <c r="E806" i="10"/>
  <c r="E807" i="10"/>
  <c r="E808" i="10"/>
  <c r="E809" i="10"/>
  <c r="E810" i="10"/>
  <c r="E811" i="10"/>
  <c r="E812" i="10"/>
  <c r="E813" i="10"/>
  <c r="E814" i="10"/>
  <c r="E815" i="10"/>
  <c r="E816" i="10"/>
  <c r="E817" i="10"/>
  <c r="E818" i="10"/>
  <c r="E819" i="10"/>
  <c r="E820" i="10"/>
  <c r="E821" i="10"/>
  <c r="E822" i="10"/>
  <c r="E823" i="10"/>
  <c r="E824" i="10"/>
  <c r="E825" i="10"/>
  <c r="E826" i="10"/>
  <c r="E827" i="10"/>
  <c r="E828" i="10"/>
  <c r="E829" i="10"/>
  <c r="E830" i="10"/>
  <c r="E831" i="10"/>
  <c r="E832" i="10"/>
  <c r="E833" i="10"/>
  <c r="E834" i="10"/>
  <c r="E835" i="10"/>
  <c r="E836" i="10"/>
  <c r="E837" i="10"/>
  <c r="E838" i="10"/>
  <c r="E839" i="10"/>
  <c r="E840" i="10"/>
  <c r="E841" i="10"/>
  <c r="E842" i="10"/>
  <c r="E843" i="10"/>
  <c r="E844" i="10"/>
  <c r="E845" i="10"/>
  <c r="E846" i="10"/>
  <c r="E847" i="10"/>
  <c r="E848" i="10"/>
  <c r="E849" i="10"/>
  <c r="E850" i="10"/>
  <c r="E851" i="10"/>
  <c r="E852" i="10"/>
  <c r="E853" i="10"/>
  <c r="E854" i="10"/>
  <c r="E855" i="10"/>
  <c r="E856" i="10"/>
  <c r="E857" i="10"/>
  <c r="E858" i="10"/>
  <c r="E859" i="10"/>
  <c r="E860" i="10"/>
  <c r="E861" i="10"/>
  <c r="E862" i="10"/>
  <c r="E863" i="10"/>
  <c r="E864" i="10"/>
  <c r="E865" i="10"/>
  <c r="E866" i="10"/>
  <c r="E867" i="10"/>
  <c r="E868" i="10"/>
  <c r="E869" i="10"/>
  <c r="E870" i="10"/>
  <c r="E871" i="10"/>
  <c r="E872" i="10"/>
  <c r="E873" i="10"/>
  <c r="E874" i="10"/>
  <c r="E875" i="10"/>
  <c r="E876" i="10"/>
  <c r="E877" i="10"/>
  <c r="E878" i="10"/>
  <c r="E879" i="10"/>
  <c r="E880" i="10"/>
  <c r="E881" i="10"/>
  <c r="E882" i="10"/>
  <c r="E883" i="10"/>
  <c r="E884" i="10"/>
  <c r="E885" i="10"/>
  <c r="E886" i="10"/>
  <c r="E887" i="10"/>
  <c r="E888" i="10"/>
  <c r="E889" i="10"/>
  <c r="E890" i="10"/>
  <c r="E891" i="10"/>
  <c r="E892" i="10"/>
  <c r="E893" i="10"/>
  <c r="E894" i="10"/>
  <c r="E895" i="10"/>
  <c r="E896" i="10"/>
  <c r="E897" i="10"/>
  <c r="E898" i="10"/>
  <c r="E899" i="10"/>
  <c r="E900" i="10"/>
  <c r="E901" i="10"/>
  <c r="E902" i="10"/>
  <c r="E903" i="10"/>
  <c r="E904" i="10"/>
  <c r="E905" i="10"/>
  <c r="E906" i="10"/>
  <c r="E907" i="10"/>
  <c r="E908" i="10"/>
  <c r="E909" i="10"/>
  <c r="E910" i="10"/>
  <c r="E911" i="10"/>
  <c r="E912" i="10"/>
  <c r="E913" i="10"/>
  <c r="E914" i="10"/>
  <c r="E915" i="10"/>
  <c r="E916" i="10"/>
  <c r="E917" i="10"/>
  <c r="E918" i="10"/>
  <c r="E919" i="10"/>
  <c r="E920" i="10"/>
  <c r="E921" i="10"/>
  <c r="E922" i="10"/>
  <c r="E923" i="10"/>
  <c r="E924" i="10"/>
  <c r="E925" i="10"/>
  <c r="E926" i="10"/>
  <c r="E927" i="10"/>
  <c r="E928" i="10"/>
  <c r="E929" i="10"/>
  <c r="E930" i="10"/>
  <c r="E931" i="10"/>
  <c r="E932" i="10"/>
  <c r="E933" i="10"/>
  <c r="E934" i="10"/>
  <c r="E935" i="10"/>
  <c r="E936" i="10"/>
  <c r="E937" i="10"/>
  <c r="E938" i="10"/>
  <c r="E939" i="10"/>
  <c r="E940" i="10"/>
  <c r="E941" i="10"/>
  <c r="E942" i="10"/>
  <c r="E943" i="10"/>
  <c r="E944" i="10"/>
  <c r="E945" i="10"/>
  <c r="E946" i="10"/>
  <c r="E947" i="10"/>
  <c r="E948" i="10"/>
  <c r="E949" i="10"/>
  <c r="E950" i="10"/>
  <c r="E951" i="10"/>
  <c r="E952" i="10"/>
  <c r="E953" i="10"/>
  <c r="E954" i="10"/>
  <c r="E955" i="10"/>
  <c r="E956" i="10"/>
  <c r="E957" i="10"/>
  <c r="E958" i="10"/>
  <c r="E959" i="10"/>
  <c r="E960" i="10"/>
  <c r="E961" i="10"/>
  <c r="E962" i="10"/>
  <c r="E963" i="10"/>
  <c r="E964" i="10"/>
  <c r="E965" i="10"/>
  <c r="E966" i="10"/>
  <c r="E967" i="10"/>
  <c r="E968" i="10"/>
  <c r="E969" i="10"/>
  <c r="E970" i="10"/>
  <c r="E971" i="10"/>
  <c r="E972" i="10"/>
  <c r="E973" i="10"/>
  <c r="E974" i="10"/>
  <c r="E975" i="10"/>
  <c r="E976" i="10"/>
  <c r="E977" i="10"/>
  <c r="E978" i="10"/>
  <c r="E979" i="10"/>
  <c r="E980" i="10"/>
  <c r="E981" i="10"/>
  <c r="E982" i="10"/>
  <c r="E983" i="10"/>
  <c r="E984" i="10"/>
  <c r="E985" i="10"/>
  <c r="E986" i="10"/>
  <c r="E987" i="10"/>
  <c r="E988" i="10"/>
  <c r="E989" i="10"/>
  <c r="E990" i="10"/>
  <c r="E991" i="10"/>
  <c r="E992" i="10"/>
  <c r="E993" i="10"/>
  <c r="E994" i="10"/>
  <c r="E995" i="10"/>
  <c r="E996" i="10"/>
  <c r="E997" i="10"/>
  <c r="E998" i="10"/>
  <c r="E999" i="10"/>
  <c r="E1000" i="10"/>
  <c r="E1001" i="10"/>
  <c r="E1002" i="10"/>
  <c r="E1003" i="10"/>
  <c r="E1004" i="10"/>
  <c r="E1005" i="10"/>
  <c r="E1006" i="10"/>
  <c r="E1007" i="10"/>
  <c r="E1008" i="10"/>
  <c r="E1009" i="10"/>
  <c r="E1010" i="10"/>
  <c r="E1011" i="10"/>
  <c r="E1012" i="10"/>
  <c r="E1013" i="10"/>
  <c r="E1014" i="10"/>
  <c r="E1015" i="10"/>
  <c r="E1016" i="10"/>
  <c r="F801" i="10"/>
  <c r="F802" i="10"/>
  <c r="F803" i="10"/>
  <c r="F804" i="10"/>
  <c r="F805" i="10"/>
  <c r="F806" i="10"/>
  <c r="F807" i="10"/>
  <c r="F808" i="10"/>
  <c r="F809" i="10"/>
  <c r="F810" i="10"/>
  <c r="F811" i="10"/>
  <c r="F812" i="10"/>
  <c r="F813" i="10"/>
  <c r="F814" i="10"/>
  <c r="F815" i="10"/>
  <c r="F816" i="10"/>
  <c r="F817" i="10"/>
  <c r="F818" i="10"/>
  <c r="F819" i="10"/>
  <c r="F820" i="10"/>
  <c r="F821" i="10"/>
  <c r="F822" i="10"/>
  <c r="F823" i="10"/>
  <c r="F824" i="10"/>
  <c r="F825" i="10"/>
  <c r="F826" i="10"/>
  <c r="F827" i="10"/>
  <c r="F828" i="10"/>
  <c r="F829" i="10"/>
  <c r="F830" i="10"/>
  <c r="F831" i="10"/>
  <c r="F832" i="10"/>
  <c r="F833" i="10"/>
  <c r="F834" i="10"/>
  <c r="F835" i="10"/>
  <c r="F836" i="10"/>
  <c r="F837" i="10"/>
  <c r="F838" i="10"/>
  <c r="F839" i="10"/>
  <c r="F840" i="10"/>
  <c r="F841" i="10"/>
  <c r="F842" i="10"/>
  <c r="F843" i="10"/>
  <c r="F844" i="10"/>
  <c r="F845" i="10"/>
  <c r="F846" i="10"/>
  <c r="F847" i="10"/>
  <c r="F848" i="10"/>
  <c r="F849" i="10"/>
  <c r="F850" i="10"/>
  <c r="F851" i="10"/>
  <c r="F852" i="10"/>
  <c r="F853" i="10"/>
  <c r="F854" i="10"/>
  <c r="F855" i="10"/>
  <c r="F856" i="10"/>
  <c r="F857" i="10"/>
  <c r="F858" i="10"/>
  <c r="F859" i="10"/>
  <c r="F860" i="10"/>
  <c r="F861" i="10"/>
  <c r="F862" i="10"/>
  <c r="F863" i="10"/>
  <c r="F864" i="10"/>
  <c r="F865" i="10"/>
  <c r="F866" i="10"/>
  <c r="F867" i="10"/>
  <c r="F868" i="10"/>
  <c r="F869" i="10"/>
  <c r="F870" i="10"/>
  <c r="F871" i="10"/>
  <c r="F872" i="10"/>
  <c r="F873" i="10"/>
  <c r="F874" i="10"/>
  <c r="F875" i="10"/>
  <c r="F876" i="10"/>
  <c r="F877" i="10"/>
  <c r="F878" i="10"/>
  <c r="F879" i="10"/>
  <c r="F880" i="10"/>
  <c r="F881" i="10"/>
  <c r="F882" i="10"/>
  <c r="F883" i="10"/>
  <c r="F884" i="10"/>
  <c r="F885" i="10"/>
  <c r="F886" i="10"/>
  <c r="F887" i="10"/>
  <c r="F888" i="10"/>
  <c r="F889" i="10"/>
  <c r="F890" i="10"/>
  <c r="F891" i="10"/>
  <c r="F892" i="10"/>
  <c r="F893" i="10"/>
  <c r="F894" i="10"/>
  <c r="F895" i="10"/>
  <c r="F896" i="10"/>
  <c r="F897" i="10"/>
  <c r="F898" i="10"/>
  <c r="F899" i="10"/>
  <c r="F900" i="10"/>
  <c r="F901" i="10"/>
  <c r="F902" i="10"/>
  <c r="F903" i="10"/>
  <c r="F904" i="10"/>
  <c r="F905" i="10"/>
  <c r="F906" i="10"/>
  <c r="F907" i="10"/>
  <c r="F908" i="10"/>
  <c r="F909" i="10"/>
  <c r="F910" i="10"/>
  <c r="F911" i="10"/>
  <c r="F912" i="10"/>
  <c r="F913" i="10"/>
  <c r="F914" i="10"/>
  <c r="F915" i="10"/>
  <c r="F916" i="10"/>
  <c r="F917" i="10"/>
  <c r="F918" i="10"/>
  <c r="F919" i="10"/>
  <c r="F920" i="10"/>
  <c r="F921" i="10"/>
  <c r="F922" i="10"/>
  <c r="F923" i="10"/>
  <c r="F924" i="10"/>
  <c r="F925" i="10"/>
  <c r="F926" i="10"/>
  <c r="F927" i="10"/>
  <c r="F928" i="10"/>
  <c r="F929" i="10"/>
  <c r="F930" i="10"/>
  <c r="F931" i="10"/>
  <c r="F932" i="10"/>
  <c r="F933" i="10"/>
  <c r="F934" i="10"/>
  <c r="F935" i="10"/>
  <c r="F936" i="10"/>
  <c r="F937" i="10"/>
  <c r="F938" i="10"/>
  <c r="F939" i="10"/>
  <c r="F940" i="10"/>
  <c r="F941" i="10"/>
  <c r="F942" i="10"/>
  <c r="F943" i="10"/>
  <c r="F944" i="10"/>
  <c r="F945" i="10"/>
  <c r="F946" i="10"/>
  <c r="F947" i="10"/>
  <c r="F948" i="10"/>
  <c r="F949" i="10"/>
  <c r="F950" i="10"/>
  <c r="F951" i="10"/>
  <c r="F952" i="10"/>
  <c r="F953" i="10"/>
  <c r="F954" i="10"/>
  <c r="F955" i="10"/>
  <c r="F956" i="10"/>
  <c r="F957" i="10"/>
  <c r="F958" i="10"/>
  <c r="F959" i="10"/>
  <c r="F960" i="10"/>
  <c r="F961" i="10"/>
  <c r="F962" i="10"/>
  <c r="F963" i="10"/>
  <c r="F964" i="10"/>
  <c r="F965" i="10"/>
  <c r="F966" i="10"/>
  <c r="F967" i="10"/>
  <c r="F968" i="10"/>
  <c r="F969" i="10"/>
  <c r="F970" i="10"/>
  <c r="F971" i="10"/>
  <c r="F972" i="10"/>
  <c r="F973" i="10"/>
  <c r="F974" i="10"/>
  <c r="F975" i="10"/>
  <c r="F976" i="10"/>
  <c r="F977" i="10"/>
  <c r="F978" i="10"/>
  <c r="F979" i="10"/>
  <c r="F980" i="10"/>
  <c r="F981" i="10"/>
  <c r="F982" i="10"/>
  <c r="F983" i="10"/>
  <c r="F984" i="10"/>
  <c r="F985" i="10"/>
  <c r="F986" i="10"/>
  <c r="F987" i="10"/>
  <c r="F988" i="10"/>
  <c r="F989" i="10"/>
  <c r="F990" i="10"/>
  <c r="F991" i="10"/>
  <c r="F992" i="10"/>
  <c r="F993" i="10"/>
  <c r="F994" i="10"/>
  <c r="F995" i="10"/>
  <c r="F996" i="10"/>
  <c r="F997" i="10"/>
  <c r="F998" i="10"/>
  <c r="F999" i="10"/>
  <c r="F1000" i="10"/>
  <c r="F1001" i="10"/>
  <c r="F1002" i="10"/>
  <c r="F1003" i="10"/>
  <c r="F1004" i="10"/>
  <c r="F1005" i="10"/>
  <c r="F1006" i="10"/>
  <c r="F1007" i="10"/>
  <c r="F1008" i="10"/>
  <c r="F1009" i="10"/>
  <c r="F1010" i="10"/>
  <c r="F1011" i="10"/>
  <c r="F1012" i="10"/>
  <c r="F1013" i="10"/>
  <c r="F1014" i="10"/>
  <c r="F1015" i="10"/>
  <c r="F1016" i="10"/>
  <c r="B265" i="12"/>
  <c r="B266" i="12"/>
  <c r="C239" i="12"/>
  <c r="C265" i="12"/>
  <c r="C266" i="12"/>
  <c r="D239" i="12"/>
  <c r="D265" i="12"/>
  <c r="D266" i="12"/>
  <c r="E239" i="12"/>
  <c r="E265" i="12"/>
  <c r="E266" i="12"/>
  <c r="F239" i="12"/>
  <c r="F265" i="12"/>
  <c r="F266" i="12"/>
  <c r="B1012" i="10" l="1"/>
  <c r="B960" i="10"/>
  <c r="B956" i="10"/>
  <c r="B932" i="10"/>
  <c r="B928" i="10"/>
  <c r="B924" i="10"/>
  <c r="B840" i="10"/>
  <c r="B836" i="10"/>
  <c r="B939" i="10"/>
  <c r="B931" i="10"/>
  <c r="B887" i="10"/>
  <c r="B883" i="10"/>
  <c r="B839" i="10"/>
  <c r="B835" i="10"/>
  <c r="B994" i="10"/>
  <c r="B962" i="10"/>
  <c r="B958" i="10"/>
  <c r="B930" i="10"/>
  <c r="B926" i="10"/>
  <c r="B933" i="10"/>
  <c r="B929" i="10"/>
  <c r="B925" i="10"/>
  <c r="B1014" i="10"/>
  <c r="B1010" i="10"/>
  <c r="B1006" i="10"/>
  <c r="B1002" i="10"/>
  <c r="B998" i="10"/>
  <c r="B982" i="10"/>
  <c r="B978" i="10"/>
  <c r="B974" i="10"/>
  <c r="B966" i="10"/>
  <c r="B946" i="10"/>
  <c r="B922" i="10"/>
  <c r="B910" i="10"/>
  <c r="B906" i="10"/>
  <c r="B902" i="10"/>
  <c r="B898" i="10"/>
  <c r="B894" i="10"/>
  <c r="B890" i="10"/>
  <c r="B886" i="10"/>
  <c r="B882" i="10"/>
  <c r="B878" i="10"/>
  <c r="B874" i="10"/>
  <c r="B870" i="10"/>
  <c r="B866" i="10"/>
  <c r="B862" i="10"/>
  <c r="B858" i="10"/>
  <c r="B854" i="10"/>
  <c r="B850" i="10"/>
  <c r="B846" i="10"/>
  <c r="B838" i="10"/>
  <c r="B834" i="10"/>
  <c r="B830" i="10"/>
  <c r="B826" i="10"/>
  <c r="B822" i="10"/>
  <c r="B818" i="10"/>
  <c r="B814" i="10"/>
  <c r="B802" i="10"/>
  <c r="B997" i="10"/>
  <c r="B993" i="10"/>
  <c r="B989" i="10"/>
  <c r="B985" i="10"/>
  <c r="B981" i="10"/>
  <c r="B977" i="10"/>
  <c r="B973" i="10"/>
  <c r="B969" i="10"/>
  <c r="B965" i="10"/>
  <c r="B961" i="10"/>
  <c r="B957" i="10"/>
  <c r="B953" i="10"/>
  <c r="B945" i="10"/>
  <c r="B941" i="10"/>
  <c r="B937" i="10"/>
  <c r="B921" i="10"/>
  <c r="B917" i="10"/>
  <c r="B913" i="10"/>
  <c r="B909" i="10"/>
  <c r="B905" i="10"/>
  <c r="B901" i="10"/>
  <c r="B897" i="10"/>
  <c r="B893" i="10"/>
  <c r="B889" i="10"/>
  <c r="B885" i="10"/>
  <c r="B881" i="10"/>
  <c r="B877" i="10"/>
  <c r="B873" i="10"/>
  <c r="B869" i="10"/>
  <c r="B865" i="10"/>
  <c r="B853" i="10"/>
  <c r="B849" i="10"/>
  <c r="B845" i="10"/>
  <c r="B841" i="10"/>
  <c r="B837" i="10"/>
  <c r="B833" i="10"/>
  <c r="B829" i="10"/>
  <c r="B825" i="10"/>
  <c r="B821" i="10"/>
  <c r="B817" i="10"/>
  <c r="B813" i="10"/>
  <c r="B809" i="10"/>
  <c r="B805" i="10"/>
  <c r="B1016" i="10"/>
  <c r="B1008" i="10"/>
  <c r="B1004" i="10"/>
  <c r="B996" i="10"/>
  <c r="B992" i="10"/>
  <c r="B988" i="10"/>
  <c r="B984" i="10"/>
  <c r="B980" i="10"/>
  <c r="B976" i="10"/>
  <c r="B972" i="10"/>
  <c r="B968" i="10"/>
  <c r="B964" i="10"/>
  <c r="B952" i="10"/>
  <c r="B948" i="10"/>
  <c r="B944" i="10"/>
  <c r="B940" i="10"/>
  <c r="B936" i="10"/>
  <c r="B920" i="10"/>
  <c r="B916" i="10"/>
  <c r="B912" i="10"/>
  <c r="B908" i="10"/>
  <c r="B904" i="10"/>
  <c r="B900" i="10"/>
  <c r="B896" i="10"/>
  <c r="B892" i="10"/>
  <c r="B888" i="10"/>
  <c r="B884" i="10"/>
  <c r="B880" i="10"/>
  <c r="B876" i="10"/>
  <c r="B872" i="10"/>
  <c r="B864" i="10"/>
  <c r="B860" i="10"/>
  <c r="B856" i="10"/>
  <c r="B852" i="10"/>
  <c r="B848" i="10"/>
  <c r="B844" i="10"/>
  <c r="B812" i="10"/>
  <c r="B808" i="10"/>
  <c r="B804" i="10"/>
  <c r="B1015" i="10"/>
  <c r="B1011" i="10"/>
  <c r="B1007" i="10"/>
  <c r="B1003" i="10"/>
  <c r="B999" i="10"/>
  <c r="B991" i="10"/>
  <c r="B987" i="10"/>
  <c r="B983" i="10"/>
  <c r="B975" i="10"/>
  <c r="B971" i="10"/>
  <c r="B967" i="10"/>
  <c r="B959" i="10"/>
  <c r="B955" i="10"/>
  <c r="B951" i="10"/>
  <c r="B947" i="10"/>
  <c r="B943" i="10"/>
  <c r="B935" i="10"/>
  <c r="B919" i="10"/>
  <c r="B915" i="10"/>
  <c r="B911" i="10"/>
  <c r="B907" i="10"/>
  <c r="B899" i="10"/>
  <c r="B895" i="10"/>
  <c r="B871" i="10"/>
  <c r="B867" i="10"/>
  <c r="B863" i="10"/>
  <c r="B859" i="10"/>
  <c r="B855" i="10"/>
  <c r="B847" i="10"/>
  <c r="B843" i="10"/>
  <c r="B831" i="10"/>
  <c r="B827" i="10"/>
  <c r="B823" i="10"/>
  <c r="B819" i="10"/>
  <c r="B807" i="10"/>
  <c r="B803" i="10"/>
  <c r="B239" i="12"/>
  <c r="B1013" i="10"/>
  <c r="B1009" i="10"/>
  <c r="B1005" i="10"/>
  <c r="B1001" i="10"/>
  <c r="B949" i="10"/>
  <c r="B861" i="10"/>
  <c r="B857" i="10"/>
  <c r="B801" i="10"/>
  <c r="B1000" i="10"/>
  <c r="B868" i="10"/>
  <c r="B832" i="10"/>
  <c r="B828" i="10"/>
  <c r="B824" i="10"/>
  <c r="B820" i="10"/>
  <c r="B816" i="10"/>
  <c r="B995" i="10"/>
  <c r="B979" i="10"/>
  <c r="B963" i="10"/>
  <c r="B927" i="10"/>
  <c r="B923" i="10"/>
  <c r="B903" i="10"/>
  <c r="B891" i="10"/>
  <c r="B879" i="10"/>
  <c r="B875" i="10"/>
  <c r="B851" i="10"/>
  <c r="B815" i="10"/>
  <c r="B811" i="10"/>
  <c r="B990" i="10"/>
  <c r="B986" i="10"/>
  <c r="B970" i="10"/>
  <c r="B954" i="10"/>
  <c r="B950" i="10"/>
  <c r="B942" i="10"/>
  <c r="B938" i="10"/>
  <c r="B934" i="10"/>
  <c r="B918" i="10"/>
  <c r="B914" i="10"/>
  <c r="B842" i="10"/>
  <c r="B810" i="10"/>
  <c r="B806" i="10"/>
  <c r="C765" i="10" l="1"/>
  <c r="C766" i="10"/>
  <c r="C767" i="10"/>
  <c r="C768" i="10"/>
  <c r="C769" i="10"/>
  <c r="C770" i="10"/>
  <c r="C771" i="10"/>
  <c r="C772" i="10"/>
  <c r="C773" i="10"/>
  <c r="C774" i="10"/>
  <c r="C775" i="10"/>
  <c r="C776" i="10"/>
  <c r="C777" i="10"/>
  <c r="C778" i="10"/>
  <c r="C779" i="10"/>
  <c r="C780" i="10"/>
  <c r="C781" i="10"/>
  <c r="C782" i="10"/>
  <c r="C783" i="10"/>
  <c r="C784" i="10"/>
  <c r="C785" i="10"/>
  <c r="C786" i="10"/>
  <c r="C787" i="10"/>
  <c r="C788" i="10"/>
  <c r="C789" i="10"/>
  <c r="C790" i="10"/>
  <c r="C791" i="10"/>
  <c r="C792" i="10"/>
  <c r="C793" i="10"/>
  <c r="C794" i="10"/>
  <c r="C795" i="10"/>
  <c r="C796" i="10"/>
  <c r="C797" i="10"/>
  <c r="C798" i="10"/>
  <c r="C799" i="10"/>
  <c r="C800" i="10"/>
  <c r="D765" i="10"/>
  <c r="D766" i="10"/>
  <c r="D767" i="10"/>
  <c r="D768" i="10"/>
  <c r="D769" i="10"/>
  <c r="D770" i="10"/>
  <c r="D771" i="10"/>
  <c r="D772" i="10"/>
  <c r="D773" i="10"/>
  <c r="D774" i="10"/>
  <c r="D775" i="10"/>
  <c r="D776" i="10"/>
  <c r="D777" i="10"/>
  <c r="D778" i="10"/>
  <c r="D779" i="10"/>
  <c r="D780" i="10"/>
  <c r="D781" i="10"/>
  <c r="D782" i="10"/>
  <c r="D783" i="10"/>
  <c r="D784" i="10"/>
  <c r="D785" i="10"/>
  <c r="D786" i="10"/>
  <c r="D787" i="10"/>
  <c r="D788" i="10"/>
  <c r="D789" i="10"/>
  <c r="D790" i="10"/>
  <c r="D791" i="10"/>
  <c r="D792" i="10"/>
  <c r="D793" i="10"/>
  <c r="D794" i="10"/>
  <c r="D795" i="10"/>
  <c r="D796" i="10"/>
  <c r="D797" i="10"/>
  <c r="D798" i="10"/>
  <c r="D799" i="10"/>
  <c r="D800" i="10"/>
  <c r="E765" i="10"/>
  <c r="E766" i="10"/>
  <c r="E767" i="10"/>
  <c r="E768" i="10"/>
  <c r="E769" i="10"/>
  <c r="E770" i="10"/>
  <c r="E771" i="10"/>
  <c r="E772" i="10"/>
  <c r="E773" i="10"/>
  <c r="E774" i="10"/>
  <c r="E775" i="10"/>
  <c r="E776" i="10"/>
  <c r="E777" i="10"/>
  <c r="E778" i="10"/>
  <c r="E779" i="10"/>
  <c r="E780" i="10"/>
  <c r="E781" i="10"/>
  <c r="E782" i="10"/>
  <c r="E783" i="10"/>
  <c r="E784" i="10"/>
  <c r="E785" i="10"/>
  <c r="E786" i="10"/>
  <c r="E787" i="10"/>
  <c r="E788" i="10"/>
  <c r="E789" i="10"/>
  <c r="E790" i="10"/>
  <c r="E791" i="10"/>
  <c r="E792" i="10"/>
  <c r="E793" i="10"/>
  <c r="E794" i="10"/>
  <c r="E795" i="10"/>
  <c r="E796" i="10"/>
  <c r="E797" i="10"/>
  <c r="E798" i="10"/>
  <c r="E799" i="10"/>
  <c r="E800" i="10"/>
  <c r="F765" i="10"/>
  <c r="F766" i="10"/>
  <c r="F767" i="10"/>
  <c r="F768" i="10"/>
  <c r="F769" i="10"/>
  <c r="F770" i="10"/>
  <c r="F771" i="10"/>
  <c r="F772" i="10"/>
  <c r="F773" i="10"/>
  <c r="F774" i="10"/>
  <c r="F775" i="10"/>
  <c r="F776" i="10"/>
  <c r="F777" i="10"/>
  <c r="F778" i="10"/>
  <c r="F779" i="10"/>
  <c r="F780" i="10"/>
  <c r="F781" i="10"/>
  <c r="F782" i="10"/>
  <c r="F783" i="10"/>
  <c r="F784" i="10"/>
  <c r="F785" i="10"/>
  <c r="F786" i="10"/>
  <c r="F787" i="10"/>
  <c r="F788" i="10"/>
  <c r="F789" i="10"/>
  <c r="F790" i="10"/>
  <c r="F791" i="10"/>
  <c r="F792" i="10"/>
  <c r="F793" i="10"/>
  <c r="F794" i="10"/>
  <c r="F795" i="10"/>
  <c r="F796" i="10"/>
  <c r="F797" i="10"/>
  <c r="F798" i="10"/>
  <c r="F799" i="10"/>
  <c r="F800" i="10"/>
  <c r="B799" i="10" l="1"/>
  <c r="B795" i="10"/>
  <c r="B791" i="10"/>
  <c r="B787" i="10"/>
  <c r="B783" i="10"/>
  <c r="B779" i="10"/>
  <c r="B775" i="10"/>
  <c r="B771" i="10"/>
  <c r="B767" i="10"/>
  <c r="B798" i="10"/>
  <c r="B794" i="10"/>
  <c r="B790" i="10"/>
  <c r="B786" i="10"/>
  <c r="B782" i="10"/>
  <c r="B778" i="10"/>
  <c r="B774" i="10"/>
  <c r="B770" i="10"/>
  <c r="B766" i="10"/>
  <c r="B797" i="10"/>
  <c r="B793" i="10"/>
  <c r="B789" i="10"/>
  <c r="B785" i="10"/>
  <c r="B781" i="10"/>
  <c r="B777" i="10"/>
  <c r="B773" i="10"/>
  <c r="B769" i="10"/>
  <c r="B765" i="10"/>
  <c r="B800" i="10"/>
  <c r="B796" i="10"/>
  <c r="B792" i="10"/>
  <c r="B788" i="10"/>
  <c r="B784" i="10"/>
  <c r="B780" i="10"/>
  <c r="B776" i="10"/>
  <c r="B772" i="10"/>
  <c r="B768" i="10"/>
  <c r="B148" i="12" l="1"/>
  <c r="C148" i="12"/>
  <c r="D148" i="12"/>
  <c r="E148" i="12"/>
  <c r="F148" i="12"/>
  <c r="C147" i="12"/>
  <c r="D147" i="12"/>
  <c r="E147" i="12"/>
  <c r="F147" i="12"/>
  <c r="B167" i="12"/>
  <c r="C150" i="12"/>
  <c r="C153" i="12"/>
  <c r="C166" i="12"/>
  <c r="C167" i="12"/>
  <c r="C168" i="12"/>
  <c r="C169" i="12"/>
  <c r="D150" i="12"/>
  <c r="D153" i="12"/>
  <c r="D166" i="12"/>
  <c r="D167" i="12"/>
  <c r="D168" i="12"/>
  <c r="D169" i="12"/>
  <c r="E150" i="12"/>
  <c r="E153" i="12"/>
  <c r="E166" i="12"/>
  <c r="E167" i="12"/>
  <c r="E168" i="12"/>
  <c r="E169" i="12"/>
  <c r="F150" i="12"/>
  <c r="F153" i="12"/>
  <c r="F166" i="12"/>
  <c r="F167" i="12"/>
  <c r="F168" i="12"/>
  <c r="F169" i="12"/>
  <c r="C36" i="1"/>
  <c r="C43" i="1"/>
  <c r="C44" i="1"/>
  <c r="D36" i="1"/>
  <c r="D43" i="1"/>
  <c r="D44" i="1"/>
  <c r="E36" i="1"/>
  <c r="E43" i="1"/>
  <c r="E44" i="1"/>
  <c r="C45" i="1"/>
  <c r="C46" i="1"/>
  <c r="B46" i="1" s="1"/>
  <c r="D45" i="1"/>
  <c r="B45" i="1" s="1"/>
  <c r="D46" i="1"/>
  <c r="E45" i="1"/>
  <c r="E46" i="1"/>
  <c r="B169" i="12" l="1"/>
  <c r="B153" i="12"/>
  <c r="B150" i="12"/>
  <c r="B44" i="1"/>
  <c r="B43" i="1"/>
  <c r="B36" i="1"/>
  <c r="B166" i="12"/>
  <c r="B168" i="12"/>
  <c r="B147" i="12"/>
  <c r="B73" i="12"/>
  <c r="B74" i="12"/>
  <c r="B75" i="12"/>
  <c r="B135" i="12"/>
  <c r="C73" i="12"/>
  <c r="C74" i="12"/>
  <c r="C75" i="12"/>
  <c r="C78" i="12"/>
  <c r="C134" i="12"/>
  <c r="C135" i="12"/>
  <c r="D73" i="12"/>
  <c r="D74" i="12"/>
  <c r="D75" i="12"/>
  <c r="D78" i="12"/>
  <c r="D134" i="12"/>
  <c r="D135" i="12"/>
  <c r="E73" i="12"/>
  <c r="E74" i="12"/>
  <c r="E75" i="12"/>
  <c r="E78" i="12"/>
  <c r="E134" i="12"/>
  <c r="E135" i="12"/>
  <c r="F73" i="12"/>
  <c r="F74" i="12"/>
  <c r="F75" i="12"/>
  <c r="F78" i="12"/>
  <c r="F134" i="12"/>
  <c r="F135" i="12"/>
  <c r="B137" i="12"/>
  <c r="B138" i="12"/>
  <c r="C72" i="12"/>
  <c r="C136" i="12"/>
  <c r="C137" i="12"/>
  <c r="C138" i="12"/>
  <c r="C149" i="12"/>
  <c r="D72" i="12"/>
  <c r="D136" i="12"/>
  <c r="D137" i="12"/>
  <c r="D138" i="12"/>
  <c r="D149" i="12"/>
  <c r="E72" i="12"/>
  <c r="E136" i="12"/>
  <c r="E137" i="12"/>
  <c r="E138" i="12"/>
  <c r="E149" i="12"/>
  <c r="F72" i="12"/>
  <c r="F136" i="12"/>
  <c r="F137" i="12"/>
  <c r="F138" i="12"/>
  <c r="F149" i="12"/>
  <c r="C9" i="1"/>
  <c r="D9" i="1"/>
  <c r="E9" i="1"/>
  <c r="B136" i="12" l="1"/>
  <c r="B9" i="1"/>
  <c r="B149" i="12"/>
  <c r="B134" i="12"/>
  <c r="B78" i="12"/>
  <c r="B72" i="12"/>
  <c r="C706" i="10" l="1"/>
  <c r="C707" i="10"/>
  <c r="C708" i="10"/>
  <c r="C709" i="10"/>
  <c r="C710" i="10"/>
  <c r="C711" i="10"/>
  <c r="C712" i="10"/>
  <c r="C713" i="10"/>
  <c r="C714" i="10"/>
  <c r="C715" i="10"/>
  <c r="C716" i="10"/>
  <c r="C717" i="10"/>
  <c r="C718" i="10"/>
  <c r="C719" i="10"/>
  <c r="C720" i="10"/>
  <c r="C721" i="10"/>
  <c r="C722" i="10"/>
  <c r="C723" i="10"/>
  <c r="C724" i="10"/>
  <c r="C725" i="10"/>
  <c r="C726" i="10"/>
  <c r="C727" i="10"/>
  <c r="C728" i="10"/>
  <c r="C729" i="10"/>
  <c r="C730" i="10"/>
  <c r="C731" i="10"/>
  <c r="C732" i="10"/>
  <c r="C733" i="10"/>
  <c r="C734" i="10"/>
  <c r="C735" i="10"/>
  <c r="C736" i="10"/>
  <c r="C737" i="10"/>
  <c r="C738" i="10"/>
  <c r="C739" i="10"/>
  <c r="C740" i="10"/>
  <c r="C741" i="10"/>
  <c r="C742" i="10"/>
  <c r="C743" i="10"/>
  <c r="C744" i="10"/>
  <c r="C745" i="10"/>
  <c r="C746" i="10"/>
  <c r="C747" i="10"/>
  <c r="C748" i="10"/>
  <c r="C749" i="10"/>
  <c r="C750" i="10"/>
  <c r="C751" i="10"/>
  <c r="C752" i="10"/>
  <c r="C753" i="10"/>
  <c r="C754" i="10"/>
  <c r="C755" i="10"/>
  <c r="C756" i="10"/>
  <c r="C757" i="10"/>
  <c r="C758" i="10"/>
  <c r="C759" i="10"/>
  <c r="C760" i="10"/>
  <c r="C761" i="10"/>
  <c r="C762" i="10"/>
  <c r="C763" i="10"/>
  <c r="C764" i="10"/>
  <c r="D706" i="10"/>
  <c r="D707" i="10"/>
  <c r="D708" i="10"/>
  <c r="D709" i="10"/>
  <c r="D710" i="10"/>
  <c r="D711" i="10"/>
  <c r="D712" i="10"/>
  <c r="D713" i="10"/>
  <c r="D714" i="10"/>
  <c r="D715" i="10"/>
  <c r="D716" i="10"/>
  <c r="D717" i="10"/>
  <c r="D718" i="10"/>
  <c r="D719" i="10"/>
  <c r="D720" i="10"/>
  <c r="D721" i="10"/>
  <c r="D722" i="10"/>
  <c r="D723" i="10"/>
  <c r="D724" i="10"/>
  <c r="D725" i="10"/>
  <c r="D726" i="10"/>
  <c r="D727" i="10"/>
  <c r="D728" i="10"/>
  <c r="D729" i="10"/>
  <c r="D730" i="10"/>
  <c r="D731" i="10"/>
  <c r="D732" i="10"/>
  <c r="D733" i="10"/>
  <c r="D734" i="10"/>
  <c r="D735" i="10"/>
  <c r="D736" i="10"/>
  <c r="D737" i="10"/>
  <c r="D738" i="10"/>
  <c r="D739" i="10"/>
  <c r="D740" i="10"/>
  <c r="D741" i="10"/>
  <c r="D742" i="10"/>
  <c r="D743" i="10"/>
  <c r="D744" i="10"/>
  <c r="D745" i="10"/>
  <c r="D746" i="10"/>
  <c r="D747" i="10"/>
  <c r="D748" i="10"/>
  <c r="D749" i="10"/>
  <c r="D750" i="10"/>
  <c r="D751" i="10"/>
  <c r="D752" i="10"/>
  <c r="D753" i="10"/>
  <c r="D754" i="10"/>
  <c r="D755" i="10"/>
  <c r="D756" i="10"/>
  <c r="D757" i="10"/>
  <c r="D758" i="10"/>
  <c r="D759" i="10"/>
  <c r="D760" i="10"/>
  <c r="D761" i="10"/>
  <c r="D762" i="10"/>
  <c r="D763" i="10"/>
  <c r="D764" i="10"/>
  <c r="E706" i="10"/>
  <c r="E707" i="10"/>
  <c r="E708" i="10"/>
  <c r="E709" i="10"/>
  <c r="E710" i="10"/>
  <c r="E711" i="10"/>
  <c r="E712" i="10"/>
  <c r="E713" i="10"/>
  <c r="E714" i="10"/>
  <c r="E715" i="10"/>
  <c r="E716" i="10"/>
  <c r="E717" i="10"/>
  <c r="E718" i="10"/>
  <c r="E719" i="10"/>
  <c r="E720" i="10"/>
  <c r="E721" i="10"/>
  <c r="E722" i="10"/>
  <c r="E723" i="10"/>
  <c r="E724" i="10"/>
  <c r="E725" i="10"/>
  <c r="E726" i="10"/>
  <c r="E727" i="10"/>
  <c r="E728" i="10"/>
  <c r="E729" i="10"/>
  <c r="E730" i="10"/>
  <c r="E731" i="10"/>
  <c r="E732" i="10"/>
  <c r="E733" i="10"/>
  <c r="E734" i="10"/>
  <c r="E735" i="10"/>
  <c r="E736" i="10"/>
  <c r="E737" i="10"/>
  <c r="E738" i="10"/>
  <c r="E739" i="10"/>
  <c r="E740" i="10"/>
  <c r="E741" i="10"/>
  <c r="E742" i="10"/>
  <c r="E743" i="10"/>
  <c r="E744" i="10"/>
  <c r="E745" i="10"/>
  <c r="E746" i="10"/>
  <c r="E747" i="10"/>
  <c r="E748" i="10"/>
  <c r="E749" i="10"/>
  <c r="E750" i="10"/>
  <c r="E751" i="10"/>
  <c r="E752" i="10"/>
  <c r="E753" i="10"/>
  <c r="E754" i="10"/>
  <c r="E755" i="10"/>
  <c r="E756" i="10"/>
  <c r="E757" i="10"/>
  <c r="E758" i="10"/>
  <c r="E759" i="10"/>
  <c r="E760" i="10"/>
  <c r="E761" i="10"/>
  <c r="E762" i="10"/>
  <c r="E763" i="10"/>
  <c r="E764" i="10"/>
  <c r="F706" i="10"/>
  <c r="F707" i="10"/>
  <c r="F708" i="10"/>
  <c r="F709" i="10"/>
  <c r="F710" i="10"/>
  <c r="F711" i="10"/>
  <c r="F712" i="10"/>
  <c r="F713" i="10"/>
  <c r="F714" i="10"/>
  <c r="F715" i="10"/>
  <c r="F716" i="10"/>
  <c r="F717" i="10"/>
  <c r="F718" i="10"/>
  <c r="F719" i="10"/>
  <c r="F720" i="10"/>
  <c r="F721" i="10"/>
  <c r="F722" i="10"/>
  <c r="F723" i="10"/>
  <c r="F724" i="10"/>
  <c r="F725" i="10"/>
  <c r="F726" i="10"/>
  <c r="F727" i="10"/>
  <c r="F728" i="10"/>
  <c r="F729" i="10"/>
  <c r="F730" i="10"/>
  <c r="F731" i="10"/>
  <c r="F732" i="10"/>
  <c r="F733" i="10"/>
  <c r="F734" i="10"/>
  <c r="F735" i="10"/>
  <c r="F736" i="10"/>
  <c r="F737" i="10"/>
  <c r="F738" i="10"/>
  <c r="F739" i="10"/>
  <c r="F740" i="10"/>
  <c r="F741" i="10"/>
  <c r="F742" i="10"/>
  <c r="F743" i="10"/>
  <c r="F744" i="10"/>
  <c r="F745" i="10"/>
  <c r="F746" i="10"/>
  <c r="F747" i="10"/>
  <c r="F748" i="10"/>
  <c r="F749" i="10"/>
  <c r="F750" i="10"/>
  <c r="F751" i="10"/>
  <c r="F752" i="10"/>
  <c r="F753" i="10"/>
  <c r="F754" i="10"/>
  <c r="F755" i="10"/>
  <c r="F756" i="10"/>
  <c r="F757" i="10"/>
  <c r="F758" i="10"/>
  <c r="F759" i="10"/>
  <c r="F760" i="10"/>
  <c r="F761" i="10"/>
  <c r="F762" i="10"/>
  <c r="F763" i="10"/>
  <c r="F764" i="10"/>
  <c r="B253" i="12"/>
  <c r="C251" i="12"/>
  <c r="C253" i="12"/>
  <c r="D251" i="12"/>
  <c r="D253" i="12"/>
  <c r="E251" i="12"/>
  <c r="E253" i="12"/>
  <c r="F251" i="12"/>
  <c r="F253" i="12"/>
  <c r="B255" i="12"/>
  <c r="B256" i="12"/>
  <c r="B257" i="12"/>
  <c r="B233" i="12"/>
  <c r="C254" i="12"/>
  <c r="C255" i="12"/>
  <c r="C256" i="12"/>
  <c r="C257" i="12"/>
  <c r="C232" i="12"/>
  <c r="C233" i="12"/>
  <c r="D254" i="12"/>
  <c r="D255" i="12"/>
  <c r="D256" i="12"/>
  <c r="D257" i="12"/>
  <c r="D232" i="12"/>
  <c r="D233" i="12"/>
  <c r="E254" i="12"/>
  <c r="E255" i="12"/>
  <c r="E256" i="12"/>
  <c r="E257" i="12"/>
  <c r="E232" i="12"/>
  <c r="E233" i="12"/>
  <c r="F254" i="12"/>
  <c r="F255" i="12"/>
  <c r="F256" i="12"/>
  <c r="F257" i="12"/>
  <c r="F232" i="12"/>
  <c r="F233" i="12"/>
  <c r="B237" i="12"/>
  <c r="C237" i="12"/>
  <c r="C238" i="12"/>
  <c r="D237" i="12"/>
  <c r="D238" i="12"/>
  <c r="E237" i="12"/>
  <c r="E238" i="12"/>
  <c r="F237" i="12"/>
  <c r="F238" i="12"/>
  <c r="B238" i="12" l="1"/>
  <c r="B251" i="12"/>
  <c r="B232" i="12"/>
  <c r="B254" i="12"/>
  <c r="B764" i="10"/>
  <c r="B760" i="10"/>
  <c r="B756" i="10"/>
  <c r="B752" i="10"/>
  <c r="B748" i="10"/>
  <c r="B744" i="10"/>
  <c r="B740" i="10"/>
  <c r="B736" i="10"/>
  <c r="B732" i="10"/>
  <c r="B728" i="10"/>
  <c r="B724" i="10"/>
  <c r="B720" i="10"/>
  <c r="B716" i="10"/>
  <c r="B712" i="10"/>
  <c r="B708" i="10"/>
  <c r="B763" i="10"/>
  <c r="B759" i="10"/>
  <c r="B755" i="10"/>
  <c r="B751" i="10"/>
  <c r="B747" i="10"/>
  <c r="B743" i="10"/>
  <c r="B739" i="10"/>
  <c r="B735" i="10"/>
  <c r="B731" i="10"/>
  <c r="B727" i="10"/>
  <c r="B723" i="10"/>
  <c r="B719" i="10"/>
  <c r="B715" i="10"/>
  <c r="B711" i="10"/>
  <c r="B707" i="10"/>
  <c r="B761" i="10"/>
  <c r="B757" i="10"/>
  <c r="B753" i="10"/>
  <c r="B749" i="10"/>
  <c r="B745" i="10"/>
  <c r="B741" i="10"/>
  <c r="B737" i="10"/>
  <c r="B733" i="10"/>
  <c r="B729" i="10"/>
  <c r="B725" i="10"/>
  <c r="B721" i="10"/>
  <c r="B717" i="10"/>
  <c r="B713" i="10"/>
  <c r="B709" i="10"/>
  <c r="B762" i="10"/>
  <c r="B758" i="10"/>
  <c r="B754" i="10"/>
  <c r="B750" i="10"/>
  <c r="B746" i="10"/>
  <c r="B742" i="10"/>
  <c r="B738" i="10"/>
  <c r="B734" i="10"/>
  <c r="B730" i="10"/>
  <c r="B726" i="10"/>
  <c r="B722" i="10"/>
  <c r="B718" i="10"/>
  <c r="B714" i="10"/>
  <c r="B710" i="10"/>
  <c r="B706" i="10"/>
  <c r="C236" i="12" l="1"/>
  <c r="D236" i="12"/>
  <c r="E236" i="12"/>
  <c r="F236" i="12"/>
  <c r="B236" i="12" l="1"/>
  <c r="C23" i="1"/>
  <c r="D23" i="1"/>
  <c r="E23" i="1"/>
  <c r="C47" i="1"/>
  <c r="B47" i="1" s="1"/>
  <c r="D47" i="1"/>
  <c r="E47" i="1"/>
  <c r="B23" i="1" l="1"/>
  <c r="C57" i="1"/>
  <c r="B57" i="1" s="1"/>
  <c r="C58" i="1"/>
  <c r="B58" i="1" s="1"/>
  <c r="C60" i="1"/>
  <c r="D57" i="1"/>
  <c r="D58" i="1"/>
  <c r="D60" i="1"/>
  <c r="E57" i="1"/>
  <c r="E58" i="1"/>
  <c r="E60" i="1"/>
  <c r="C56" i="1"/>
  <c r="C81" i="1"/>
  <c r="D56" i="1"/>
  <c r="D81" i="1"/>
  <c r="E56" i="1"/>
  <c r="E81" i="1"/>
  <c r="C82" i="1"/>
  <c r="D82" i="1"/>
  <c r="E82" i="1"/>
  <c r="B56" i="1" l="1"/>
  <c r="B82" i="1"/>
  <c r="B81" i="1"/>
  <c r="B60" i="1"/>
  <c r="O9" i="10" l="1"/>
  <c r="P9" i="10" s="1"/>
  <c r="Q9" i="10"/>
  <c r="B11" i="12" l="1"/>
  <c r="B13" i="12"/>
  <c r="B16" i="12"/>
  <c r="B56" i="12"/>
  <c r="B59" i="12"/>
  <c r="B60" i="12"/>
  <c r="C10" i="12"/>
  <c r="C11" i="12"/>
  <c r="C12" i="12"/>
  <c r="C13" i="12"/>
  <c r="C14" i="12"/>
  <c r="C15" i="12"/>
  <c r="C16" i="12"/>
  <c r="C55" i="12"/>
  <c r="C56" i="12"/>
  <c r="C58" i="12"/>
  <c r="C59" i="12"/>
  <c r="C60" i="12"/>
  <c r="D10" i="12"/>
  <c r="D11" i="12"/>
  <c r="D12" i="12"/>
  <c r="D13" i="12"/>
  <c r="D14" i="12"/>
  <c r="D15" i="12"/>
  <c r="D16" i="12"/>
  <c r="D55" i="12"/>
  <c r="D56" i="12"/>
  <c r="D58" i="12"/>
  <c r="D59" i="12"/>
  <c r="D60" i="12"/>
  <c r="E10" i="12"/>
  <c r="E11" i="12"/>
  <c r="E12" i="12"/>
  <c r="E13" i="12"/>
  <c r="E14" i="12"/>
  <c r="E15" i="12"/>
  <c r="E16" i="12"/>
  <c r="E55" i="12"/>
  <c r="E56" i="12"/>
  <c r="E58" i="12"/>
  <c r="E59" i="12"/>
  <c r="E60" i="12"/>
  <c r="F10" i="12"/>
  <c r="F11" i="12"/>
  <c r="F12" i="12"/>
  <c r="F13" i="12"/>
  <c r="F14" i="12"/>
  <c r="F15" i="12"/>
  <c r="F16" i="12"/>
  <c r="F55" i="12"/>
  <c r="F56" i="12"/>
  <c r="F58" i="12"/>
  <c r="F59" i="12"/>
  <c r="F60" i="12"/>
  <c r="B61" i="12"/>
  <c r="B194" i="12"/>
  <c r="B195" i="12"/>
  <c r="B170" i="12"/>
  <c r="B171" i="12"/>
  <c r="C61" i="12"/>
  <c r="C193" i="12"/>
  <c r="C194" i="12"/>
  <c r="C195" i="12"/>
  <c r="C170" i="12"/>
  <c r="C171" i="12"/>
  <c r="C172" i="12"/>
  <c r="C173" i="12"/>
  <c r="C186" i="12"/>
  <c r="D61" i="12"/>
  <c r="D193" i="12"/>
  <c r="D194" i="12"/>
  <c r="D195" i="12"/>
  <c r="D170" i="12"/>
  <c r="D171" i="12"/>
  <c r="D172" i="12"/>
  <c r="D173" i="12"/>
  <c r="D186" i="12"/>
  <c r="E61" i="12"/>
  <c r="E193" i="12"/>
  <c r="E194" i="12"/>
  <c r="E195" i="12"/>
  <c r="E170" i="12"/>
  <c r="E171" i="12"/>
  <c r="E172" i="12"/>
  <c r="E173" i="12"/>
  <c r="E186" i="12"/>
  <c r="F61" i="12"/>
  <c r="F193" i="12"/>
  <c r="F194" i="12"/>
  <c r="F195" i="12"/>
  <c r="F170" i="12"/>
  <c r="F171" i="12"/>
  <c r="F172" i="12"/>
  <c r="F173" i="12"/>
  <c r="F186" i="12"/>
  <c r="B187" i="12"/>
  <c r="B190" i="12"/>
  <c r="B191" i="12"/>
  <c r="C187" i="12"/>
  <c r="C188" i="12"/>
  <c r="C189" i="12"/>
  <c r="C190" i="12"/>
  <c r="C191" i="12"/>
  <c r="D187" i="12"/>
  <c r="D188" i="12"/>
  <c r="D189" i="12"/>
  <c r="D190" i="12"/>
  <c r="D191" i="12"/>
  <c r="E187" i="12"/>
  <c r="E188" i="12"/>
  <c r="E189" i="12"/>
  <c r="E190" i="12"/>
  <c r="E191" i="12"/>
  <c r="F187" i="12"/>
  <c r="F188" i="12"/>
  <c r="F189" i="12"/>
  <c r="F190" i="12"/>
  <c r="F191" i="12"/>
  <c r="B172" i="12" l="1"/>
  <c r="B189" i="12"/>
  <c r="B188" i="12"/>
  <c r="B55" i="12"/>
  <c r="B58" i="12"/>
  <c r="B15" i="12"/>
  <c r="B193" i="12"/>
  <c r="B12" i="12"/>
  <c r="B10" i="12"/>
  <c r="B173" i="12"/>
  <c r="B186" i="12"/>
  <c r="B14" i="12"/>
  <c r="G86" i="1" l="1"/>
  <c r="C53" i="1"/>
  <c r="D53" i="1"/>
  <c r="E53" i="1"/>
  <c r="B53" i="1" l="1"/>
  <c r="H4" i="12" l="1"/>
  <c r="I4" i="10"/>
  <c r="C9" i="10" l="1"/>
  <c r="D9" i="10"/>
  <c r="E9" i="10"/>
  <c r="F9" i="10"/>
  <c r="C10" i="10"/>
  <c r="D10" i="10"/>
  <c r="E10" i="10"/>
  <c r="F10" i="10"/>
  <c r="C11" i="10"/>
  <c r="D11" i="10"/>
  <c r="E11" i="10"/>
  <c r="F11" i="10"/>
  <c r="C12" i="10"/>
  <c r="D12" i="10"/>
  <c r="E12" i="10"/>
  <c r="F12" i="10"/>
  <c r="C13" i="10"/>
  <c r="D13" i="10"/>
  <c r="E13" i="10"/>
  <c r="F13" i="10"/>
  <c r="C14" i="10"/>
  <c r="D14" i="10"/>
  <c r="E14" i="10"/>
  <c r="F14" i="10"/>
  <c r="C15" i="10"/>
  <c r="D15" i="10"/>
  <c r="E15" i="10"/>
  <c r="F15" i="10"/>
  <c r="C16" i="10"/>
  <c r="D16" i="10"/>
  <c r="E16" i="10"/>
  <c r="F16" i="10"/>
  <c r="C17" i="10"/>
  <c r="D17" i="10"/>
  <c r="E17" i="10"/>
  <c r="F17" i="10"/>
  <c r="C18" i="10"/>
  <c r="D18" i="10"/>
  <c r="E18" i="10"/>
  <c r="F18" i="10"/>
  <c r="C19" i="10"/>
  <c r="D19" i="10"/>
  <c r="E19" i="10"/>
  <c r="F19" i="10"/>
  <c r="C514" i="10"/>
  <c r="D514" i="10"/>
  <c r="E514" i="10"/>
  <c r="F514" i="10"/>
  <c r="C515" i="10"/>
  <c r="D515" i="10"/>
  <c r="E515" i="10"/>
  <c r="F515" i="10"/>
  <c r="C516" i="10"/>
  <c r="D516" i="10"/>
  <c r="E516" i="10"/>
  <c r="F516" i="10"/>
  <c r="C517" i="10"/>
  <c r="D517" i="10"/>
  <c r="E517" i="10"/>
  <c r="F517" i="10"/>
  <c r="C518" i="10"/>
  <c r="D518" i="10"/>
  <c r="E518" i="10"/>
  <c r="F518" i="10"/>
  <c r="C519" i="10"/>
  <c r="D519" i="10"/>
  <c r="E519" i="10"/>
  <c r="F519" i="10"/>
  <c r="C520" i="10"/>
  <c r="D520" i="10"/>
  <c r="E520" i="10"/>
  <c r="F520" i="10"/>
  <c r="B520" i="10" s="1"/>
  <c r="C521" i="10"/>
  <c r="D521" i="10"/>
  <c r="E521" i="10"/>
  <c r="F521" i="10"/>
  <c r="C522" i="10"/>
  <c r="D522" i="10"/>
  <c r="E522" i="10"/>
  <c r="F522" i="10"/>
  <c r="C523" i="10"/>
  <c r="D523" i="10"/>
  <c r="E523" i="10"/>
  <c r="F523" i="10"/>
  <c r="C524" i="10"/>
  <c r="D524" i="10"/>
  <c r="E524" i="10"/>
  <c r="F524" i="10"/>
  <c r="C525" i="10"/>
  <c r="D525" i="10"/>
  <c r="E525" i="10"/>
  <c r="F525" i="10"/>
  <c r="C526" i="10"/>
  <c r="D526" i="10"/>
  <c r="E526" i="10"/>
  <c r="F526" i="10"/>
  <c r="C527" i="10"/>
  <c r="D527" i="10"/>
  <c r="E527" i="10"/>
  <c r="F527" i="10"/>
  <c r="C528" i="10"/>
  <c r="D528" i="10"/>
  <c r="E528" i="10"/>
  <c r="F528" i="10"/>
  <c r="C529" i="10"/>
  <c r="D529" i="10"/>
  <c r="E529" i="10"/>
  <c r="F529" i="10"/>
  <c r="C530" i="10"/>
  <c r="D530" i="10"/>
  <c r="E530" i="10"/>
  <c r="F530" i="10"/>
  <c r="C531" i="10"/>
  <c r="D531" i="10"/>
  <c r="E531" i="10"/>
  <c r="F531" i="10"/>
  <c r="C532" i="10"/>
  <c r="D532" i="10"/>
  <c r="E532" i="10"/>
  <c r="F532" i="10"/>
  <c r="C533" i="10"/>
  <c r="D533" i="10"/>
  <c r="E533" i="10"/>
  <c r="F533" i="10"/>
  <c r="C534" i="10"/>
  <c r="D534" i="10"/>
  <c r="E534" i="10"/>
  <c r="F534" i="10"/>
  <c r="C535" i="10"/>
  <c r="D535" i="10"/>
  <c r="E535" i="10"/>
  <c r="F535" i="10"/>
  <c r="C536" i="10"/>
  <c r="D536" i="10"/>
  <c r="E536" i="10"/>
  <c r="F536" i="10"/>
  <c r="C537" i="10"/>
  <c r="D537" i="10"/>
  <c r="E537" i="10"/>
  <c r="F537" i="10"/>
  <c r="C538" i="10"/>
  <c r="D538" i="10"/>
  <c r="E538" i="10"/>
  <c r="F538" i="10"/>
  <c r="C539" i="10"/>
  <c r="D539" i="10"/>
  <c r="E539" i="10"/>
  <c r="F539" i="10"/>
  <c r="C540" i="10"/>
  <c r="D540" i="10"/>
  <c r="E540" i="10"/>
  <c r="F540" i="10"/>
  <c r="C541" i="10"/>
  <c r="D541" i="10"/>
  <c r="E541" i="10"/>
  <c r="F541" i="10"/>
  <c r="C542" i="10"/>
  <c r="D542" i="10"/>
  <c r="E542" i="10"/>
  <c r="F542" i="10"/>
  <c r="C543" i="10"/>
  <c r="D543" i="10"/>
  <c r="E543" i="10"/>
  <c r="F543" i="10"/>
  <c r="C544" i="10"/>
  <c r="D544" i="10"/>
  <c r="E544" i="10"/>
  <c r="F544" i="10"/>
  <c r="C545" i="10"/>
  <c r="D545" i="10"/>
  <c r="E545" i="10"/>
  <c r="F545" i="10"/>
  <c r="C546" i="10"/>
  <c r="D546" i="10"/>
  <c r="E546" i="10"/>
  <c r="F546" i="10"/>
  <c r="C547" i="10"/>
  <c r="D547" i="10"/>
  <c r="E547" i="10"/>
  <c r="F547" i="10"/>
  <c r="C548" i="10"/>
  <c r="D548" i="10"/>
  <c r="E548" i="10"/>
  <c r="F548" i="10"/>
  <c r="C549" i="10"/>
  <c r="D549" i="10"/>
  <c r="E549" i="10"/>
  <c r="F549" i="10"/>
  <c r="C550" i="10"/>
  <c r="D550" i="10"/>
  <c r="E550" i="10"/>
  <c r="F550" i="10"/>
  <c r="C551" i="10"/>
  <c r="D551" i="10"/>
  <c r="E551" i="10"/>
  <c r="F551" i="10"/>
  <c r="C552" i="10"/>
  <c r="D552" i="10"/>
  <c r="E552" i="10"/>
  <c r="F552" i="10"/>
  <c r="C553" i="10"/>
  <c r="D553" i="10"/>
  <c r="E553" i="10"/>
  <c r="F553" i="10"/>
  <c r="C554" i="10"/>
  <c r="D554" i="10"/>
  <c r="E554" i="10"/>
  <c r="F554" i="10"/>
  <c r="C555" i="10"/>
  <c r="D555" i="10"/>
  <c r="E555" i="10"/>
  <c r="F555" i="10"/>
  <c r="C556" i="10"/>
  <c r="D556" i="10"/>
  <c r="E556" i="10"/>
  <c r="F556" i="10"/>
  <c r="C557" i="10"/>
  <c r="D557" i="10"/>
  <c r="E557" i="10"/>
  <c r="F557" i="10"/>
  <c r="C558" i="10"/>
  <c r="D558" i="10"/>
  <c r="E558" i="10"/>
  <c r="F558" i="10"/>
  <c r="C559" i="10"/>
  <c r="D559" i="10"/>
  <c r="E559" i="10"/>
  <c r="F559" i="10"/>
  <c r="C560" i="10"/>
  <c r="D560" i="10"/>
  <c r="E560" i="10"/>
  <c r="F560" i="10"/>
  <c r="C561" i="10"/>
  <c r="D561" i="10"/>
  <c r="E561" i="10"/>
  <c r="F561" i="10"/>
  <c r="C562" i="10"/>
  <c r="D562" i="10"/>
  <c r="E562" i="10"/>
  <c r="F562" i="10"/>
  <c r="C563" i="10"/>
  <c r="D563" i="10"/>
  <c r="E563" i="10"/>
  <c r="F563" i="10"/>
  <c r="C564" i="10"/>
  <c r="D564" i="10"/>
  <c r="E564" i="10"/>
  <c r="F564" i="10"/>
  <c r="C565" i="10"/>
  <c r="D565" i="10"/>
  <c r="E565" i="10"/>
  <c r="F565" i="10"/>
  <c r="C566" i="10"/>
  <c r="D566" i="10"/>
  <c r="E566" i="10"/>
  <c r="F566" i="10"/>
  <c r="C567" i="10"/>
  <c r="D567" i="10"/>
  <c r="E567" i="10"/>
  <c r="F567" i="10"/>
  <c r="C568" i="10"/>
  <c r="D568" i="10"/>
  <c r="E568" i="10"/>
  <c r="F568" i="10"/>
  <c r="C569" i="10"/>
  <c r="D569" i="10"/>
  <c r="E569" i="10"/>
  <c r="F569" i="10"/>
  <c r="C570" i="10"/>
  <c r="D570" i="10"/>
  <c r="E570" i="10"/>
  <c r="F570" i="10"/>
  <c r="C571" i="10"/>
  <c r="D571" i="10"/>
  <c r="E571" i="10"/>
  <c r="F571" i="10"/>
  <c r="C572" i="10"/>
  <c r="D572" i="10"/>
  <c r="E572" i="10"/>
  <c r="F572" i="10"/>
  <c r="C573" i="10"/>
  <c r="D573" i="10"/>
  <c r="E573" i="10"/>
  <c r="F573" i="10"/>
  <c r="C574" i="10"/>
  <c r="D574" i="10"/>
  <c r="E574" i="10"/>
  <c r="F574" i="10"/>
  <c r="C575" i="10"/>
  <c r="D575" i="10"/>
  <c r="E575" i="10"/>
  <c r="F575" i="10"/>
  <c r="C576" i="10"/>
  <c r="D576" i="10"/>
  <c r="E576" i="10"/>
  <c r="F576" i="10"/>
  <c r="C577" i="10"/>
  <c r="D577" i="10"/>
  <c r="E577" i="10"/>
  <c r="F577" i="10"/>
  <c r="C578" i="10"/>
  <c r="D578" i="10"/>
  <c r="E578" i="10"/>
  <c r="F578" i="10"/>
  <c r="C579" i="10"/>
  <c r="D579" i="10"/>
  <c r="E579" i="10"/>
  <c r="F579" i="10"/>
  <c r="C580" i="10"/>
  <c r="D580" i="10"/>
  <c r="E580" i="10"/>
  <c r="F580" i="10"/>
  <c r="C581" i="10"/>
  <c r="D581" i="10"/>
  <c r="E581" i="10"/>
  <c r="F581" i="10"/>
  <c r="C582" i="10"/>
  <c r="D582" i="10"/>
  <c r="E582" i="10"/>
  <c r="F582" i="10"/>
  <c r="C583" i="10"/>
  <c r="D583" i="10"/>
  <c r="E583" i="10"/>
  <c r="F583" i="10"/>
  <c r="C584" i="10"/>
  <c r="D584" i="10"/>
  <c r="E584" i="10"/>
  <c r="F584" i="10"/>
  <c r="C585" i="10"/>
  <c r="D585" i="10"/>
  <c r="E585" i="10"/>
  <c r="F585" i="10"/>
  <c r="C586" i="10"/>
  <c r="D586" i="10"/>
  <c r="E586" i="10"/>
  <c r="F586" i="10"/>
  <c r="C587" i="10"/>
  <c r="D587" i="10"/>
  <c r="E587" i="10"/>
  <c r="F587" i="10"/>
  <c r="C588" i="10"/>
  <c r="D588" i="10"/>
  <c r="E588" i="10"/>
  <c r="F588" i="10"/>
  <c r="C589" i="10"/>
  <c r="D589" i="10"/>
  <c r="E589" i="10"/>
  <c r="F589" i="10"/>
  <c r="C590" i="10"/>
  <c r="D590" i="10"/>
  <c r="E590" i="10"/>
  <c r="F590" i="10"/>
  <c r="C591" i="10"/>
  <c r="D591" i="10"/>
  <c r="E591" i="10"/>
  <c r="F591" i="10"/>
  <c r="C592" i="10"/>
  <c r="D592" i="10"/>
  <c r="E592" i="10"/>
  <c r="F592" i="10"/>
  <c r="C593" i="10"/>
  <c r="D593" i="10"/>
  <c r="E593" i="10"/>
  <c r="F593" i="10"/>
  <c r="C594" i="10"/>
  <c r="D594" i="10"/>
  <c r="E594" i="10"/>
  <c r="F594" i="10"/>
  <c r="C595" i="10"/>
  <c r="D595" i="10"/>
  <c r="E595" i="10"/>
  <c r="F595" i="10"/>
  <c r="C596" i="10"/>
  <c r="D596" i="10"/>
  <c r="E596" i="10"/>
  <c r="F596" i="10"/>
  <c r="C597" i="10"/>
  <c r="D597" i="10"/>
  <c r="E597" i="10"/>
  <c r="F597" i="10"/>
  <c r="C598" i="10"/>
  <c r="D598" i="10"/>
  <c r="E598" i="10"/>
  <c r="F598" i="10"/>
  <c r="C599" i="10"/>
  <c r="D599" i="10"/>
  <c r="E599" i="10"/>
  <c r="F599" i="10"/>
  <c r="C600" i="10"/>
  <c r="D600" i="10"/>
  <c r="E600" i="10"/>
  <c r="F600" i="10"/>
  <c r="C601" i="10"/>
  <c r="D601" i="10"/>
  <c r="E601" i="10"/>
  <c r="F601" i="10"/>
  <c r="C602" i="10"/>
  <c r="D602" i="10"/>
  <c r="E602" i="10"/>
  <c r="F602" i="10"/>
  <c r="C603" i="10"/>
  <c r="D603" i="10"/>
  <c r="E603" i="10"/>
  <c r="F603" i="10"/>
  <c r="C604" i="10"/>
  <c r="D604" i="10"/>
  <c r="E604" i="10"/>
  <c r="F604" i="10"/>
  <c r="C605" i="10"/>
  <c r="D605" i="10"/>
  <c r="E605" i="10"/>
  <c r="F605" i="10"/>
  <c r="C606" i="10"/>
  <c r="D606" i="10"/>
  <c r="E606" i="10"/>
  <c r="F606" i="10"/>
  <c r="C607" i="10"/>
  <c r="D607" i="10"/>
  <c r="E607" i="10"/>
  <c r="F607" i="10"/>
  <c r="C608" i="10"/>
  <c r="D608" i="10"/>
  <c r="E608" i="10"/>
  <c r="F608" i="10"/>
  <c r="C609" i="10"/>
  <c r="D609" i="10"/>
  <c r="E609" i="10"/>
  <c r="F609" i="10"/>
  <c r="C610" i="10"/>
  <c r="D610" i="10"/>
  <c r="E610" i="10"/>
  <c r="F610" i="10"/>
  <c r="C611" i="10"/>
  <c r="D611" i="10"/>
  <c r="E611" i="10"/>
  <c r="F611" i="10"/>
  <c r="C612" i="10"/>
  <c r="D612" i="10"/>
  <c r="E612" i="10"/>
  <c r="F612" i="10"/>
  <c r="C613" i="10"/>
  <c r="D613" i="10"/>
  <c r="E613" i="10"/>
  <c r="F613" i="10"/>
  <c r="C614" i="10"/>
  <c r="D614" i="10"/>
  <c r="E614" i="10"/>
  <c r="F614" i="10"/>
  <c r="C615" i="10"/>
  <c r="D615" i="10"/>
  <c r="E615" i="10"/>
  <c r="F615" i="10"/>
  <c r="C616" i="10"/>
  <c r="D616" i="10"/>
  <c r="E616" i="10"/>
  <c r="F616" i="10"/>
  <c r="C617" i="10"/>
  <c r="D617" i="10"/>
  <c r="E617" i="10"/>
  <c r="F617" i="10"/>
  <c r="C618" i="10"/>
  <c r="D618" i="10"/>
  <c r="E618" i="10"/>
  <c r="F618" i="10"/>
  <c r="C619" i="10"/>
  <c r="D619" i="10"/>
  <c r="E619" i="10"/>
  <c r="F619" i="10"/>
  <c r="C620" i="10"/>
  <c r="D620" i="10"/>
  <c r="E620" i="10"/>
  <c r="F620" i="10"/>
  <c r="C621" i="10"/>
  <c r="D621" i="10"/>
  <c r="E621" i="10"/>
  <c r="F621" i="10"/>
  <c r="C622" i="10"/>
  <c r="D622" i="10"/>
  <c r="E622" i="10"/>
  <c r="F622" i="10"/>
  <c r="C623" i="10"/>
  <c r="D623" i="10"/>
  <c r="E623" i="10"/>
  <c r="F623" i="10"/>
  <c r="C624" i="10"/>
  <c r="D624" i="10"/>
  <c r="E624" i="10"/>
  <c r="F624" i="10"/>
  <c r="C625" i="10"/>
  <c r="D625" i="10"/>
  <c r="E625" i="10"/>
  <c r="F625" i="10"/>
  <c r="C626" i="10"/>
  <c r="D626" i="10"/>
  <c r="E626" i="10"/>
  <c r="F626" i="10"/>
  <c r="C627" i="10"/>
  <c r="D627" i="10"/>
  <c r="E627" i="10"/>
  <c r="F627" i="10"/>
  <c r="C628" i="10"/>
  <c r="D628" i="10"/>
  <c r="E628" i="10"/>
  <c r="F628" i="10"/>
  <c r="C629" i="10"/>
  <c r="D629" i="10"/>
  <c r="E629" i="10"/>
  <c r="F629" i="10"/>
  <c r="C630" i="10"/>
  <c r="D630" i="10"/>
  <c r="E630" i="10"/>
  <c r="F630" i="10"/>
  <c r="C631" i="10"/>
  <c r="D631" i="10"/>
  <c r="E631" i="10"/>
  <c r="F631" i="10"/>
  <c r="C632" i="10"/>
  <c r="D632" i="10"/>
  <c r="E632" i="10"/>
  <c r="F632" i="10"/>
  <c r="C633" i="10"/>
  <c r="D633" i="10"/>
  <c r="E633" i="10"/>
  <c r="F633" i="10"/>
  <c r="C634" i="10"/>
  <c r="D634" i="10"/>
  <c r="E634" i="10"/>
  <c r="F634" i="10"/>
  <c r="C635" i="10"/>
  <c r="D635" i="10"/>
  <c r="E635" i="10"/>
  <c r="F635" i="10"/>
  <c r="C636" i="10"/>
  <c r="D636" i="10"/>
  <c r="E636" i="10"/>
  <c r="F636" i="10"/>
  <c r="C637" i="10"/>
  <c r="D637" i="10"/>
  <c r="E637" i="10"/>
  <c r="F637" i="10"/>
  <c r="C638" i="10"/>
  <c r="D638" i="10"/>
  <c r="E638" i="10"/>
  <c r="F638" i="10"/>
  <c r="C639" i="10"/>
  <c r="D639" i="10"/>
  <c r="E639" i="10"/>
  <c r="F639" i="10"/>
  <c r="C640" i="10"/>
  <c r="D640" i="10"/>
  <c r="E640" i="10"/>
  <c r="F640" i="10"/>
  <c r="C641" i="10"/>
  <c r="D641" i="10"/>
  <c r="E641" i="10"/>
  <c r="F641" i="10"/>
  <c r="C642" i="10"/>
  <c r="D642" i="10"/>
  <c r="E642" i="10"/>
  <c r="F642" i="10"/>
  <c r="C643" i="10"/>
  <c r="D643" i="10"/>
  <c r="E643" i="10"/>
  <c r="F643" i="10"/>
  <c r="C644" i="10"/>
  <c r="D644" i="10"/>
  <c r="E644" i="10"/>
  <c r="F644" i="10"/>
  <c r="C645" i="10"/>
  <c r="D645" i="10"/>
  <c r="E645" i="10"/>
  <c r="F645" i="10"/>
  <c r="C646" i="10"/>
  <c r="D646" i="10"/>
  <c r="E646" i="10"/>
  <c r="F646" i="10"/>
  <c r="C647" i="10"/>
  <c r="D647" i="10"/>
  <c r="E647" i="10"/>
  <c r="F647" i="10"/>
  <c r="C648" i="10"/>
  <c r="D648" i="10"/>
  <c r="E648" i="10"/>
  <c r="F648" i="10"/>
  <c r="C649" i="10"/>
  <c r="D649" i="10"/>
  <c r="E649" i="10"/>
  <c r="F649" i="10"/>
  <c r="C650" i="10"/>
  <c r="D650" i="10"/>
  <c r="E650" i="10"/>
  <c r="F650" i="10"/>
  <c r="C651" i="10"/>
  <c r="D651" i="10"/>
  <c r="E651" i="10"/>
  <c r="F651" i="10"/>
  <c r="C652" i="10"/>
  <c r="D652" i="10"/>
  <c r="E652" i="10"/>
  <c r="F652" i="10"/>
  <c r="C653" i="10"/>
  <c r="D653" i="10"/>
  <c r="E653" i="10"/>
  <c r="F653" i="10"/>
  <c r="C654" i="10"/>
  <c r="D654" i="10"/>
  <c r="E654" i="10"/>
  <c r="F654" i="10"/>
  <c r="C655" i="10"/>
  <c r="D655" i="10"/>
  <c r="E655" i="10"/>
  <c r="F655" i="10"/>
  <c r="C656" i="10"/>
  <c r="D656" i="10"/>
  <c r="E656" i="10"/>
  <c r="F656" i="10"/>
  <c r="C657" i="10"/>
  <c r="D657" i="10"/>
  <c r="E657" i="10"/>
  <c r="F657" i="10"/>
  <c r="C658" i="10"/>
  <c r="D658" i="10"/>
  <c r="E658" i="10"/>
  <c r="F658" i="10"/>
  <c r="C659" i="10"/>
  <c r="D659" i="10"/>
  <c r="E659" i="10"/>
  <c r="F659" i="10"/>
  <c r="C660" i="10"/>
  <c r="D660" i="10"/>
  <c r="E660" i="10"/>
  <c r="F660" i="10"/>
  <c r="C661" i="10"/>
  <c r="D661" i="10"/>
  <c r="E661" i="10"/>
  <c r="F661" i="10"/>
  <c r="C662" i="10"/>
  <c r="D662" i="10"/>
  <c r="E662" i="10"/>
  <c r="F662" i="10"/>
  <c r="C663" i="10"/>
  <c r="D663" i="10"/>
  <c r="E663" i="10"/>
  <c r="F663" i="10"/>
  <c r="C664" i="10"/>
  <c r="D664" i="10"/>
  <c r="E664" i="10"/>
  <c r="F664" i="10"/>
  <c r="C665" i="10"/>
  <c r="D665" i="10"/>
  <c r="E665" i="10"/>
  <c r="F665" i="10"/>
  <c r="C666" i="10"/>
  <c r="D666" i="10"/>
  <c r="E666" i="10"/>
  <c r="F666" i="10"/>
  <c r="C667" i="10"/>
  <c r="D667" i="10"/>
  <c r="E667" i="10"/>
  <c r="F667" i="10"/>
  <c r="C668" i="10"/>
  <c r="D668" i="10"/>
  <c r="E668" i="10"/>
  <c r="F668" i="10"/>
  <c r="C669" i="10"/>
  <c r="D669" i="10"/>
  <c r="E669" i="10"/>
  <c r="F669" i="10"/>
  <c r="C670" i="10"/>
  <c r="D670" i="10"/>
  <c r="E670" i="10"/>
  <c r="F670" i="10"/>
  <c r="C671" i="10"/>
  <c r="D671" i="10"/>
  <c r="E671" i="10"/>
  <c r="F671" i="10"/>
  <c r="C672" i="10"/>
  <c r="D672" i="10"/>
  <c r="E672" i="10"/>
  <c r="F672" i="10"/>
  <c r="C673" i="10"/>
  <c r="D673" i="10"/>
  <c r="E673" i="10"/>
  <c r="F673" i="10"/>
  <c r="C674" i="10"/>
  <c r="D674" i="10"/>
  <c r="E674" i="10"/>
  <c r="F674" i="10"/>
  <c r="C675" i="10"/>
  <c r="D675" i="10"/>
  <c r="E675" i="10"/>
  <c r="F675" i="10"/>
  <c r="C676" i="10"/>
  <c r="D676" i="10"/>
  <c r="E676" i="10"/>
  <c r="F676" i="10"/>
  <c r="C677" i="10"/>
  <c r="D677" i="10"/>
  <c r="E677" i="10"/>
  <c r="F677" i="10"/>
  <c r="C678" i="10"/>
  <c r="D678" i="10"/>
  <c r="E678" i="10"/>
  <c r="F678" i="10"/>
  <c r="C679" i="10"/>
  <c r="D679" i="10"/>
  <c r="E679" i="10"/>
  <c r="F679" i="10"/>
  <c r="C680" i="10"/>
  <c r="D680" i="10"/>
  <c r="E680" i="10"/>
  <c r="F680" i="10"/>
  <c r="C681" i="10"/>
  <c r="D681" i="10"/>
  <c r="E681" i="10"/>
  <c r="F681" i="10"/>
  <c r="C682" i="10"/>
  <c r="D682" i="10"/>
  <c r="E682" i="10"/>
  <c r="F682" i="10"/>
  <c r="C683" i="10"/>
  <c r="D683" i="10"/>
  <c r="E683" i="10"/>
  <c r="F683" i="10"/>
  <c r="C684" i="10"/>
  <c r="D684" i="10"/>
  <c r="E684" i="10"/>
  <c r="F684" i="10"/>
  <c r="C685" i="10"/>
  <c r="D685" i="10"/>
  <c r="E685" i="10"/>
  <c r="F685" i="10"/>
  <c r="C686" i="10"/>
  <c r="D686" i="10"/>
  <c r="E686" i="10"/>
  <c r="F686" i="10"/>
  <c r="C687" i="10"/>
  <c r="D687" i="10"/>
  <c r="E687" i="10"/>
  <c r="F687" i="10"/>
  <c r="C688" i="10"/>
  <c r="D688" i="10"/>
  <c r="E688" i="10"/>
  <c r="F688" i="10"/>
  <c r="C689" i="10"/>
  <c r="D689" i="10"/>
  <c r="E689" i="10"/>
  <c r="F689" i="10"/>
  <c r="C690" i="10"/>
  <c r="D690" i="10"/>
  <c r="E690" i="10"/>
  <c r="F690" i="10"/>
  <c r="C691" i="10"/>
  <c r="D691" i="10"/>
  <c r="E691" i="10"/>
  <c r="F691" i="10"/>
  <c r="C692" i="10"/>
  <c r="D692" i="10"/>
  <c r="E692" i="10"/>
  <c r="F692" i="10"/>
  <c r="C693" i="10"/>
  <c r="D693" i="10"/>
  <c r="E693" i="10"/>
  <c r="F693" i="10"/>
  <c r="C694" i="10"/>
  <c r="D694" i="10"/>
  <c r="E694" i="10"/>
  <c r="F694" i="10"/>
  <c r="C695" i="10"/>
  <c r="D695" i="10"/>
  <c r="E695" i="10"/>
  <c r="F695" i="10"/>
  <c r="C696" i="10"/>
  <c r="D696" i="10"/>
  <c r="E696" i="10"/>
  <c r="F696" i="10"/>
  <c r="C697" i="10"/>
  <c r="D697" i="10"/>
  <c r="E697" i="10"/>
  <c r="F697" i="10"/>
  <c r="C698" i="10"/>
  <c r="D698" i="10"/>
  <c r="E698" i="10"/>
  <c r="F698" i="10"/>
  <c r="C699" i="10"/>
  <c r="D699" i="10"/>
  <c r="E699" i="10"/>
  <c r="F699" i="10"/>
  <c r="C700" i="10"/>
  <c r="D700" i="10"/>
  <c r="E700" i="10"/>
  <c r="F700" i="10"/>
  <c r="C701" i="10"/>
  <c r="D701" i="10"/>
  <c r="E701" i="10"/>
  <c r="F701" i="10"/>
  <c r="C702" i="10"/>
  <c r="D702" i="10"/>
  <c r="E702" i="10"/>
  <c r="F702" i="10"/>
  <c r="C703" i="10"/>
  <c r="D703" i="10"/>
  <c r="E703" i="10"/>
  <c r="F703" i="10"/>
  <c r="C704" i="10"/>
  <c r="D704" i="10"/>
  <c r="E704" i="10"/>
  <c r="F704" i="10"/>
  <c r="C705" i="10"/>
  <c r="D705" i="10"/>
  <c r="E705" i="10"/>
  <c r="F705" i="10"/>
  <c r="B611" i="10" l="1"/>
  <c r="B574" i="10"/>
  <c r="B571" i="10"/>
  <c r="B618" i="10"/>
  <c r="B625" i="10"/>
  <c r="B624" i="10"/>
  <c r="B623" i="10"/>
  <c r="B619" i="10"/>
  <c r="B622" i="10"/>
  <c r="B621" i="10"/>
  <c r="B620" i="10"/>
  <c r="B617" i="10"/>
  <c r="B616" i="10"/>
  <c r="B615" i="10"/>
  <c r="B612" i="10"/>
  <c r="B614" i="10"/>
  <c r="B613" i="10"/>
  <c r="B602" i="10"/>
  <c r="B598" i="10"/>
  <c r="B596" i="10"/>
  <c r="B590" i="10"/>
  <c r="B584" i="10"/>
  <c r="B577" i="10"/>
  <c r="B578" i="10"/>
  <c r="B575" i="10"/>
  <c r="B565" i="10"/>
  <c r="B554" i="10"/>
  <c r="B545" i="10"/>
  <c r="B543" i="10"/>
  <c r="B548" i="10"/>
  <c r="B546" i="10"/>
  <c r="B540" i="10"/>
  <c r="B539" i="10"/>
  <c r="B597" i="10"/>
  <c r="B595" i="10"/>
  <c r="B593" i="10"/>
  <c r="B592" i="10"/>
  <c r="B572" i="10"/>
  <c r="B570" i="10"/>
  <c r="B568" i="10"/>
  <c r="B567" i="10"/>
  <c r="B599" i="10"/>
  <c r="B591" i="10"/>
  <c r="B589" i="10"/>
  <c r="B587" i="10"/>
  <c r="B586" i="10"/>
  <c r="B564" i="10"/>
  <c r="B563" i="10"/>
  <c r="B561" i="10"/>
  <c r="B583" i="10"/>
  <c r="B581" i="10"/>
  <c r="B580" i="10"/>
  <c r="B556" i="10"/>
  <c r="B553" i="10"/>
  <c r="B550" i="10"/>
  <c r="B549" i="10"/>
  <c r="B601" i="10"/>
  <c r="B582" i="10"/>
  <c r="B569" i="10"/>
  <c r="B551" i="10"/>
  <c r="B544" i="10"/>
  <c r="B541" i="10"/>
  <c r="B588" i="10"/>
  <c r="B576" i="10"/>
  <c r="B562" i="10"/>
  <c r="B600" i="10"/>
  <c r="B594" i="10"/>
  <c r="B585" i="10"/>
  <c r="B579" i="10"/>
  <c r="B573" i="10"/>
  <c r="B566" i="10"/>
  <c r="B559" i="10"/>
  <c r="B555" i="10"/>
  <c r="B647" i="10"/>
  <c r="B643" i="10"/>
  <c r="B684" i="10"/>
  <c r="B675" i="10"/>
  <c r="B701" i="10"/>
  <c r="B694" i="10"/>
  <c r="B690" i="10"/>
  <c r="B700" i="10"/>
  <c r="B698" i="10"/>
  <c r="B683" i="10"/>
  <c r="B679" i="10"/>
  <c r="B638" i="10"/>
  <c r="B631" i="10"/>
  <c r="B626" i="10"/>
  <c r="B702" i="10"/>
  <c r="B689" i="10"/>
  <c r="B686" i="10"/>
  <c r="B678" i="10"/>
  <c r="B655" i="10"/>
  <c r="B650" i="10"/>
  <c r="B695" i="10"/>
  <c r="B673" i="10"/>
  <c r="B672" i="10"/>
  <c r="B671" i="10"/>
  <c r="B669" i="10"/>
  <c r="B666" i="10"/>
  <c r="B665" i="10"/>
  <c r="B664" i="10"/>
  <c r="B703" i="10"/>
  <c r="B696" i="10"/>
  <c r="B691" i="10"/>
  <c r="B685" i="10"/>
  <c r="B680" i="10"/>
  <c r="B674" i="10"/>
  <c r="B667" i="10"/>
  <c r="B657" i="10"/>
  <c r="B656" i="10"/>
  <c r="B651" i="10"/>
  <c r="B649" i="10"/>
  <c r="B639" i="10"/>
  <c r="B632" i="10"/>
  <c r="B627" i="10"/>
  <c r="B687" i="10"/>
  <c r="B681" i="10"/>
  <c r="B676" i="10"/>
  <c r="B668" i="10"/>
  <c r="B658" i="10"/>
  <c r="B652" i="10"/>
  <c r="B645" i="10"/>
  <c r="B644" i="10"/>
  <c r="B642" i="10"/>
  <c r="B635" i="10"/>
  <c r="B628" i="10"/>
  <c r="B704" i="10"/>
  <c r="B697" i="10"/>
  <c r="B692" i="10"/>
  <c r="B705" i="10"/>
  <c r="B699" i="10"/>
  <c r="B693" i="10"/>
  <c r="B688" i="10"/>
  <c r="B682" i="10"/>
  <c r="B677" i="10"/>
  <c r="B670" i="10"/>
  <c r="B659" i="10"/>
  <c r="B653" i="10"/>
  <c r="B646" i="10"/>
  <c r="B641" i="10"/>
  <c r="B637" i="10"/>
  <c r="B636" i="10"/>
  <c r="B634" i="10"/>
  <c r="B630" i="10"/>
  <c r="B629" i="10"/>
  <c r="B606" i="10"/>
  <c r="B603" i="10"/>
  <c r="B663" i="10"/>
  <c r="B662" i="10"/>
  <c r="B661" i="10"/>
  <c r="B660" i="10"/>
  <c r="B654" i="10"/>
  <c r="B648" i="10"/>
  <c r="B640" i="10"/>
  <c r="B633" i="10"/>
  <c r="B605" i="10"/>
  <c r="B609" i="10"/>
  <c r="B608" i="10"/>
  <c r="B610" i="10"/>
  <c r="B607" i="10"/>
  <c r="B604" i="10"/>
  <c r="B536" i="10"/>
  <c r="B525" i="10"/>
  <c r="B529" i="10"/>
  <c r="B534" i="10"/>
  <c r="B532" i="10"/>
  <c r="B530" i="10"/>
  <c r="B17" i="10"/>
  <c r="B16" i="10"/>
  <c r="B538" i="10"/>
  <c r="B524" i="10"/>
  <c r="B542" i="10"/>
  <c r="B560" i="10"/>
  <c r="B558" i="10"/>
  <c r="B557" i="10"/>
  <c r="B547" i="10"/>
  <c r="B537" i="10"/>
  <c r="B527" i="10"/>
  <c r="B552" i="10"/>
  <c r="B521" i="10"/>
  <c r="B519" i="10"/>
  <c r="B517" i="10"/>
  <c r="B516" i="10"/>
  <c r="B515" i="10"/>
  <c r="B18" i="10"/>
  <c r="B19" i="10"/>
  <c r="B15" i="10"/>
  <c r="B522" i="10"/>
  <c r="B514" i="10"/>
  <c r="B9" i="10"/>
  <c r="B13" i="10"/>
  <c r="B12" i="10"/>
  <c r="B11" i="10"/>
  <c r="B14" i="10"/>
  <c r="B10" i="10"/>
  <c r="B535" i="10"/>
  <c r="B533" i="10"/>
  <c r="B531" i="10"/>
  <c r="B528" i="10"/>
  <c r="B526" i="10"/>
  <c r="B523" i="10"/>
  <c r="B518" i="10"/>
  <c r="C86" i="1" l="1"/>
  <c r="D86" i="1"/>
  <c r="E86" i="1"/>
  <c r="B86" i="1" l="1"/>
  <c r="D37" i="40" l="1"/>
  <c r="C37" i="40"/>
  <c r="B37" i="40"/>
  <c r="F34" i="40" l="1"/>
  <c r="F35" i="40"/>
  <c r="E34" i="40"/>
  <c r="E35" i="40"/>
  <c r="G34" i="40"/>
  <c r="G35" i="40"/>
  <c r="G20" i="40"/>
  <c r="G33" i="40"/>
  <c r="E20" i="40"/>
  <c r="E33" i="40"/>
  <c r="F20" i="40"/>
  <c r="F33" i="40"/>
  <c r="G36" i="40"/>
  <c r="E31" i="40"/>
  <c r="F23" i="40"/>
  <c r="G21" i="40"/>
  <c r="F31" i="40"/>
  <c r="G29" i="40"/>
  <c r="E27" i="40"/>
  <c r="F27" i="40"/>
  <c r="G25" i="40"/>
  <c r="E23" i="40"/>
  <c r="F19" i="40"/>
  <c r="F30" i="40"/>
  <c r="F26" i="40"/>
  <c r="F22" i="40"/>
  <c r="G32" i="40"/>
  <c r="G28" i="40"/>
  <c r="G24" i="40"/>
  <c r="E19" i="40"/>
  <c r="E30" i="40"/>
  <c r="E26" i="40"/>
  <c r="E22" i="40"/>
  <c r="F36" i="40"/>
  <c r="F29" i="40"/>
  <c r="F25" i="40"/>
  <c r="F21" i="40"/>
  <c r="G31" i="40"/>
  <c r="G27" i="40"/>
  <c r="G23" i="40"/>
  <c r="E36" i="40"/>
  <c r="E29" i="40"/>
  <c r="E25" i="40"/>
  <c r="E21" i="40"/>
  <c r="F32" i="40"/>
  <c r="F28" i="40"/>
  <c r="F24" i="40"/>
  <c r="G19" i="40"/>
  <c r="G30" i="40"/>
  <c r="G26" i="40"/>
  <c r="G22" i="40"/>
  <c r="E32" i="40"/>
  <c r="E28" i="40"/>
  <c r="E24" i="40"/>
  <c r="G37" i="40" l="1"/>
  <c r="F37" i="40"/>
  <c r="E37" i="40"/>
  <c r="Q3" i="1" l="1"/>
  <c r="Q4" i="1" s="1"/>
  <c r="Z3" i="12" l="1"/>
  <c r="B61" i="13" l="1"/>
  <c r="B62" i="13"/>
  <c r="B63" i="13"/>
  <c r="B64" i="13"/>
  <c r="B65" i="13"/>
  <c r="F52" i="13"/>
  <c r="F53" i="13"/>
  <c r="F54" i="13"/>
  <c r="F55" i="13"/>
  <c r="F56" i="13"/>
  <c r="F57" i="13"/>
  <c r="F58" i="13"/>
  <c r="F59" i="13"/>
  <c r="F60" i="13"/>
  <c r="F61" i="13"/>
  <c r="F62" i="13"/>
  <c r="F63" i="13"/>
  <c r="F64" i="13"/>
  <c r="F65" i="13"/>
  <c r="E52" i="13"/>
  <c r="E53" i="13"/>
  <c r="E54" i="13"/>
  <c r="E55" i="13"/>
  <c r="E56" i="13"/>
  <c r="E57" i="13"/>
  <c r="E58" i="13"/>
  <c r="E59" i="13"/>
  <c r="E60" i="13"/>
  <c r="E61" i="13"/>
  <c r="E62" i="13"/>
  <c r="E63" i="13"/>
  <c r="E64" i="13"/>
  <c r="E65" i="13"/>
  <c r="D52" i="13"/>
  <c r="D53" i="13"/>
  <c r="D54" i="13"/>
  <c r="D55" i="13"/>
  <c r="D56" i="13"/>
  <c r="D57" i="13"/>
  <c r="D58" i="13"/>
  <c r="D59" i="13"/>
  <c r="D60" i="13"/>
  <c r="D61" i="13"/>
  <c r="D62" i="13"/>
  <c r="D63" i="13"/>
  <c r="D64" i="13"/>
  <c r="D65" i="13"/>
  <c r="C9" i="13"/>
  <c r="C52" i="13"/>
  <c r="C53" i="13"/>
  <c r="C54" i="13"/>
  <c r="C55" i="13"/>
  <c r="C56" i="13"/>
  <c r="C57" i="13"/>
  <c r="C58" i="13"/>
  <c r="C59" i="13"/>
  <c r="C60" i="13"/>
  <c r="C61" i="13"/>
  <c r="C62" i="13"/>
  <c r="C63" i="13"/>
  <c r="C64" i="13"/>
  <c r="C65" i="13"/>
  <c r="B54" i="13" l="1"/>
  <c r="B58" i="13"/>
  <c r="B57" i="13"/>
  <c r="B60" i="13"/>
  <c r="B53" i="13"/>
  <c r="B56" i="13"/>
  <c r="B52" i="13"/>
  <c r="B59" i="13"/>
  <c r="B55" i="13"/>
  <c r="D9" i="13"/>
  <c r="L5" i="1"/>
  <c r="E9" i="13" l="1"/>
  <c r="F9" i="13" l="1"/>
  <c r="B9" i="13"/>
  <c r="D10" i="1"/>
  <c r="E10" i="1"/>
  <c r="C10" i="1"/>
  <c r="B10" i="1" l="1"/>
  <c r="K65" i="13"/>
  <c r="K64" i="13"/>
  <c r="K63" i="13"/>
  <c r="K62" i="13"/>
  <c r="K61" i="13"/>
  <c r="O52" i="13" l="1"/>
  <c r="O53" i="13"/>
  <c r="F6" i="32" l="1"/>
  <c r="F3" i="32"/>
  <c r="F2" i="32"/>
  <c r="F6" i="31"/>
  <c r="F3" i="31"/>
  <c r="F2" i="31"/>
  <c r="E6" i="30"/>
  <c r="H6" i="13"/>
  <c r="I6" i="10"/>
  <c r="E3" i="30"/>
  <c r="E2" i="30"/>
  <c r="O9" i="13" l="1"/>
  <c r="O55" i="13"/>
  <c r="O56" i="13"/>
  <c r="O57" i="13"/>
  <c r="O58" i="13"/>
  <c r="O59" i="13"/>
  <c r="O60" i="13"/>
  <c r="O61" i="13"/>
  <c r="O62" i="13"/>
  <c r="O63" i="13"/>
  <c r="O64" i="13"/>
  <c r="O65" i="13"/>
  <c r="H3" i="13" l="1"/>
  <c r="H2" i="13"/>
  <c r="I3" i="10"/>
  <c r="I2" i="10"/>
  <c r="H3" i="12" l="1"/>
  <c r="H2" i="12"/>
  <c r="J267" i="12"/>
  <c r="K267" i="12"/>
  <c r="L267" i="12"/>
  <c r="M267" i="12"/>
  <c r="N267" i="12"/>
  <c r="O267" i="12"/>
  <c r="P267" i="12"/>
  <c r="Q267" i="12"/>
  <c r="R267" i="12"/>
  <c r="E12" i="34"/>
  <c r="E11" i="34"/>
  <c r="E10" i="34"/>
  <c r="E9" i="34"/>
  <c r="E8" i="34"/>
  <c r="E7" i="34"/>
  <c r="E6" i="34"/>
  <c r="S267" i="12"/>
  <c r="T267" i="12"/>
  <c r="U267" i="12"/>
  <c r="F23" i="30"/>
  <c r="F22" i="30" s="1"/>
  <c r="G10" i="31" s="1"/>
  <c r="G14" i="31" s="1"/>
  <c r="F19" i="30"/>
  <c r="F14" i="30"/>
  <c r="F10" i="30"/>
  <c r="F9" i="30" s="1"/>
  <c r="B6" i="40" l="1"/>
  <c r="B9" i="40"/>
  <c r="B7" i="40"/>
  <c r="B8" i="40"/>
  <c r="F13" i="30"/>
  <c r="F30" i="30" s="1"/>
  <c r="E4" i="30"/>
  <c r="F4" i="31"/>
  <c r="F4" i="32"/>
  <c r="V267" i="12"/>
  <c r="H4" i="13"/>
  <c r="L18" i="31" l="1"/>
  <c r="F32" i="30"/>
  <c r="B10" i="40"/>
  <c r="G21" i="30"/>
  <c r="G11" i="30"/>
  <c r="G15" i="30"/>
  <c r="G12" i="30"/>
  <c r="G28" i="30"/>
  <c r="G18" i="30"/>
  <c r="G25" i="30"/>
  <c r="G17" i="30"/>
  <c r="G26" i="30"/>
  <c r="G20" i="30"/>
  <c r="G24" i="30"/>
  <c r="G27" i="30"/>
  <c r="G29" i="30"/>
  <c r="G16" i="30"/>
  <c r="G19" i="30" l="1"/>
  <c r="G14" i="30"/>
  <c r="G10" i="30"/>
  <c r="G9" i="30" s="1"/>
  <c r="G23" i="30"/>
  <c r="G22" i="30" s="1"/>
  <c r="G13" i="30" l="1"/>
  <c r="G30" i="30" s="1"/>
  <c r="D17" i="40"/>
  <c r="C17"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Ilka Gonzalez</author>
    <author>tc={887AC4F3-102D-4652-B487-3A47CF691061}</author>
    <author>tc={0C94B2A4-845F-48E2-9EFF-AF2219FB8779}</author>
    <author>tc={6AA842D7-EE73-496D-8C5E-419E856C1312}</author>
    <author>tc={A1BEB9BC-6BD7-4F02-9DFF-5018B2F30350}</author>
    <author>tc={EA129D6A-1399-42FC-A55E-02F35CCC6B2C}</author>
    <author>tc={62AF8926-986E-404C-8580-A3C06EB62094}</author>
    <author>tc={E4F2F8EF-21DB-492C-9010-4C138E915C89}</author>
    <author>tc={B89E21E2-AF89-4CF7-8890-99596AD98E0C}</author>
  </authors>
  <commentList>
    <comment ref="H9" authorId="0" shapeId="0" xr:uid="{00000000-0006-0000-0200-000001000000}">
      <text>
        <r>
          <rPr>
            <sz val="9"/>
            <color indexed="81"/>
            <rFont val="Tahoma"/>
            <family val="2"/>
          </rPr>
          <t xml:space="preserve">Inicia siglas de la dependencia, numeración resultado esperado, numeración producto y secuencia actividades para el producto.
Ej.: Dirección de Planificación
Línea Estratégica 1
Objetivo Estratégico 1
Resultado Esperado 1
Producto 1
Actividad 1
Sería: </t>
        </r>
        <r>
          <rPr>
            <b/>
            <sz val="9"/>
            <color indexed="81"/>
            <rFont val="Tahoma"/>
            <family val="2"/>
          </rPr>
          <t>DP1.1.1.1.01</t>
        </r>
      </text>
    </comment>
    <comment ref="Y9" authorId="1" shapeId="0" xr:uid="{00000000-0006-0000-0200-000002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medios de verificación que no se contemplan en las pestañas desplegables</t>
        </r>
      </text>
    </comment>
    <comment ref="Z9" authorId="2" shapeId="0" xr:uid="{00000000-0006-0000-0200-000003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Registrar responsables de acuerdo a la estructura organizacional</t>
        </r>
      </text>
    </comment>
    <comment ref="I105" authorId="3" shapeId="0" xr:uid="{00000000-0006-0000-0200-000004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AGREGADA POR EL DEPARTAMENTO, NO ESTABA CONTEMPLADA EN EL POA ESTANDAR</t>
        </r>
      </text>
    </comment>
    <comment ref="I197" authorId="4" shapeId="0" xr:uid="{00000000-0006-0000-0200-000009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AGREGO</t>
        </r>
      </text>
    </comment>
    <comment ref="I215" authorId="5" shapeId="0" xr:uid="{00000000-0006-0000-0200-000005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fue agregada</t>
        </r>
      </text>
    </comment>
    <comment ref="I216" authorId="6" shapeId="0" xr:uid="{00000000-0006-0000-0200-000006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fue agregada</t>
        </r>
      </text>
    </comment>
    <comment ref="I217" authorId="7" shapeId="0" xr:uid="{00000000-0006-0000-0200-000007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fue agregada</t>
        </r>
      </text>
    </comment>
    <comment ref="I218" authorId="8" shapeId="0" xr:uid="{00000000-0006-0000-0200-000008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fue agregada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tc={DE899402-3CCE-469B-8D3D-1483D123C134}</author>
    <author>tc={A29BFD1E-CE21-4405-A0BF-6BB272C16063}</author>
    <author>tc={EB8B8370-FE61-4A51-8A7A-60B1E8F595E2}</author>
    <author>tc={D7A9870B-D620-41EA-85F1-868B0A6D40D4}</author>
    <author>tc={5CC0D633-A138-4364-9608-83566FF67F4E}</author>
    <author>tc={0D69806E-77C9-4617-B448-0C49DB63EE79}</author>
    <author>tc={D03514B9-EE8C-4154-8BCC-57E4E69C9E50}</author>
  </authors>
  <commentList>
    <comment ref="G9" authorId="0" shapeId="0" xr:uid="{00000000-0006-0000-0300-000001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OFICINA ACCESO A LA INFORMACION</t>
        </r>
      </text>
    </comment>
    <comment ref="G22" authorId="1" shapeId="0" xr:uid="{00000000-0006-0000-0300-000002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COMUNICACIONES</t>
        </r>
      </text>
    </comment>
    <comment ref="G37" authorId="2" shapeId="0" xr:uid="{00000000-0006-0000-0300-000003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MONITOREO Y EVALUACION</t>
        </r>
      </text>
    </comment>
    <comment ref="G41" authorId="3" shapeId="0" xr:uid="{00000000-0006-0000-0300-000004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CENTROS DE SALUD</t>
        </r>
      </text>
    </comment>
    <comment ref="G68" authorId="4" shapeId="0" xr:uid="{00000000-0006-0000-0300-000005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PLANIFICACION Y DESARROLLO</t>
        </r>
      </text>
    </comment>
    <comment ref="G160" authorId="5" shapeId="0" xr:uid="{00000000-0006-0000-0300-000006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financiero</t>
        </r>
      </text>
    </comment>
    <comment ref="G166" authorId="6" shapeId="0" xr:uid="{00000000-0006-0000-0300-00000700000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flete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<sst xmlns="http://schemas.openxmlformats.org/spreadsheetml/2006/main" count="10346" uniqueCount="2737">
  <si>
    <t>Meta</t>
  </si>
  <si>
    <t xml:space="preserve">Productos </t>
  </si>
  <si>
    <t>Insumos</t>
  </si>
  <si>
    <t>Unidad de Medida</t>
  </si>
  <si>
    <t>Cantidad de Insumos</t>
  </si>
  <si>
    <t>Precio Unitario</t>
  </si>
  <si>
    <t>Valor Total</t>
  </si>
  <si>
    <t>Cuenta</t>
  </si>
  <si>
    <t>Auxiliar</t>
  </si>
  <si>
    <t>%</t>
  </si>
  <si>
    <t>Sobresueldos</t>
  </si>
  <si>
    <t>Servicios Básicos</t>
  </si>
  <si>
    <t>Electricidad</t>
  </si>
  <si>
    <t>Agua</t>
  </si>
  <si>
    <t>Viáticos</t>
  </si>
  <si>
    <t>Fletes</t>
  </si>
  <si>
    <t>Materiales y Suministros</t>
  </si>
  <si>
    <t>Alimentos y Productos Agroforestales</t>
  </si>
  <si>
    <t>Textiles y Vestuarios</t>
  </si>
  <si>
    <t>Calzados</t>
  </si>
  <si>
    <t>Minerales</t>
  </si>
  <si>
    <t>Productos y Utiles Varios</t>
  </si>
  <si>
    <t>Suplencias</t>
  </si>
  <si>
    <t>Especialismos</t>
  </si>
  <si>
    <t>Sobrejornales</t>
  </si>
  <si>
    <t>Dietas y Gastos de Representación</t>
  </si>
  <si>
    <t>Gratificaciones y Bonificaciones</t>
  </si>
  <si>
    <t>Bonificaciones</t>
  </si>
  <si>
    <t>Almacenaje</t>
  </si>
  <si>
    <t>Subgrupo</t>
  </si>
  <si>
    <t>Donaciones</t>
  </si>
  <si>
    <t>Aportes y Donaciones</t>
  </si>
  <si>
    <t>Donaciones recibidas de otros Organismos</t>
  </si>
  <si>
    <t>Transferencias</t>
  </si>
  <si>
    <t>Transferencias Corrientes de la Administración Central</t>
  </si>
  <si>
    <t>Transferencia de Capital de la Administración Central</t>
  </si>
  <si>
    <t>Otros Ingresos</t>
  </si>
  <si>
    <t>Venta de Servicios</t>
  </si>
  <si>
    <t>Venta de Servicios a SENASA por afiliados regimen subsidiado</t>
  </si>
  <si>
    <t>Venta de Servicios a SENASA por afiliados regimen contributivo</t>
  </si>
  <si>
    <t>Venta de Servicios a otras ARS por atencion a Regimen contributivo</t>
  </si>
  <si>
    <t xml:space="preserve">Venta de Servicios a ARL </t>
  </si>
  <si>
    <t xml:space="preserve">Venta de Servicios a Compañias aseguradoras </t>
  </si>
  <si>
    <t>Venta de servicios a otros</t>
  </si>
  <si>
    <t>Total Ingresos</t>
  </si>
  <si>
    <t>Estimación de Ingresos</t>
  </si>
  <si>
    <t>Ene</t>
  </si>
  <si>
    <t>Feb</t>
  </si>
  <si>
    <t>Mar</t>
  </si>
  <si>
    <t>Abr</t>
  </si>
  <si>
    <t>May</t>
  </si>
  <si>
    <t>Jun</t>
  </si>
  <si>
    <t>Jul</t>
  </si>
  <si>
    <t>Ago</t>
  </si>
  <si>
    <t>Sep</t>
  </si>
  <si>
    <t>Oct</t>
  </si>
  <si>
    <t>Nov</t>
  </si>
  <si>
    <t>Dic</t>
  </si>
  <si>
    <t>Descripción</t>
  </si>
  <si>
    <t xml:space="preserve">Total de Acciones </t>
  </si>
  <si>
    <t>Aporte de los Hogares</t>
  </si>
  <si>
    <t>Anticipos Financieros</t>
  </si>
  <si>
    <t>Fuente de Financiamiento</t>
  </si>
  <si>
    <t>Monto Estimado</t>
  </si>
  <si>
    <t>Objeto</t>
  </si>
  <si>
    <t>Sub-Cuenta</t>
  </si>
  <si>
    <t>Estimación de Gastos</t>
  </si>
  <si>
    <t>Código Presupuestario</t>
  </si>
  <si>
    <t>Descripción Ingresos por Cuenta</t>
  </si>
  <si>
    <t xml:space="preserve">Transferencias Corrientes </t>
  </si>
  <si>
    <t>Niveles de Responsabilidad</t>
  </si>
  <si>
    <t>Primer Nivel de Atención</t>
  </si>
  <si>
    <t>Nivel Especializado</t>
  </si>
  <si>
    <t xml:space="preserve">        Anticipos Financieros</t>
  </si>
  <si>
    <t xml:space="preserve">        Venta de Servicios y Otros Ingresos</t>
  </si>
  <si>
    <t xml:space="preserve">        Otros Aportes</t>
  </si>
  <si>
    <t xml:space="preserve">      Total Ingresos RD$</t>
  </si>
  <si>
    <t>Descripción Gasto por Cuenta</t>
  </si>
  <si>
    <t>Tipo</t>
  </si>
  <si>
    <t>Remuneraciones</t>
  </si>
  <si>
    <t>Remuneraciones al personal fijo</t>
  </si>
  <si>
    <t>Sueldos a medicos</t>
  </si>
  <si>
    <t>Nuevas plazas maestros</t>
  </si>
  <si>
    <t>Incentivos y escalafón</t>
  </si>
  <si>
    <t>Remuneraciones al personal con carácter transitorio</t>
  </si>
  <si>
    <t>Sueldos al personal contratado y/o igualado</t>
  </si>
  <si>
    <t>Sueldos de personal nominal</t>
  </si>
  <si>
    <t>Sueldos al personal por servicios especiales</t>
  </si>
  <si>
    <t>Sueldo al personal nominal en período probatorio</t>
  </si>
  <si>
    <t xml:space="preserve"> Jornales</t>
  </si>
  <si>
    <t>Sueldos al personal fijo en trámite de pensiones</t>
  </si>
  <si>
    <t>Pago de porcentaje por desvinculación de cargo</t>
  </si>
  <si>
    <t>Primas por antigüedad</t>
  </si>
  <si>
    <t>Compensación</t>
  </si>
  <si>
    <t>Compensación por gastos de alimentación</t>
  </si>
  <si>
    <t>Compensación por horas extraordinarias</t>
  </si>
  <si>
    <t>Pago de horas extraordinarias, Horas extraordinarias fin de año (Reglamento 523-09)</t>
  </si>
  <si>
    <t>Prima de transporte</t>
  </si>
  <si>
    <t>Compensación servicios de Seguridad</t>
  </si>
  <si>
    <t>Compensación por resultados</t>
  </si>
  <si>
    <t>Compensación por distancia</t>
  </si>
  <si>
    <t>Compensaciones especiales</t>
  </si>
  <si>
    <t>Bono por desempeño</t>
  </si>
  <si>
    <t>Beneficio , Acuerdo de desempeños institucionales (Reglamento 423-12)</t>
  </si>
  <si>
    <t>Dietas</t>
  </si>
  <si>
    <t>Dietas en el país</t>
  </si>
  <si>
    <t>Dietas en el exterior</t>
  </si>
  <si>
    <t>Gastos de representación</t>
  </si>
  <si>
    <t>Gastos de representación en el país</t>
  </si>
  <si>
    <t>Gastos de representación en el exterior</t>
  </si>
  <si>
    <t>Otras Gratificaciones y Bonificaciones</t>
  </si>
  <si>
    <t>Bono escolar</t>
  </si>
  <si>
    <t>Gratificaciones por pasantías</t>
  </si>
  <si>
    <t>Gratificaciones por aniversario de institución</t>
  </si>
  <si>
    <t>Contribuciones al seguro de salud</t>
  </si>
  <si>
    <t>Contribuciones al seguro de pensiones</t>
  </si>
  <si>
    <t>Contribuciones al seguro de riesgo laboral</t>
  </si>
  <si>
    <t>Contribuciones al plan de retiro complementario</t>
  </si>
  <si>
    <t>Radiocomunicación</t>
  </si>
  <si>
    <t>Servicios telefónico de larga distancia</t>
  </si>
  <si>
    <t>Teléfono local</t>
  </si>
  <si>
    <t>Telefax y correos</t>
  </si>
  <si>
    <t>Servicio de internet y televisión por cable</t>
  </si>
  <si>
    <t>Energía eléctrica</t>
  </si>
  <si>
    <t>Electricidad no cortable</t>
  </si>
  <si>
    <t>Recolección de residuos sólidos</t>
  </si>
  <si>
    <t>Publicidad y propaganda</t>
  </si>
  <si>
    <t>Impresión y encuadernación</t>
  </si>
  <si>
    <t>Viáticos dentro del país</t>
  </si>
  <si>
    <t>Viáticos fuera del país</t>
  </si>
  <si>
    <t>Transporte y Alamcenaje</t>
  </si>
  <si>
    <t>Peaje</t>
  </si>
  <si>
    <t>Alquileres y Rentas</t>
  </si>
  <si>
    <t>Alquilleres y rentas de edificios y locales</t>
  </si>
  <si>
    <t>Alquiler de equipo educacional</t>
  </si>
  <si>
    <t>Alquiler de equipo para computación</t>
  </si>
  <si>
    <t>Alquiler de equipo de comunicación</t>
  </si>
  <si>
    <t>Alquiler de equipo de oficina y muebles</t>
  </si>
  <si>
    <t>Alquiler de equipos sanitarios y de laboratorios</t>
  </si>
  <si>
    <t>Alquileres de equipos de transporte, tracción y elevación</t>
  </si>
  <si>
    <t>Otros alquileres</t>
  </si>
  <si>
    <t>Seguros</t>
  </si>
  <si>
    <t>Seguro de bienes muebles</t>
  </si>
  <si>
    <t>Seguros de personas</t>
  </si>
  <si>
    <t>Seguros de la producción agrícola</t>
  </si>
  <si>
    <t>Servicios de Conservación, Reparaciones Menores e Instalaciones Temporales</t>
  </si>
  <si>
    <t>Obras menores en edificaciones</t>
  </si>
  <si>
    <t>Limpieza, desmalezamiento de tierras y terrenos</t>
  </si>
  <si>
    <t>Instalaciones eléctricas</t>
  </si>
  <si>
    <t>Mantenimiento y reparación de equipos sanitarios y de laboratorio</t>
  </si>
  <si>
    <t>Mantenimiento y reparación de equipos de transporte, tracción y elevación</t>
  </si>
  <si>
    <t>Instalaciones temporales</t>
  </si>
  <si>
    <t>Servicios sanitarios médicos y veterinarios</t>
  </si>
  <si>
    <t>Servicios funerarios y gastos conexos</t>
  </si>
  <si>
    <t>Fumigación, lavandería, limpieza e higiene</t>
  </si>
  <si>
    <t>Fumigación</t>
  </si>
  <si>
    <t>Lavandería</t>
  </si>
  <si>
    <t>Festividades</t>
  </si>
  <si>
    <t>Actuaciones deportivas</t>
  </si>
  <si>
    <t>Actuaciones artísticas</t>
  </si>
  <si>
    <t>Servicios Técnicos y Profesionales</t>
  </si>
  <si>
    <t>Servicios jurídicos</t>
  </si>
  <si>
    <t>Servicios de contabilidad y auditoría</t>
  </si>
  <si>
    <t>Servicios de capacitación</t>
  </si>
  <si>
    <t>Servicios de informática y sistemas computarizados</t>
  </si>
  <si>
    <t>Otros servicios técnicos profesionales</t>
  </si>
  <si>
    <t>Impuestos, derechos y tasas</t>
  </si>
  <si>
    <t>Impuestos</t>
  </si>
  <si>
    <t>Derechos</t>
  </si>
  <si>
    <t>Tasas</t>
  </si>
  <si>
    <t>Otros gastos operativos</t>
  </si>
  <si>
    <t>Otros gastos operativos de instituciones empresariales</t>
  </si>
  <si>
    <t>Alimentos y bebidas para personas</t>
  </si>
  <si>
    <t>Alimentos para animales</t>
  </si>
  <si>
    <t>Productos agroforestales y pecuarios</t>
  </si>
  <si>
    <t>Productos pecuarios</t>
  </si>
  <si>
    <t>Productos agrícolas</t>
  </si>
  <si>
    <t>Productos forestales</t>
  </si>
  <si>
    <t>Madera, corcho y sus manufacturas</t>
  </si>
  <si>
    <t>Acabados textiles</t>
  </si>
  <si>
    <t>Prendas de vestir</t>
  </si>
  <si>
    <t>Papel de escritorio</t>
  </si>
  <si>
    <t>Productos de papel y cartón</t>
  </si>
  <si>
    <t>Productos de artes gráficas</t>
  </si>
  <si>
    <t>Libros, revistas y periódicos</t>
  </si>
  <si>
    <t>Textos de enseñanza</t>
  </si>
  <si>
    <t>Especies timbrados y valoradas</t>
  </si>
  <si>
    <t>Productos medicinales para uso humano</t>
  </si>
  <si>
    <t>Productos medicinales para uso veterinario</t>
  </si>
  <si>
    <t>Productos de Cuero, Caucho y Plasticos</t>
  </si>
  <si>
    <t>Llantas y neumáticos</t>
  </si>
  <si>
    <t>Artículos de plástico</t>
  </si>
  <si>
    <t>Productos de Minerales, Metalicos y No Metalicos</t>
  </si>
  <si>
    <t>Productos de cemento, cal, asbesto, yeso y arcilla</t>
  </si>
  <si>
    <t>Productos de cemento</t>
  </si>
  <si>
    <t>Productos de cal</t>
  </si>
  <si>
    <t>Productos de asbestos</t>
  </si>
  <si>
    <t>Productos de yeso</t>
  </si>
  <si>
    <t>Productos de arcilla y derivados</t>
  </si>
  <si>
    <t>Productos de vidrio, loza y porcelana</t>
  </si>
  <si>
    <t>Productos de vidrio</t>
  </si>
  <si>
    <t>Productos de loza</t>
  </si>
  <si>
    <t>Productos de porcelana</t>
  </si>
  <si>
    <t>Productos metálicos y sus derivados</t>
  </si>
  <si>
    <t>Herramientas menores</t>
  </si>
  <si>
    <t>Productos de hojalata</t>
  </si>
  <si>
    <t>Minerales metalíferos</t>
  </si>
  <si>
    <t>Petróleo crudo</t>
  </si>
  <si>
    <t>Carbon mineral</t>
  </si>
  <si>
    <t>Piedra, arcilla y arena</t>
  </si>
  <si>
    <t>Productos aislantes</t>
  </si>
  <si>
    <t>Productos abrasivos</t>
  </si>
  <si>
    <t>Otros minerales</t>
  </si>
  <si>
    <t>Otros Productos Minerales no metálicos</t>
  </si>
  <si>
    <t>Combustibles y lubricantes</t>
  </si>
  <si>
    <t>Gasolina</t>
  </si>
  <si>
    <t>Gasoil</t>
  </si>
  <si>
    <t>Kerosén</t>
  </si>
  <si>
    <t>Gas GLP</t>
  </si>
  <si>
    <t>Aceites y Grasas</t>
  </si>
  <si>
    <t>Lubricantes</t>
  </si>
  <si>
    <t>Productos químicos y conexos</t>
  </si>
  <si>
    <t>Productos explosivos y Pirotecnia</t>
  </si>
  <si>
    <t>Productos Fotoquímicos</t>
  </si>
  <si>
    <t>Productos Químicos de uso Personal</t>
  </si>
  <si>
    <t>Abonos y Fertilizantes</t>
  </si>
  <si>
    <t>Insecticidas, Fumigantes y Otros</t>
  </si>
  <si>
    <t>Material para limpieza</t>
  </si>
  <si>
    <t>Utiles destinados a actividades deportivas y recreativas</t>
  </si>
  <si>
    <t>Utiles de cocina y comedor</t>
  </si>
  <si>
    <t>Productos eléctricos y afines</t>
  </si>
  <si>
    <t>Bienes Muebles, Inmuebles e Intangibles</t>
  </si>
  <si>
    <t>Mobiliario Y Equipo</t>
  </si>
  <si>
    <t>Muebles de oficina y estantería</t>
  </si>
  <si>
    <t>Otros mobiliarios y equipos no identificados precedentemente</t>
  </si>
  <si>
    <t>Aparatos deportivos</t>
  </si>
  <si>
    <t>Cámaras fotográficas y de video</t>
  </si>
  <si>
    <t>Equipo e Instrumental, Científico Y Laboratorio</t>
  </si>
  <si>
    <t>Equipo médico y de laboratorio</t>
  </si>
  <si>
    <t>Instrumental médico y de laboratorio</t>
  </si>
  <si>
    <t>Equipo veterinario</t>
  </si>
  <si>
    <t>Equipo Meteriológico y sismológico</t>
  </si>
  <si>
    <t>Vehículos y Equipo de Transporte, Tracción y Elevación</t>
  </si>
  <si>
    <t>Automóviles y camiones</t>
  </si>
  <si>
    <t>Carrocerías y remolques</t>
  </si>
  <si>
    <t>Otros equipos de transporte</t>
  </si>
  <si>
    <t>Maquinaria, Otros Equipos y Herramientas</t>
  </si>
  <si>
    <t>Maquinaria y equipo industrial</t>
  </si>
  <si>
    <t>Maquinaria y equipo de construcción</t>
  </si>
  <si>
    <t>Equipo de comunicación, telecomunicaciones y señalamiento</t>
  </si>
  <si>
    <t>Equipo de generación eléctrica, aparatos y accesorios eléctricos</t>
  </si>
  <si>
    <t>Herramientas y máquinas-herramientas</t>
  </si>
  <si>
    <t>Otros equipos</t>
  </si>
  <si>
    <t>Bienes Intangibles</t>
  </si>
  <si>
    <t>Investigación y desarrollo</t>
  </si>
  <si>
    <t>Programas de informática y base de datos</t>
  </si>
  <si>
    <t>Programas de informática</t>
  </si>
  <si>
    <t>Base de datos</t>
  </si>
  <si>
    <t>Estudios de preinversión</t>
  </si>
  <si>
    <t>Marcas y patentes</t>
  </si>
  <si>
    <t>Concesiones</t>
  </si>
  <si>
    <t>Licencias informáticas e intelectuales, industriales y comerciales</t>
  </si>
  <si>
    <t>Otros activos intangibles</t>
  </si>
  <si>
    <t>Obras</t>
  </si>
  <si>
    <t>Obras En Edificaciones</t>
  </si>
  <si>
    <t>Obras para edificación residencial (viviendas)</t>
  </si>
  <si>
    <t>Obras para edificación no residencial</t>
  </si>
  <si>
    <t>Obras para edificación de otras estructuras</t>
  </si>
  <si>
    <t>Mejoras de tierras y terrenos</t>
  </si>
  <si>
    <t>Infraestructura</t>
  </si>
  <si>
    <t>Obras Hidráulicas Y Sanitarias</t>
  </si>
  <si>
    <t>Obras de Energía</t>
  </si>
  <si>
    <t>Obras de telecomunicaciones</t>
  </si>
  <si>
    <t>Infraestructura terrestre y obras anexas</t>
  </si>
  <si>
    <t>Obras urbanísticas</t>
  </si>
  <si>
    <t>Obras en cementerios</t>
  </si>
  <si>
    <t>Construcciones En Bienes Concesionados</t>
  </si>
  <si>
    <t>Construcciones en bienes de uso público concesionados</t>
  </si>
  <si>
    <t>Construcciones en bienes de uso privado concesionados</t>
  </si>
  <si>
    <t>Gerencia Regional</t>
  </si>
  <si>
    <t>Anticipos Financieros / Transferencias</t>
  </si>
  <si>
    <t>Proporción de vacaciones no disfrutadas</t>
  </si>
  <si>
    <t>Seguro sobre infraestructura</t>
  </si>
  <si>
    <t>Otros seguros</t>
  </si>
  <si>
    <t>`01</t>
  </si>
  <si>
    <t>`02</t>
  </si>
  <si>
    <t>`03</t>
  </si>
  <si>
    <t>`04</t>
  </si>
  <si>
    <t>`05</t>
  </si>
  <si>
    <t>Mantenimiento y reparación de equipos de comunicación</t>
  </si>
  <si>
    <t>Limpieza e higiene</t>
  </si>
  <si>
    <t>Interes devengados internos por instituciones financieras</t>
  </si>
  <si>
    <t>Interes devengados externos por instituciones financieras</t>
  </si>
  <si>
    <t>Otros gastos por indemnizaciones y compensaciones</t>
  </si>
  <si>
    <t>Valor RD$</t>
  </si>
  <si>
    <t>Total RD$</t>
  </si>
  <si>
    <t>Egresos</t>
  </si>
  <si>
    <t>Servicios Personales</t>
  </si>
  <si>
    <t>Sueldos fijos</t>
  </si>
  <si>
    <t>Ascenso a militires</t>
  </si>
  <si>
    <t>`06</t>
  </si>
  <si>
    <t>Nuevas plazas a medicos</t>
  </si>
  <si>
    <t>`07</t>
  </si>
  <si>
    <t>Sueldo anual No. 13</t>
  </si>
  <si>
    <t>Prestacianes economicas</t>
  </si>
  <si>
    <t>Prestacion laboral por desvinculación</t>
  </si>
  <si>
    <t>Vacaciones</t>
  </si>
  <si>
    <t>`08</t>
  </si>
  <si>
    <t>`09</t>
  </si>
  <si>
    <t>`10</t>
  </si>
  <si>
    <t>Otras Gratificaciones</t>
  </si>
  <si>
    <t>Contribuciones a la Seguridad Social y Riesgo Laboral</t>
  </si>
  <si>
    <t>Contratacion de servicios</t>
  </si>
  <si>
    <t>Publicidad Impresión y Encuadernación</t>
  </si>
  <si>
    <t>Alquiler de tierra</t>
  </si>
  <si>
    <t>Alquileres de Terrenos</t>
  </si>
  <si>
    <t>Alquileres de equipos de construccion y movimiento de tierra</t>
  </si>
  <si>
    <t>Seguro de bienes inmuebles e infraestructura</t>
  </si>
  <si>
    <t>Seguros sobre bienes de dominio publico</t>
  </si>
  <si>
    <t>Seguros sobre bienes historicos y culturales</t>
  </si>
  <si>
    <t>Seguros sobre inventarios de bienes de consumo</t>
  </si>
  <si>
    <t>Mantenimientos y reparacion de maquinarias y equipos</t>
  </si>
  <si>
    <t>Otros Servicios No Incluidos en conceptos anteriores</t>
  </si>
  <si>
    <t>Eventos generals</t>
  </si>
  <si>
    <t>Estudios, investigaciones y análisis de factibilidad</t>
  </si>
  <si>
    <t>Premios de billetes y quinielas de la Lotería Nacional</t>
  </si>
  <si>
    <t>Productos de Papel, Cartón e Impresos</t>
  </si>
  <si>
    <t>Productos Farmacéuticos</t>
  </si>
  <si>
    <t xml:space="preserve">Artículos de plástico </t>
  </si>
  <si>
    <t>Combustibles, Lubricantes, Productos Químicos y Conexos</t>
  </si>
  <si>
    <t>Gas Natural</t>
  </si>
  <si>
    <t>Pinturas, Lacas, Barnices, Diluyentes y Absorbentes para Pinturas</t>
  </si>
  <si>
    <t>Gastos que se asignaran durante el ejercicio ( Art. 32-33 Ley 423-06)</t>
  </si>
  <si>
    <t>5 % que se asignara durante el ejercicio para gastos corrientes</t>
  </si>
  <si>
    <t>1 % que se asignara durante el ejercicio para gastos corrientes por calamidad publica</t>
  </si>
  <si>
    <t>Productos y útiles veterinarios</t>
  </si>
  <si>
    <t>Transferencias Corrientes</t>
  </si>
  <si>
    <t xml:space="preserve"> Transferencias Corrientes Al Sector Privado</t>
  </si>
  <si>
    <t xml:space="preserve"> Prestaciones A La Seguridad Social</t>
  </si>
  <si>
    <t>Pensiones</t>
  </si>
  <si>
    <t>Jubilaciones</t>
  </si>
  <si>
    <t>Indemnización Laboral</t>
  </si>
  <si>
    <t>Ayudas Y Donaciones A Personas</t>
  </si>
  <si>
    <t>Ayudas Y Donaciones Programadas A Hogares Y Personas</t>
  </si>
  <si>
    <t>Ayudas Y Donaciones Ocasionales A Hogares Y Personas</t>
  </si>
  <si>
    <t>Programa De Repitencia Escolar</t>
  </si>
  <si>
    <t>Becas y viajes de estudios</t>
  </si>
  <si>
    <t>Becas Nacionales</t>
  </si>
  <si>
    <t>Becas extranjeras</t>
  </si>
  <si>
    <t xml:space="preserve">Transferencias corrientes a empresas del sector privado </t>
  </si>
  <si>
    <t>Transferencias corrientes a Asociaciones sin fines de lucro y partidos políticos</t>
  </si>
  <si>
    <t>Transferencias corrientes a Asociaciones sin fines de lucro</t>
  </si>
  <si>
    <t xml:space="preserve"> Transferencias Corrientes Al Gob. Gral Nacional</t>
  </si>
  <si>
    <t>Aportaciones instituciones del gobierno central</t>
  </si>
  <si>
    <t>Aportaciones corrientes al Poder Ejecutivo</t>
  </si>
  <si>
    <t>Transferencias corrientes a instituciones descentralizadas y autonomas no financieras.</t>
  </si>
  <si>
    <t>Transferencias corrientes a instituciones descentralizadas y autonomas no financieras para servicios personales.</t>
  </si>
  <si>
    <t xml:space="preserve">Otras transferencias corrientes a instituciones descentralizadas y autonomas no financieras. </t>
  </si>
  <si>
    <t>Transferencias corrientes a instituciones descentralizadas y autonomas no financieras para pago de electricidad no cortable.</t>
  </si>
  <si>
    <t>Transferencias corrientes a instituciones públicas de la seguridad social</t>
  </si>
  <si>
    <t>Transferencias corrientes a instituciones públicas de la seguridad social para servicios personales.</t>
  </si>
  <si>
    <t>Otras transferencias corrientes a instituciones públicas de la seguridad social</t>
  </si>
  <si>
    <t>Transferencias corrientes ainstituciones públicas de la seguridad social para pago de electricidad no cortable.</t>
  </si>
  <si>
    <t xml:space="preserve">Transferenxcias corrientes a empresas públicas no financieras </t>
  </si>
  <si>
    <t>Transferenxcias corrientes a empresas públicas no financieras nacionales</t>
  </si>
  <si>
    <t>Transferenxcias corrientes a empresas públicas no financieras nacionales para servicios personales.</t>
  </si>
  <si>
    <t xml:space="preserve">Otras transferencias corrientes a instituciones públicas  no financieras nacionales </t>
  </si>
  <si>
    <t>Transferenxcias corrientes a empresas públicas no financieras nacionales   para pago de electricidad no cortable.</t>
  </si>
  <si>
    <t>Subvenciones</t>
  </si>
  <si>
    <t>Subvenciones a empresas del Sector Privado</t>
  </si>
  <si>
    <t>Subvenciones a empresas cuasiempresas publicas no financieras</t>
  </si>
  <si>
    <t>Subvenciones a instituciones publicas financieras no monetarias</t>
  </si>
  <si>
    <t>Subvenciones a instituciones publicas financieras monetarias</t>
  </si>
  <si>
    <t>Transferencias corrientes al sector externo</t>
  </si>
  <si>
    <t xml:space="preserve">Transferencias corrientes a Gobiernos Extranjeros
</t>
  </si>
  <si>
    <t>Transferencias corrientes a Gobiernos Extranjeros</t>
  </si>
  <si>
    <t>Transferencias corrientes a organismos internacionales</t>
  </si>
  <si>
    <t>Transferencias corrientes a Organismos internacionales</t>
  </si>
  <si>
    <t>Transferencias corrientes al sector privado externo</t>
  </si>
  <si>
    <t>Transferencias de Corrientes a otras Instituciones Públicas</t>
  </si>
  <si>
    <t>Sueldo en las transferencias a otras instituciones públicas</t>
  </si>
  <si>
    <t>Gasto en las transferencias a otras instituciones públicas</t>
  </si>
  <si>
    <t>Electricidad no cortable en las transferencias a otras instituciones públicas</t>
  </si>
  <si>
    <t>Transferencias Capital</t>
  </si>
  <si>
    <t>Transferencias de capital al sector privado</t>
  </si>
  <si>
    <t xml:space="preserve">Trasnferencia de capital a hogares y personas </t>
  </si>
  <si>
    <t>Transferencias de capital a Asociaciones Privadas sin Fines de Lucro</t>
  </si>
  <si>
    <t>Transferencia de capital a empresas del sector privado interno</t>
  </si>
  <si>
    <t>Electrodomesticos</t>
  </si>
  <si>
    <t>Equipos y aparatos audiovisuales</t>
  </si>
  <si>
    <t>Equipos de defensa y seguridad</t>
  </si>
  <si>
    <t>Equipos de defensa de defensa</t>
  </si>
  <si>
    <t>Equipos de seguridad</t>
  </si>
  <si>
    <t>Edificios y estructuras</t>
  </si>
  <si>
    <t>Edificios residenciales ( Viviendas )</t>
  </si>
  <si>
    <t>Edificios No Residenciales</t>
  </si>
  <si>
    <t>Otras estructuras</t>
  </si>
  <si>
    <t>Supervisión e inspección de obras en edificaciones</t>
  </si>
  <si>
    <t>Grupo</t>
  </si>
  <si>
    <t>Servicio Nacional de Salud</t>
  </si>
  <si>
    <t>Dirección de Planificación y Desarrollo</t>
  </si>
  <si>
    <t>Indicador</t>
  </si>
  <si>
    <t>Productos</t>
  </si>
  <si>
    <t xml:space="preserve">Responsable </t>
  </si>
  <si>
    <t>Informe</t>
  </si>
  <si>
    <t>Listado de participación</t>
  </si>
  <si>
    <t>Fotos</t>
  </si>
  <si>
    <t>Agenda</t>
  </si>
  <si>
    <t>Plan</t>
  </si>
  <si>
    <t>Protocolo</t>
  </si>
  <si>
    <t>Manual</t>
  </si>
  <si>
    <t>Resolución</t>
  </si>
  <si>
    <t>Boletin</t>
  </si>
  <si>
    <t>Reporte</t>
  </si>
  <si>
    <t>Minuta</t>
  </si>
  <si>
    <t>Hoja de supervisión</t>
  </si>
  <si>
    <t>Inventario</t>
  </si>
  <si>
    <t>Reglamento</t>
  </si>
  <si>
    <t>Memoria</t>
  </si>
  <si>
    <t>Encuesta</t>
  </si>
  <si>
    <t>Registro Digital</t>
  </si>
  <si>
    <t>Otros</t>
  </si>
  <si>
    <t>Actividades Programables Presupuestables</t>
  </si>
  <si>
    <t>Venta Servicios</t>
  </si>
  <si>
    <t>Código</t>
  </si>
  <si>
    <t>Provincia</t>
  </si>
  <si>
    <t>Municipio</t>
  </si>
  <si>
    <t>Nombre de establecimiento</t>
  </si>
  <si>
    <t>Hospital</t>
  </si>
  <si>
    <t>Centro Primer Nivel</t>
  </si>
  <si>
    <t>Centro Diagnóstico</t>
  </si>
  <si>
    <t>Almacen</t>
  </si>
  <si>
    <t>SRS</t>
  </si>
  <si>
    <t>Gerencia de Área</t>
  </si>
  <si>
    <t>Consolidado del Presupuesto Estimado de Ingresos y Gastos Nivel Servicio Regional de Salud</t>
  </si>
  <si>
    <t>Aportes SNS Nomina</t>
  </si>
  <si>
    <t>Aportes SNS Equipamiento</t>
  </si>
  <si>
    <t>Aportes para otros gastos de inversión del SNS</t>
  </si>
  <si>
    <t>Aportes SNS Medicamentos</t>
  </si>
  <si>
    <t xml:space="preserve">        Aportes SNS Nómina</t>
  </si>
  <si>
    <t xml:space="preserve">Consolidado por Presupuesto Estimado de Ingresos y Gastos </t>
  </si>
  <si>
    <t>R0 - SRS Metropolitano</t>
  </si>
  <si>
    <t>R1 - SRS Valdesia</t>
  </si>
  <si>
    <t>R2 - SRS Norcentral</t>
  </si>
  <si>
    <t>R3 - SRS Nordeste</t>
  </si>
  <si>
    <t>R4 - SRS Enriquillo</t>
  </si>
  <si>
    <t>R5 - SRS Este</t>
  </si>
  <si>
    <t>R6 - SRS El Valle</t>
  </si>
  <si>
    <t>R7 - SRS Cibao Occidental</t>
  </si>
  <si>
    <t>R8 - SRS Cibao Central</t>
  </si>
  <si>
    <t>Ls_Regiones</t>
  </si>
  <si>
    <t>Departamento</t>
  </si>
  <si>
    <t>ACC</t>
  </si>
  <si>
    <t>AES</t>
  </si>
  <si>
    <t>Atención Especializada</t>
  </si>
  <si>
    <t>AMT</t>
  </si>
  <si>
    <t>APS</t>
  </si>
  <si>
    <t>Atención Primaria</t>
  </si>
  <si>
    <t>ARH</t>
  </si>
  <si>
    <t>Administración de Recursos Humanos</t>
  </si>
  <si>
    <t>AST</t>
  </si>
  <si>
    <t>AU</t>
  </si>
  <si>
    <t>Atención al Usuario</t>
  </si>
  <si>
    <t>COP</t>
  </si>
  <si>
    <t>CPS</t>
  </si>
  <si>
    <t>DES</t>
  </si>
  <si>
    <t>DIS</t>
  </si>
  <si>
    <t>Desarrollo e Implementación de Sistemas</t>
  </si>
  <si>
    <t>EDL</t>
  </si>
  <si>
    <t>EMD</t>
  </si>
  <si>
    <t>GEA</t>
  </si>
  <si>
    <t>GEF</t>
  </si>
  <si>
    <t>GyC</t>
  </si>
  <si>
    <t>ING</t>
  </si>
  <si>
    <t>Infraestructura y Equipos</t>
  </si>
  <si>
    <t>LIT</t>
  </si>
  <si>
    <t>MC</t>
  </si>
  <si>
    <t>MED</t>
  </si>
  <si>
    <t>Medicamentos e Insumos</t>
  </si>
  <si>
    <t>MyE</t>
  </si>
  <si>
    <t>NOM</t>
  </si>
  <si>
    <t>Nomina</t>
  </si>
  <si>
    <t>OPT</t>
  </si>
  <si>
    <t>PSM</t>
  </si>
  <si>
    <t>RP</t>
  </si>
  <si>
    <t>SDT</t>
  </si>
  <si>
    <t>SHE</t>
  </si>
  <si>
    <t>SI</t>
  </si>
  <si>
    <t>SMT</t>
  </si>
  <si>
    <t>Seguridad y Monitoreo de las TIC</t>
  </si>
  <si>
    <t>SPG</t>
  </si>
  <si>
    <t>UEP</t>
  </si>
  <si>
    <t>EJ</t>
  </si>
  <si>
    <t>Ejecutiva</t>
  </si>
  <si>
    <t>JUR</t>
  </si>
  <si>
    <t>Jurídica</t>
  </si>
  <si>
    <t>Gestión Humana</t>
  </si>
  <si>
    <t>Oficina</t>
  </si>
  <si>
    <t>OAI</t>
  </si>
  <si>
    <t>Oficina de Acceso a la Información</t>
  </si>
  <si>
    <t>OFC</t>
  </si>
  <si>
    <t>Oficina de Control y Fiscalización</t>
  </si>
  <si>
    <t>Ls_Estructura</t>
  </si>
  <si>
    <t>04_División</t>
  </si>
  <si>
    <t>ls_Direccion</t>
  </si>
  <si>
    <t>ls_Departamento</t>
  </si>
  <si>
    <t>ls_SubDireccion</t>
  </si>
  <si>
    <t>Ls_Direccion</t>
  </si>
  <si>
    <t>Ls_SubDireccion</t>
  </si>
  <si>
    <t>Ls_Departamento</t>
  </si>
  <si>
    <t>Ls_Oficina</t>
  </si>
  <si>
    <t>Departamentos</t>
  </si>
  <si>
    <t>Abrev</t>
  </si>
  <si>
    <t>Indirecto</t>
  </si>
  <si>
    <t xml:space="preserve">Servicio Regional de Salud:  </t>
  </si>
  <si>
    <t>.</t>
  </si>
  <si>
    <t>Gerencia</t>
  </si>
  <si>
    <t>División</t>
  </si>
  <si>
    <t>Unidad</t>
  </si>
  <si>
    <t>Ls_DependenciasSRS</t>
  </si>
  <si>
    <t>ls_UnidadesSRS</t>
  </si>
  <si>
    <t>Apoyo Adm. De la Gerencia</t>
  </si>
  <si>
    <t>Comunicaciones</t>
  </si>
  <si>
    <t>Gestión del Desempeño</t>
  </si>
  <si>
    <t>Registro y Control</t>
  </si>
  <si>
    <t>Reclutamiento y Selección</t>
  </si>
  <si>
    <t>Bienestar y Seguridad</t>
  </si>
  <si>
    <t>Compensaciones y Beneficios</t>
  </si>
  <si>
    <t>Capacitación</t>
  </si>
  <si>
    <t>Compras y Contrataciones</t>
  </si>
  <si>
    <t>Activos Fijos</t>
  </si>
  <si>
    <t>Almacenes y Suministros</t>
  </si>
  <si>
    <t>Servicios Generales</t>
  </si>
  <si>
    <t>Presupuesto</t>
  </si>
  <si>
    <t>Tesorería</t>
  </si>
  <si>
    <t>Revisión y Análisis</t>
  </si>
  <si>
    <t>Monitoreo y Evaluación</t>
  </si>
  <si>
    <t>Formulación de PPP</t>
  </si>
  <si>
    <t>Desarrollo Institucional</t>
  </si>
  <si>
    <t>Calidad de la Gestión</t>
  </si>
  <si>
    <t>Estadísticas</t>
  </si>
  <si>
    <t>Materno Infantil</t>
  </si>
  <si>
    <t>Odontología</t>
  </si>
  <si>
    <t xml:space="preserve">Estructura:  </t>
  </si>
  <si>
    <t>Pasantias Medicas</t>
  </si>
  <si>
    <t>Soporte a la Gestión</t>
  </si>
  <si>
    <t>Administrativa</t>
  </si>
  <si>
    <t>Financiera</t>
  </si>
  <si>
    <t>Formulación, MyE de PPP</t>
  </si>
  <si>
    <t>Desarrollo Institucional y Calidad de la Gestión</t>
  </si>
  <si>
    <t>Sistema de Información</t>
  </si>
  <si>
    <t>Coordinación de la Prestacion de Servicios</t>
  </si>
  <si>
    <t>Servicios Diagnósticos y Complementación Terapeutica</t>
  </si>
  <si>
    <t>Ls_DivisionesSRS</t>
  </si>
  <si>
    <t>Ls_GerenciasSRS</t>
  </si>
  <si>
    <t>Ls_DepartamentosSRS</t>
  </si>
  <si>
    <t>Ls_OficinasSRS</t>
  </si>
  <si>
    <t>Acceso a la Información</t>
  </si>
  <si>
    <t>Control y Fiscalización</t>
  </si>
  <si>
    <t>Ls_UnidadesSRS</t>
  </si>
  <si>
    <t>Regional (Consolidado)</t>
  </si>
  <si>
    <t>Código_Actividad</t>
  </si>
  <si>
    <t>Actividad</t>
  </si>
  <si>
    <t>Medio de Verificación 1</t>
  </si>
  <si>
    <t>Medio de Verificación 3</t>
  </si>
  <si>
    <t>Medio de Verificación 2</t>
  </si>
  <si>
    <t>Ls_Medio_Verificacion</t>
  </si>
  <si>
    <t>Integrar un comité de conducción estratégica en el Nivel Central</t>
  </si>
  <si>
    <t>Est.1.1.1</t>
  </si>
  <si>
    <t>Desarrollar e implementar un modelo económico y financiero que garantice la sostenibilidad de la Red de servicios, incluyendo los Hospitales Autogestionados</t>
  </si>
  <si>
    <t>Est.1.3.1</t>
  </si>
  <si>
    <t>Definir y desarrollar los instrumentos de recolección de datos y reportes de Gestión/Productividad de la Red</t>
  </si>
  <si>
    <t>Est.1.6.1</t>
  </si>
  <si>
    <r>
      <t>Apoyar a los SRS en el proceso de cumplimiento de los criterios para su habilitación en los establecimientos de salud</t>
    </r>
    <r>
      <rPr>
        <sz val="9"/>
        <color rgb="FF000000"/>
        <rFont val="Arial"/>
        <family val="2"/>
      </rPr>
      <t xml:space="preserve"> de su Red</t>
    </r>
  </si>
  <si>
    <t>Est.1.8.1</t>
  </si>
  <si>
    <t>Definir una estructura funcional de transición (septiembre – diciembre 2016) en el Nivel Central</t>
  </si>
  <si>
    <t>Est.1.1.2</t>
  </si>
  <si>
    <t>Implementar las NOBACI y sus Normas Complementarias en el Nivel Central del SNS y en todos los niveles de la Red</t>
  </si>
  <si>
    <t>Est.1.3.2</t>
  </si>
  <si>
    <t>Desarrollar e implementar los Sistemas de Información que faciliten el flujo de información entre los niveles para la toma de decisión y la gestión para resultados</t>
  </si>
  <si>
    <t>Est.1.6.2</t>
  </si>
  <si>
    <t>Reformular la estructura organizativa aprobada mediante resolución 00006 del MAP</t>
  </si>
  <si>
    <t>Est.1.1.3</t>
  </si>
  <si>
    <t>Dotar de infraestructura tecnológica para el desarrollo de la tecnología de la información y comunicaciones (TIC) en el Nivel central</t>
  </si>
  <si>
    <t>Est.1.6.3</t>
  </si>
  <si>
    <t>Implementar un Plan de despliegue de las estructuras funcionales en el SNS y en todos sus niveles</t>
  </si>
  <si>
    <t>Est.1.1.4</t>
  </si>
  <si>
    <t xml:space="preserve">Implementar un Régimen de auditoria de calidad de la información </t>
  </si>
  <si>
    <t>Est.1.6.4</t>
  </si>
  <si>
    <t>Apoyar el proceso de integración y unificación de cargos de los profesionales del IDSS</t>
  </si>
  <si>
    <t>Est.1.9.1</t>
  </si>
  <si>
    <t>Elaborar y firmar acuerdos y convenios de Gestión entre las diferentes instancias de la Red.</t>
  </si>
  <si>
    <t>Est.1.4.1</t>
  </si>
  <si>
    <t>Aplicar los criterios de integración en redes de los establecimientos del IDSS a red del SNS, que defina la Comisión para la Integración de la Red Única de Servicios Públicos de Salud</t>
  </si>
  <si>
    <t>Est.1.9.2</t>
  </si>
  <si>
    <t>Actualizar y desplegar el Modelo de Gestión en toda la red</t>
  </si>
  <si>
    <t>Est.1.2.1</t>
  </si>
  <si>
    <t>Elaborar y firmar Acuerdos y Convenios intrasectoriales e intersectoriales, incluyendo ONG´s que tengan capacidad para proveer servicios de salud</t>
  </si>
  <si>
    <t>Est.1.5.1</t>
  </si>
  <si>
    <t>Diseñar e implementar un Plan de Comunicación Interna y externa con los canales jerárquicos definidos en el nivel central del SNS</t>
  </si>
  <si>
    <t>Est.1.7.1</t>
  </si>
  <si>
    <t>Definir los mecanismos estandarizados de medición de los planes y programas a ejecutarse en toda la red del SNS</t>
  </si>
  <si>
    <t>Est.1.10.1</t>
  </si>
  <si>
    <t>Actualizar el Modelo de Red acorde al Modelo de Gestión y al Modelo de Atención</t>
  </si>
  <si>
    <t>Est.1.2.2</t>
  </si>
  <si>
    <t>Revisar de forma sistemática el alcance de cumplimiento de los objetivos propuestos</t>
  </si>
  <si>
    <t>Est.1.10.2</t>
  </si>
  <si>
    <t xml:space="preserve">Gestionar la creación de una comisión mixta MSP, SNS para el desarrollo de los reglamentos </t>
  </si>
  <si>
    <t>Est.2.1.1</t>
  </si>
  <si>
    <t xml:space="preserve">Diseñar e Implementar una política de Recursos Humanos en el SNS y todos sus niveles (modelo de gestión de RRHH) </t>
  </si>
  <si>
    <t>Est.2.2.1</t>
  </si>
  <si>
    <t>Definir un programa de formación continua enfocado a la gestión por competencias</t>
  </si>
  <si>
    <t>Est.2.3.1</t>
  </si>
  <si>
    <t>Implementación de la Ley de Carrera Sanitaria y sus reglamentos</t>
  </si>
  <si>
    <t>Est.2.1.2</t>
  </si>
  <si>
    <t xml:space="preserve">Diseñar una política salarial que promueva la remuneración equilibrada en base al criterio de cargo y que contemple el sistema de incentivos </t>
  </si>
  <si>
    <t>Est.2.2.2</t>
  </si>
  <si>
    <t>Diseñar e Implementar un protocolo de selección y contratación de los gestores y directivos de la Red</t>
  </si>
  <si>
    <t>Est.2.1.3</t>
  </si>
  <si>
    <t xml:space="preserve">Impulsar el desarrollo del Modelo de Atención en la Red de Servicios especialmente en las áreas consideradas prioritarias </t>
  </si>
  <si>
    <t>Est.3.1.1</t>
  </si>
  <si>
    <t>Elaborar el Presupuesto, plan de inversiones y financiación de la red e implementarlo de acuerdo al dimensionamiento definido para la implementación del Modelo de Atención y garantizar el flujo de los recursos financieros y de otra índole de forma coherente con los objetivos del Modelo de Atención</t>
  </si>
  <si>
    <t>Est.3.2.1</t>
  </si>
  <si>
    <t>Reorganización estructural, funcional y logística de la Red, según el modelo de atención y en función de las necesidades sanitarias de la población asignada</t>
  </si>
  <si>
    <t>Est.3.3.1</t>
  </si>
  <si>
    <t>Promover estilos de vida saludables mediante la intervención integral en los diferentes escenarios (establecimiento de salud, hogar, escuelas, etc.)</t>
  </si>
  <si>
    <t>Est.4.1.1</t>
  </si>
  <si>
    <t>Aumentar la provisión y cobertura de los servicios de salud sexual-reproductiva en todos los niveles de atención con énfasis en la atención materno-perinatal, infantil y adolescente</t>
  </si>
  <si>
    <t>Est.4.1.2</t>
  </si>
  <si>
    <t>Fortalecer la aplicación de las normas a programas de salud para aumentar las expectativas de vida y calidad de la atención en personas que viven con VIH-SIDA</t>
  </si>
  <si>
    <t>Est.4.1.3</t>
  </si>
  <si>
    <t>Fortalecer la Aplicación de las normas a programas de salud para aumentar las expectativas de vida y calidad de la atención en personas que viven con TB</t>
  </si>
  <si>
    <t>Est.4.1.4</t>
  </si>
  <si>
    <t>Garantizar el diagnóstico oportuno y manejo adecuado de las enfermedades transmitidas por vectores en los establecimientos de salud, como estrategia de reducción de la letalidad</t>
  </si>
  <si>
    <t>Est.4.1.5</t>
  </si>
  <si>
    <t>Ls_LinesEstategica</t>
  </si>
  <si>
    <t>Ls_ObjEstrategico</t>
  </si>
  <si>
    <t>Obj1.1</t>
  </si>
  <si>
    <t>LE</t>
  </si>
  <si>
    <t>Obj1.2</t>
  </si>
  <si>
    <t>Obj1.3</t>
  </si>
  <si>
    <t>Obj1.4</t>
  </si>
  <si>
    <t>Obj1.5</t>
  </si>
  <si>
    <t>Obj4.1</t>
  </si>
  <si>
    <t>Obj3.3</t>
  </si>
  <si>
    <t>Obj3.2</t>
  </si>
  <si>
    <t>Obj3.1</t>
  </si>
  <si>
    <t>Obj2.1</t>
  </si>
  <si>
    <t>Obj1.10</t>
  </si>
  <si>
    <t>Obj2.2</t>
  </si>
  <si>
    <t>Obj1.9</t>
  </si>
  <si>
    <t>Obj1.6</t>
  </si>
  <si>
    <t>Obj1.7</t>
  </si>
  <si>
    <t>Obj1.8</t>
  </si>
  <si>
    <t>Obj2.3</t>
  </si>
  <si>
    <t>Supuestos</t>
  </si>
  <si>
    <t>Dependencia responsable</t>
  </si>
  <si>
    <t>Resultado esperado</t>
  </si>
  <si>
    <t>Línea estratégica</t>
  </si>
  <si>
    <t>Unidad de medida</t>
  </si>
  <si>
    <t xml:space="preserve">Gerencias:  </t>
  </si>
  <si>
    <t xml:space="preserve">Departamentos:  </t>
  </si>
  <si>
    <t xml:space="preserve">Divisiones:  </t>
  </si>
  <si>
    <t xml:space="preserve">Unidades:  </t>
  </si>
  <si>
    <t xml:space="preserve">Oficinas:  </t>
  </si>
  <si>
    <t xml:space="preserve">Año del POA:  </t>
  </si>
  <si>
    <t>Periodo_POA</t>
  </si>
  <si>
    <t>Declaración del año</t>
  </si>
  <si>
    <t>Línea Estratégica</t>
  </si>
  <si>
    <t>Objetivo Estratégico</t>
  </si>
  <si>
    <t>Resultados Esperados</t>
  </si>
  <si>
    <t>Fortalecer y garantizar la provisión de servicios de los programas de salud colectiva que se brindan en los diferentes niveles de atención</t>
  </si>
  <si>
    <t>Obj</t>
  </si>
  <si>
    <t>Servicios Regionales de Salud</t>
  </si>
  <si>
    <t>Cod_LE</t>
  </si>
  <si>
    <t>Objetivo</t>
  </si>
  <si>
    <t>Cod_Obj</t>
  </si>
  <si>
    <t xml:space="preserve">Total de Actividades </t>
  </si>
  <si>
    <t>Estratégico</t>
  </si>
  <si>
    <t>Asistencial</t>
  </si>
  <si>
    <t>Insumo</t>
  </si>
  <si>
    <t>InsumoAbrev</t>
  </si>
  <si>
    <t>CODIGO PRESUPUESTARIO</t>
  </si>
  <si>
    <t>lsAcabadosTextiles</t>
  </si>
  <si>
    <t>Manteles en encajes para bandejas grandes (rectangulares)</t>
  </si>
  <si>
    <t>unidad</t>
  </si>
  <si>
    <t>2.3.2.2.01</t>
  </si>
  <si>
    <t>Manteles en encajes para bandejas pequeñas (rectangulares)</t>
  </si>
  <si>
    <t>lsAlimentosyBebidas</t>
  </si>
  <si>
    <t>Almuerzo tipo Buffet para 10 personas (Cristaleria, Cuberteria, Servilletas, Jugo)</t>
  </si>
  <si>
    <t>2.3.1.1.01</t>
  </si>
  <si>
    <t>Almuerzo tipo Buffet para 20 personas (Cristalería, Cubertería, Servilletas, Jugo, Café)</t>
  </si>
  <si>
    <t xml:space="preserve">Almuerzo tipo Buffet para 30 personas (Cristaleria, Cuberteria, Servilletas, Jugo) </t>
  </si>
  <si>
    <t>Almuerzo tipo Buffet para 40 personas (Cristalería, Cuberteria, Mesas, Sillas, Manteles, Servilletas)</t>
  </si>
  <si>
    <t>Refrigerio Dulce tipo Buffet p/65 Personas (Arreglo Flores, Alquiler Cristalería, Sillas, Servilletas, Mesa, Bambalina, Tope)</t>
  </si>
  <si>
    <t>Refrigerio tipo Buffet p/12 personas (4 Variedades, Desechables Transparentes, Jugo Natural, Servilletas, Hielo)</t>
  </si>
  <si>
    <t xml:space="preserve">Refrigerio tipo Buffet p/15 personas (3 Variedades, Desechables Transparentes, Jugo Natural, Servilletas, Hielo) </t>
  </si>
  <si>
    <t>Refrigerio tipo Buffet p/150 personas (Diferentes Variedades, Bambalinas, Manteles, Desechables, Hielo, Servilletas)</t>
  </si>
  <si>
    <t xml:space="preserve">Refrigerio tipo Buffet p/40 personas (5 Variedades, Cristaleria, Mantel, Tope, Bambalina, Servilletas, Hielo) </t>
  </si>
  <si>
    <t xml:space="preserve">Refrigerio tipo Buffet p/45 personas (5 Variedades, Desechable Transparentes, Servilletas, Hielo) </t>
  </si>
  <si>
    <t xml:space="preserve">Refrigerio tipo preempacado p/100 personas (4 Variedades, Jugo, Desechables Transparentes, Hielo, Servilleta) </t>
  </si>
  <si>
    <t xml:space="preserve">Refrigerio tipo preempacado p/110 personas (4 Variedades, Jugo, Desechables Transparentes,sillas plasticas, Servilletas) </t>
  </si>
  <si>
    <t xml:space="preserve">Refrigerio tipo preempacado p/125 personas (4 Variedades, Jugo, Desechables Transparentes,sillas plasticas, Servilletas) </t>
  </si>
  <si>
    <t>Refrigerio tipo preempacado p/20 personas (Variedades fuertes, Jugo, Desechables Transparentes, Servilletas, Hielo)</t>
  </si>
  <si>
    <t>Refrigerio tipo preempacado p/25 personas (4 Variedades, Jugo, Desechables Transparentes, Jugo Natural)</t>
  </si>
  <si>
    <t xml:space="preserve">Refrigerio tipo preempacado p/250 personas (4 Variedades, Jugo, Desechables Transparentes, Mesas, Manteles) </t>
  </si>
  <si>
    <t xml:space="preserve">Refrigerio tipo preempacado p/50 personas (3 Variedades, Jugo, Desechables Transparentes, Hielo, Servilleta) </t>
  </si>
  <si>
    <t>Refrigerio y Almuerzo tipo Buffet p/25 personas (Cristaleria, Mesas, Manteles, Bambalina, Hielo, Servilletas</t>
  </si>
  <si>
    <t>Servicio de Almuerzo tipo buffet para 30 Personas</t>
  </si>
  <si>
    <t>Servicio de Refrigerio tipo buffet 30 Personas</t>
  </si>
  <si>
    <t>lsArticulosdePlastico</t>
  </si>
  <si>
    <t>Cajas de Cucharas Plásticas</t>
  </si>
  <si>
    <t>Caja</t>
  </si>
  <si>
    <t>2.3.5.5.01</t>
  </si>
  <si>
    <t>Cajas de Tenedores Plásticos</t>
  </si>
  <si>
    <t>Cajas de Vasos No. 3</t>
  </si>
  <si>
    <t>Cajas de Vasos No. 7</t>
  </si>
  <si>
    <t>Fardos de Fundas Plásticas 17x22</t>
  </si>
  <si>
    <t>Fardos de Fundas Plásticas 24x30</t>
  </si>
  <si>
    <t>Fardos de Fundas Plásticas no. 55</t>
  </si>
  <si>
    <t>Electrodomésticos</t>
  </si>
  <si>
    <t>lsElectrodomesticos</t>
  </si>
  <si>
    <t>Aspiradora</t>
  </si>
  <si>
    <t>2.6.1.4.01</t>
  </si>
  <si>
    <t>Estufas de 20 pulgadas</t>
  </si>
  <si>
    <t>Microondas de 7 pies</t>
  </si>
  <si>
    <t>Refrigeradores de 8 pies</t>
  </si>
  <si>
    <t>Televisores de 32 pulgadas</t>
  </si>
  <si>
    <t>lsTelecomunicaciones</t>
  </si>
  <si>
    <t>Mapas de Evacuación</t>
  </si>
  <si>
    <t>2.6.5.5.01</t>
  </si>
  <si>
    <t>Punto de Reunion 2x2 pies, Metla colocado en pared</t>
  </si>
  <si>
    <t>Señal de Ruta de Evacuacion Area, Doble Cara 6x12, para techo con cables de acero  Fotoluminiscente</t>
  </si>
  <si>
    <t>Señales de Ruta de Evacuacion Flecha Derecha 5x8 en vinil fotoluminiscente sobre PVC de 4mm</t>
  </si>
  <si>
    <t>Señales de Ruta de Evacuacion Flecha Izquierda 5x8 en vinil fotoluminiscente sobre PVC de 4mm</t>
  </si>
  <si>
    <t>Señales de Salida 12x25¨ en vinil fotoluminiscente sobre PVC de 4mm</t>
  </si>
  <si>
    <t>Señalizaciones de Extintores y Modo de uso</t>
  </si>
  <si>
    <t xml:space="preserve">Equipo médico y de laboratorio </t>
  </si>
  <si>
    <t>lsEquiposMedicos</t>
  </si>
  <si>
    <t xml:space="preserve"> Agitador rotador VDRL.</t>
  </si>
  <si>
    <t>2.6.3.1.01</t>
  </si>
  <si>
    <t xml:space="preserve"> Aspirador de secreciones eléctrico rodable</t>
  </si>
  <si>
    <t xml:space="preserve"> Bandeja de Urología</t>
  </si>
  <si>
    <t xml:space="preserve"> Contador de células hematológicas.</t>
  </si>
  <si>
    <t xml:space="preserve"> Incubadora neonatal para UCI</t>
  </si>
  <si>
    <t xml:space="preserve"> Vitrina de acero inoxidable para material estéril 0.68x0.45x1.70m.</t>
  </si>
  <si>
    <t>Aza Diatermica</t>
  </si>
  <si>
    <t>Balanza  con tallímetro de 160 kg - 320 lbs.</t>
  </si>
  <si>
    <t>Balanza analítica de precisión</t>
  </si>
  <si>
    <t>Bandeja cirugía general</t>
  </si>
  <si>
    <t>Bandeja de acero inoxidable 30x20cms.</t>
  </si>
  <si>
    <t>Bandeja de cesárea.</t>
  </si>
  <si>
    <t>Bandeja de cirugía ortopédica</t>
  </si>
  <si>
    <t>Bandeja de legrado</t>
  </si>
  <si>
    <t>Bandeja de parto</t>
  </si>
  <si>
    <t>Bandeja ginecológica</t>
  </si>
  <si>
    <t>Baño maría 10 - 15 lts.</t>
  </si>
  <si>
    <t>Cama  tipo hospitalaria, de posición, con barandas,  colchón</t>
  </si>
  <si>
    <t>Cama cuna metálica rodable con barandas para niños 147 x 82.5 x 50 cms.</t>
  </si>
  <si>
    <t>Cama eléctrica de cuidados intensivos con barandas y funciones de posicionamientos especiales</t>
  </si>
  <si>
    <t>Cama unipersonal</t>
  </si>
  <si>
    <t>Camilla de emergencia  con barandas, ruedas  y  porta suero incluido</t>
  </si>
  <si>
    <t>Camilla de transporte intrahospitalaria con barandas, ruedas y porta suero</t>
  </si>
  <si>
    <t>Camilla de trauma shock</t>
  </si>
  <si>
    <t>Camilla para examen ginecológico.</t>
  </si>
  <si>
    <t>Carro de cura</t>
  </si>
  <si>
    <t>Centrífuga de Mesa de 24 tubos</t>
  </si>
  <si>
    <t>Chaleco plomado</t>
  </si>
  <si>
    <t>Cipap Fisher</t>
  </si>
  <si>
    <t>Colchones Hospitalarios 36' x 76' (Azul, Marron o Crema)</t>
  </si>
  <si>
    <t>Cuna de calor radiante</t>
  </si>
  <si>
    <t>Desfibrilador con monitor ECG, paleta externas y batería interna.</t>
  </si>
  <si>
    <t>Doppler fetal fijo</t>
  </si>
  <si>
    <t>Doppler fetal portátil</t>
  </si>
  <si>
    <t>Electrocardiógrafo de 3 canales portátil con carro</t>
  </si>
  <si>
    <t>Electrocauterio</t>
  </si>
  <si>
    <t>Escalinata de 2 peldaño</t>
  </si>
  <si>
    <t>Esfigmomanómetro De Pared Con Brazalete Adulto</t>
  </si>
  <si>
    <t>Esfigmomanómetro de pared con set de brazaletes pediátrico.</t>
  </si>
  <si>
    <t>Esfigmomanómetro de pedestal rodable adulto</t>
  </si>
  <si>
    <t>Esfigmomanómetro de pedestal rodable adulto/pediátrico</t>
  </si>
  <si>
    <t>Esfigmomanómetro portátil con brazalete para adulto</t>
  </si>
  <si>
    <t>Esfigmomanómetro portátil con set de Brazaletes pediátricos</t>
  </si>
  <si>
    <t>Estantería metalica de 4 niveles regulares</t>
  </si>
  <si>
    <t>Estetoscopio doble campana</t>
  </si>
  <si>
    <t>Estetoscopio pediátrico</t>
  </si>
  <si>
    <t>Frasco Esteril para muestras</t>
  </si>
  <si>
    <t>Horno eléctrico al seco cap. 28 litros.</t>
  </si>
  <si>
    <t>Incubadora de transporte</t>
  </si>
  <si>
    <t>Incubadora neonatal estándar</t>
  </si>
  <si>
    <t>Instalación de Rayos X en el Hospital Municipal de Haina</t>
  </si>
  <si>
    <t>Lámpara de fototerapia</t>
  </si>
  <si>
    <t>Lámpara quirúrgica cialítica de potencia alta.</t>
  </si>
  <si>
    <t>Lámpara quirúrgica de pie rodable .</t>
  </si>
  <si>
    <t>Laringoscopio adulto</t>
  </si>
  <si>
    <t>Máquina de anestesia 3 gases con monitoreo avanzado.</t>
  </si>
  <si>
    <t>Mesa de parto</t>
  </si>
  <si>
    <t>Mesa metálica angular rodable para instrumentos de acero inoxidable</t>
  </si>
  <si>
    <t>Mesa metálica tipo mayo acero inoxidable</t>
  </si>
  <si>
    <t>Mesa para operaciones mayores</t>
  </si>
  <si>
    <t>Microscopio binocular Tipo Estándar</t>
  </si>
  <si>
    <t>Monitor de actividad intrauterina y cardiofetal</t>
  </si>
  <si>
    <t>Monitor de funciones vitales de transporte 5 pararametros</t>
  </si>
  <si>
    <t>Monitores de signos vitales de pared de 5 parámetros .</t>
  </si>
  <si>
    <t>Nebulizador</t>
  </si>
  <si>
    <t>Negatoscopio metálico de 1 campo</t>
  </si>
  <si>
    <t>Negatoscopio metálico de 2 campos.</t>
  </si>
  <si>
    <t>Nevera para banco de sangre</t>
  </si>
  <si>
    <t>Nevera para Reactivos</t>
  </si>
  <si>
    <t>Orinal metálico</t>
  </si>
  <si>
    <t>Pulsoxímetro adulto pediátrico portátil.</t>
  </si>
  <si>
    <t>Pulsoxímetro con sensor neonatal.</t>
  </si>
  <si>
    <t>Resucitador manual adulto</t>
  </si>
  <si>
    <t>Resucitador manual neonatal</t>
  </si>
  <si>
    <t>Resucitador manual pediátrico</t>
  </si>
  <si>
    <t>Set de cirugía menor</t>
  </si>
  <si>
    <t>Set de diagnóstico de pared</t>
  </si>
  <si>
    <t>Set de diagnóstico portátil</t>
  </si>
  <si>
    <t>Set instrumental de curaciones.</t>
  </si>
  <si>
    <t>Silla de rueda aro No. 18</t>
  </si>
  <si>
    <t>Silla de rueda aro No. 24</t>
  </si>
  <si>
    <t>Sillón dental (de fabricación de local)</t>
  </si>
  <si>
    <t xml:space="preserve">Unidad de Monitoreo de Cuidados Intensivos </t>
  </si>
  <si>
    <t>Unidad de Rayos X portátil y con batería.</t>
  </si>
  <si>
    <t>Unidad dental digital completa</t>
  </si>
  <si>
    <t>Unidades dentales (de fabricación local)</t>
  </si>
  <si>
    <t>Ventilador mecánico adulto/pediátrico</t>
  </si>
  <si>
    <t>Ventilador mecánico neonatal</t>
  </si>
  <si>
    <t>Equipos de cómputo</t>
  </si>
  <si>
    <t>lsEquiposComputos</t>
  </si>
  <si>
    <t>Computadoras de escritorio</t>
  </si>
  <si>
    <t>2.6.1.3.01</t>
  </si>
  <si>
    <t xml:space="preserve">Headsets </t>
  </si>
  <si>
    <t>Impresora Multifunción</t>
  </si>
  <si>
    <t>Impresoras Blanco y Negro</t>
  </si>
  <si>
    <t>Laptop de 14 pulgadas</t>
  </si>
  <si>
    <t>lsEquiposSeguridad</t>
  </si>
  <si>
    <t>Arco Detector de Metales de 87' de alto x 35' de anho</t>
  </si>
  <si>
    <t>2.6.6.2.01</t>
  </si>
  <si>
    <t>Detectores de Metal Portatil de 16,5' de longitud</t>
  </si>
  <si>
    <t>Eventos generales</t>
  </si>
  <si>
    <t>lsEventosGenerales</t>
  </si>
  <si>
    <t>Alojamiento por una Noche por persona</t>
  </si>
  <si>
    <t>2.2.8.6.01</t>
  </si>
  <si>
    <t>Audivisuales, Decoración, Montaje y Desmontaje de Evento por 50 personas</t>
  </si>
  <si>
    <t>Audivisuales, Decoración, Montaje y Desmontaje de Evento por 80 personas</t>
  </si>
  <si>
    <t>lsGasoil</t>
  </si>
  <si>
    <t>Tickets de Combustible de RD$1,000.00</t>
  </si>
  <si>
    <t xml:space="preserve">2.3.7.1.02 </t>
  </si>
  <si>
    <t>Tickets de Combustible de RD$200.00</t>
  </si>
  <si>
    <t>Tickets de Combustible de RD$500.00</t>
  </si>
  <si>
    <t>Galones de Gasoil Optimo</t>
  </si>
  <si>
    <t>galon</t>
  </si>
  <si>
    <t>2.3.7.1.02</t>
  </si>
  <si>
    <t>Galones de Gasoil Regular</t>
  </si>
  <si>
    <t>Galones de Gasolina Premium</t>
  </si>
  <si>
    <t>Galones de Gasolina Regular</t>
  </si>
  <si>
    <t>Galones de GPL</t>
  </si>
  <si>
    <t>lsHerramientasMenores</t>
  </si>
  <si>
    <t>60 pie de Alambre Vinyl #14/2</t>
  </si>
  <si>
    <t>pie</t>
  </si>
  <si>
    <t>2.3.6.3.04</t>
  </si>
  <si>
    <t>Bandeja metálica colectora de agua de 1.50 x 0.70 x 0.70mts</t>
  </si>
  <si>
    <t>Cajas aéreas plásticas</t>
  </si>
  <si>
    <t>Canaleta de 1 pulgada</t>
  </si>
  <si>
    <t>Codos de 1' PVC</t>
  </si>
  <si>
    <t>Destornillador de Estria</t>
  </si>
  <si>
    <t>Destornillador Plano</t>
  </si>
  <si>
    <t>Faceplate 1 salida</t>
  </si>
  <si>
    <t>Grapas Plasticas para Alambre Vinyl #13</t>
  </si>
  <si>
    <t>Llave de Rueda tipo T</t>
  </si>
  <si>
    <t>Llaves de paso de bola (1 pulgada)</t>
  </si>
  <si>
    <t>Martillo</t>
  </si>
  <si>
    <t>Mini Jack RJ45</t>
  </si>
  <si>
    <t>Niples 1' x 2' hg</t>
  </si>
  <si>
    <t>Niples de 1' x 3' hg</t>
  </si>
  <si>
    <t>Organizador horizontal plástico</t>
  </si>
  <si>
    <t>Patch Cord UTP Cat.6 de 2 pies</t>
  </si>
  <si>
    <t>Patch Cord UTP Cat.6 de 7 pies</t>
  </si>
  <si>
    <t>Patch Panel 24 puertos Cat.6</t>
  </si>
  <si>
    <t>Pinzas para corte de tola</t>
  </si>
  <si>
    <t>Punta de Tria para Taladro</t>
  </si>
  <si>
    <t>PVC CR80/30 (kit de 500)</t>
  </si>
  <si>
    <t>Rack (Palometas) de Pared para Monitor NK PVM-2701</t>
  </si>
  <si>
    <t>Rack de pared 7U con Bisagras</t>
  </si>
  <si>
    <t>Tarugos Azules</t>
  </si>
  <si>
    <t>tee de 1 pulgada hg</t>
  </si>
  <si>
    <t>Tira de Lija 100/1</t>
  </si>
  <si>
    <t>Tira de Lija de Metal 12/1</t>
  </si>
  <si>
    <t>Tornillo para Tarugo Azul</t>
  </si>
  <si>
    <t>Tubo de Silicón Transparente</t>
  </si>
  <si>
    <t>lsImpresionyEncuadernacion</t>
  </si>
  <si>
    <t>Impresión Formularios (dos caras)</t>
  </si>
  <si>
    <t xml:space="preserve">2.2.2.2.01 </t>
  </si>
  <si>
    <t>lsLlantasyNeumaticos</t>
  </si>
  <si>
    <t xml:space="preserve">Goma (No.265/70/16 para camioneta Toyota Hilux) </t>
  </si>
  <si>
    <t>2.3.5.3.01</t>
  </si>
  <si>
    <t xml:space="preserve">Gomas (No. 265/70/15 para jeep Chevrolet Brazer) </t>
  </si>
  <si>
    <t>Neumáticos para Ford Ranger, Pirelli 265-70R-16</t>
  </si>
  <si>
    <t>Neumáticos para Motocicleta 110/80-18-58, trasera, Michelin</t>
  </si>
  <si>
    <t>Neumáticos para Motocicletas 80/90-21mc48p, delanteras Michelin</t>
  </si>
  <si>
    <t>Neumáticos para Toyota Hilux, Firestone 265/70 R 16</t>
  </si>
  <si>
    <t>Tubo de Neumáticos para Motocicleta, delantero, Michelin</t>
  </si>
  <si>
    <t>Tubo de Neumáticos para Motocicleta, trasero, Michelin</t>
  </si>
  <si>
    <t>lsMantenimiento</t>
  </si>
  <si>
    <t>Instalación, Correcion de Pintura, Cristal Delantero y Bumper de vehiculo</t>
  </si>
  <si>
    <t>2.7.2.6.01</t>
  </si>
  <si>
    <t>Mantenimiento de Vehículos</t>
  </si>
  <si>
    <t>Mantenimiento y reparación de equipos para computación</t>
  </si>
  <si>
    <t xml:space="preserve">Mantenimiento y/o Reparación Impresora  Multifuncional </t>
  </si>
  <si>
    <t>2.7.2.2.01</t>
  </si>
  <si>
    <t>Mantenimiento y/o Reparación Impresora Laser</t>
  </si>
  <si>
    <t>Servicio de Reparación y Mantenimiento de Fotocopiadora (anual)</t>
  </si>
  <si>
    <t>Reparación de Tomógrafo General Electric Brights Speed, serial 277468nm5</t>
  </si>
  <si>
    <t>2.7.2.4.01</t>
  </si>
  <si>
    <t>Mantenimiento y reparación de maquinarias y equipos</t>
  </si>
  <si>
    <t>Mantenimiento de Planta Electrica Cummins 20KVA</t>
  </si>
  <si>
    <t>Mantenimiento y Reparación de Aire Acondicionado de 3 Toneladas</t>
  </si>
  <si>
    <t>Reparacion y Mantenimiento Planta Eléctrica</t>
  </si>
  <si>
    <t>Servicio de Mantenimiento de Aire Acondicionado</t>
  </si>
  <si>
    <t>2.2.7.2.01</t>
  </si>
  <si>
    <t>Servicio de mantenimiento,lavado y brillado de piso</t>
  </si>
  <si>
    <t>2.7.1.7.01</t>
  </si>
  <si>
    <t>Servicios de Desinstalacion,  Instalación y Mantenimiento</t>
  </si>
  <si>
    <t>Mantenimiento y reparación de muebles y equipos de oficina</t>
  </si>
  <si>
    <t>Mantenimiento Planta Eléctrica</t>
  </si>
  <si>
    <t>2.7.1.6.01</t>
  </si>
  <si>
    <t>Suministro, Instalación y drenaje</t>
  </si>
  <si>
    <t>2.7.1.4.01</t>
  </si>
  <si>
    <t>lsMaterialesdeLimpieza</t>
  </si>
  <si>
    <t>Ambientador en Spray, diferentes Frangancias</t>
  </si>
  <si>
    <t>2.3.9.1.01</t>
  </si>
  <si>
    <t>Carro de limpieza de 2 baldes</t>
  </si>
  <si>
    <t>Cleaner, 1 Litro para Maquina ABX Micros 60</t>
  </si>
  <si>
    <t>Cubo plastico , con brazalete en metal, Mediano</t>
  </si>
  <si>
    <t>Docenas de Brillo de Metal (Fregar)</t>
  </si>
  <si>
    <t>Escoba plastica</t>
  </si>
  <si>
    <t>Galón de Cloro</t>
  </si>
  <si>
    <t>Galones de Limpia Cristales</t>
  </si>
  <si>
    <t>Jabón Liquido Lavaplatos</t>
  </si>
  <si>
    <t>Jabón Liquido para Manos</t>
  </si>
  <si>
    <t>Neutralizador de Olor</t>
  </si>
  <si>
    <t xml:space="preserve">Pinespuma </t>
  </si>
  <si>
    <t>Rastrillo plastico palo en  en madera</t>
  </si>
  <si>
    <t>Saco de Detergente en Polvo</t>
  </si>
  <si>
    <t>Suaper</t>
  </si>
  <si>
    <t>Muebles de alojamiento</t>
  </si>
  <si>
    <t>lsMueblesdeAlojamiento</t>
  </si>
  <si>
    <t>Bancada de 3 asientos</t>
  </si>
  <si>
    <t>2.6.1.2.02</t>
  </si>
  <si>
    <t>Bancada de 4 asientos</t>
  </si>
  <si>
    <t>lsMueblesdeOficina</t>
  </si>
  <si>
    <t>Anaquel metalico de 5 niveles</t>
  </si>
  <si>
    <t>2.6.1.1.02</t>
  </si>
  <si>
    <t>Anaqueles de Metal de 1.20m+0.60 cm</t>
  </si>
  <si>
    <t>2.6.1.1.01</t>
  </si>
  <si>
    <t>Anaqueles de Metal de 1.m+0.60 cm</t>
  </si>
  <si>
    <t>Archivador metálico de 4 gavetas.</t>
  </si>
  <si>
    <t>Archivos Laterales 2.3 de 4 gavetas</t>
  </si>
  <si>
    <t>Armario metálico dobles o lockers con ojete para candado.</t>
  </si>
  <si>
    <t>Bandeja metálica rodable de sobre cama para alimentos</t>
  </si>
  <si>
    <t>Cubiculos (1.05mt x 1.00mt x 0.60mt)</t>
  </si>
  <si>
    <t>Cubo metalico para desperdicios con tapa accionada a pedal</t>
  </si>
  <si>
    <t>Dispositivo de Paso Rápido de Peajes para Vehículos</t>
  </si>
  <si>
    <t>Escritorio metálico de 2 cajones de 100 x 60 cms.</t>
  </si>
  <si>
    <t>Gabinetes Aereos 1.00mt con puerta tipo tambor</t>
  </si>
  <si>
    <t>Mesa comedor con 4 sillas</t>
  </si>
  <si>
    <t>Silla metálica giratoria rodable con asiento alto</t>
  </si>
  <si>
    <t>Silla secretarial</t>
  </si>
  <si>
    <t>Sillas de Oficina sin brazo, con soporte lumbar</t>
  </si>
  <si>
    <t>Sillas de visitas</t>
  </si>
  <si>
    <t>Sillas secretariales sin brazo con soporte lumbar</t>
  </si>
  <si>
    <t>Sillón ejecutivo color negro, con brazo, soporte lumbar, en leader</t>
  </si>
  <si>
    <t>Sillon Ergonomico o Postural color negro</t>
  </si>
  <si>
    <t>Sillón para sala de reuniones</t>
  </si>
  <si>
    <t>Sillón semiejecutivo sin porta brazos unipersonal</t>
  </si>
  <si>
    <t>Taburete metálico asiento giratorio rodable con espaldar.</t>
  </si>
  <si>
    <t>Taburete metalico giratorio con espaldar para anestesiologo</t>
  </si>
  <si>
    <t>lsObrasMenoresEdificaciones</t>
  </si>
  <si>
    <t xml:space="preserve"> Adecuación Local </t>
  </si>
  <si>
    <t>2.7.1.1.01</t>
  </si>
  <si>
    <t>lsOtrosEquipos</t>
  </si>
  <si>
    <t>Bomba de agua de 1.5 hp, doble impele</t>
  </si>
  <si>
    <t>2.6.5.8.01</t>
  </si>
  <si>
    <t>Bomba de Agua de 3HP - 110-220V</t>
  </si>
  <si>
    <t>Gato Hidráulico 2 TOM. TW</t>
  </si>
  <si>
    <t>Tanque de hidroneumatico de 120 galones - alta presion</t>
  </si>
  <si>
    <t>lsPeaje</t>
  </si>
  <si>
    <t>Peaje (por vehiculo)</t>
  </si>
  <si>
    <t>2.2.4.4.01</t>
  </si>
  <si>
    <t>Pinturas, barnices, lacas, diluyentes y absorbentes para pintura</t>
  </si>
  <si>
    <t>lsPinturas</t>
  </si>
  <si>
    <t>Cemento de pvc de 16oz</t>
  </si>
  <si>
    <t>2.3.7.2.06</t>
  </si>
  <si>
    <t>Pastas de cloro de cisternas 200GRS</t>
  </si>
  <si>
    <t>lsProductosArtesGraficas</t>
  </si>
  <si>
    <t>Calcomanias</t>
  </si>
  <si>
    <t>2.3.3.3.01</t>
  </si>
  <si>
    <t>Letrero en Acrílico rotulado en Vinil adhesivo, Tornillos Decorativo (0.71mt x 1.06mt) con instalación</t>
  </si>
  <si>
    <t>lsProductosdeCemento</t>
  </si>
  <si>
    <t>Cemento blanco</t>
  </si>
  <si>
    <t>libra</t>
  </si>
  <si>
    <t>2.3.6.1.01</t>
  </si>
  <si>
    <t>lsProductosdeLoza</t>
  </si>
  <si>
    <t>Inodoros color blanco</t>
  </si>
  <si>
    <t>2.3.6.2.02</t>
  </si>
  <si>
    <t>Lavamanos con pedestal color blanco</t>
  </si>
  <si>
    <t>Pedestal de Lavamanos color blanco</t>
  </si>
  <si>
    <t>lsProductosdePapel</t>
  </si>
  <si>
    <t>Carpetas Azules de 5 Pulgadas con 3 aros.</t>
  </si>
  <si>
    <t>Carpetas institucionales con bolsillo full color, Cartón 9x12</t>
  </si>
  <si>
    <t>Carpetas No.1, Blanca c/Cover</t>
  </si>
  <si>
    <t>2.3.3.2.01</t>
  </si>
  <si>
    <t>Carpetas No.2</t>
  </si>
  <si>
    <t>Carpetas No.3</t>
  </si>
  <si>
    <t>Carpetas No.4</t>
  </si>
  <si>
    <t xml:space="preserve">Carpetas No.5, Blanca c/Cover </t>
  </si>
  <si>
    <t>Fardos de Papel Higiénico Jumbo</t>
  </si>
  <si>
    <t>Fardos de Papel Toalla</t>
  </si>
  <si>
    <t>Fardos de Servilletas</t>
  </si>
  <si>
    <t>Fólder de bolsillo color azul</t>
  </si>
  <si>
    <t>Folders 8 1/2x 11 (100/1) Impropapel</t>
  </si>
  <si>
    <t>Folders 8 1/2x 11 (100/1), de Colores</t>
  </si>
  <si>
    <t>Folders 8 1/2x 13 (100/1), Ofi Folder</t>
  </si>
  <si>
    <t>Folders 8 1/2x 13 (100/1), Ofinota</t>
  </si>
  <si>
    <t>Formulario de Requisicion de Materiales de 50 juegos con 3 autocopias</t>
  </si>
  <si>
    <t>Libretas Rayadas 5x8 (docena)</t>
  </si>
  <si>
    <t>Libretas Rayadas 8 1/2 x 11 (docena)</t>
  </si>
  <si>
    <t>Máquinas sumadoras Electrónicas</t>
  </si>
  <si>
    <t>Resma de Hojas timbradas con Logo de la Institución 8 1/2 x 11 (Bond 24)</t>
  </si>
  <si>
    <t>Resma de Papel 8 1/2x11</t>
  </si>
  <si>
    <t>resma</t>
  </si>
  <si>
    <t>2.3.3.1.01</t>
  </si>
  <si>
    <t>Resma de Papel 8 1/2x14</t>
  </si>
  <si>
    <t>Rollo de Papel para Sumadora, 21/4¨x120 Import</t>
  </si>
  <si>
    <t>Sobres para Carta (cajas) 500/1</t>
  </si>
  <si>
    <t>Sumadoras Electricas</t>
  </si>
  <si>
    <t>lsProductosdeVidrio</t>
  </si>
  <si>
    <t xml:space="preserve">Cristal Delantero para Isuzu D-Max </t>
  </si>
  <si>
    <t>2.3.6.2.01</t>
  </si>
  <si>
    <t xml:space="preserve">Cristal Delantero para Mitsubishi L200 </t>
  </si>
  <si>
    <t xml:space="preserve">Cristal Delantero para Nissan Frontier </t>
  </si>
  <si>
    <t>Cristal Delantero para Toyota Fortunner</t>
  </si>
  <si>
    <t xml:space="preserve">Cristal Delantero para Toyota Hilux </t>
  </si>
  <si>
    <t>lsProductosElectricos</t>
  </si>
  <si>
    <t>Alambre STD No. 12 (2.5 mm) Rollo</t>
  </si>
  <si>
    <t>2.3.9.6.01</t>
  </si>
  <si>
    <t>Alicate Eléctrico 9'' TRUPER (12351)</t>
  </si>
  <si>
    <t>Bateria AA (docenas) Maxell</t>
  </si>
  <si>
    <t>Bateria AAA  (docenas), Insterstate</t>
  </si>
  <si>
    <t>Bateria AAA  Maxell (docenas)</t>
  </si>
  <si>
    <t>Baterías de Vehículos para Isuzu D-Max</t>
  </si>
  <si>
    <t>Baterías de Vehículos para Nissan Frontier</t>
  </si>
  <si>
    <t>Baterías de Vehículos para Nissan Patrol</t>
  </si>
  <si>
    <t>Baterías de Vehículos para Toyota Corolla</t>
  </si>
  <si>
    <t>Baterías para UPS de Tomógrafo ( capacidad 80KVA/64KVA)</t>
  </si>
  <si>
    <t>Bombillo Pequeño 25W, Bajo Consumo</t>
  </si>
  <si>
    <t>Extensiones elécricas de 10 pies, color mamey (3M) 48006 Voltech</t>
  </si>
  <si>
    <t>Fotocelda con Base</t>
  </si>
  <si>
    <t>Main Breaker Trifasico de 240 voltios</t>
  </si>
  <si>
    <t>Reflectores LED 100W</t>
  </si>
  <si>
    <t>Regletas 6 Salidas Voltech</t>
  </si>
  <si>
    <t>Switch 24 puertos Gigabit (No POE)</t>
  </si>
  <si>
    <t>Tape 3M Scoth-23 de Goma</t>
  </si>
  <si>
    <t>Tape 3M Scoth-33 Vinil</t>
  </si>
  <si>
    <t>Tomacorrientes 110v, tipo Livingston</t>
  </si>
  <si>
    <t>Transformadores 2x32W Silvania de 110v/ 277v</t>
  </si>
  <si>
    <t>Tubos fluorescentes Blancos 32w Caja 25/1</t>
  </si>
  <si>
    <t>lsProductosMedicinalesH</t>
  </si>
  <si>
    <t>Anestesia al 2% 1 50.00</t>
  </si>
  <si>
    <t>2.3.4.1.01</t>
  </si>
  <si>
    <t>Anestesia al 3% 50/1</t>
  </si>
  <si>
    <t>Dycal brazil</t>
  </si>
  <si>
    <t>2.3.4.2.01</t>
  </si>
  <si>
    <t>Eugenol (frasco)</t>
  </si>
  <si>
    <t>Grabado Acido 37% Phosphoric 12g</t>
  </si>
  <si>
    <t>Grabado ácido 37% Phosphoric 12g</t>
  </si>
  <si>
    <t>Hidróxido de Calcio USA</t>
  </si>
  <si>
    <t>Hyaminol solución desinfectante 16 oz.</t>
  </si>
  <si>
    <t>Hyaminol solucion desinfectante 16oz.</t>
  </si>
  <si>
    <t>Kit de Resina</t>
  </si>
  <si>
    <t>Lysol Odontológico IC</t>
  </si>
  <si>
    <t>tonelada</t>
  </si>
  <si>
    <t>Minolyse LGM para Maquina ABX Micros 60</t>
  </si>
  <si>
    <t>Minoton/Minidil, 20 litros para Maquina ABX Micros 60</t>
  </si>
  <si>
    <t>Oxido de Zinc 2oz. (LC)</t>
  </si>
  <si>
    <t>Papel articular</t>
  </si>
  <si>
    <t>Pasta profiláctica Cherry 12oz</t>
  </si>
  <si>
    <t>Pasta Profiláctica Cherry 12oz.</t>
  </si>
  <si>
    <t>Resina flow</t>
  </si>
  <si>
    <t>lsProductosMetalicos</t>
  </si>
  <si>
    <t>Aro para Goma No. 265/70/16 para Camioneta Toyota Hilux</t>
  </si>
  <si>
    <t>2.3.6.3.01</t>
  </si>
  <si>
    <t>Productos químicos de uso personal</t>
  </si>
  <si>
    <t>lsProductosQuimicos</t>
  </si>
  <si>
    <t>Galón de Gel Anti-bacterial para manos</t>
  </si>
  <si>
    <t>2.3.7.2.03</t>
  </si>
  <si>
    <t>lsPublicidadyPropaganda</t>
  </si>
  <si>
    <t xml:space="preserve">Publicación en el Periódico, de Proceso de Licitación Publica Nacional durante 2 Días, </t>
  </si>
  <si>
    <t>dia</t>
  </si>
  <si>
    <t xml:space="preserve">2.2.2.1.01 </t>
  </si>
  <si>
    <t>Servicios técnicos y profesionales</t>
  </si>
  <si>
    <t>lsServiciosTecnicosProfesionales</t>
  </si>
  <si>
    <t>Pagos facilitadores externos</t>
  </si>
  <si>
    <t xml:space="preserve">Cheque </t>
  </si>
  <si>
    <t>2.2.8.7.06</t>
  </si>
  <si>
    <t>Sistemas de aire acondicionado, calefacción y de refrigeración industrial y comercial</t>
  </si>
  <si>
    <t>lsAireAcondicionado</t>
  </si>
  <si>
    <t>Condensador de 24,000 BTU, Refrigerante 22</t>
  </si>
  <si>
    <t>2.6.5.4.01</t>
  </si>
  <si>
    <t>Motor para Aire Condicionado Centralizado</t>
  </si>
  <si>
    <t>Útiles de cocina y comedor</t>
  </si>
  <si>
    <t>lsUtilesdeCocina</t>
  </si>
  <si>
    <t>Azucareras en Acero Inoxidable</t>
  </si>
  <si>
    <t>2.3.9.5.01</t>
  </si>
  <si>
    <t>Bandeja de guano o Madera artesanal 18x10 (rectangular)</t>
  </si>
  <si>
    <t>Docena de Platos hondo para Sopa, Blancos</t>
  </si>
  <si>
    <t>docena</t>
  </si>
  <si>
    <t>Docena de Platos llanos color blanco</t>
  </si>
  <si>
    <t>Docenas de Copas de Cristal para agua 10.7 oz</t>
  </si>
  <si>
    <t>Docenas de Copas de Cristal para agua bajitas</t>
  </si>
  <si>
    <t>Docenas de cucharitas para cafe</t>
  </si>
  <si>
    <t>Grecas Industriales de 4 litros</t>
  </si>
  <si>
    <t>Set de docenas de Tazas color blanco para cafe</t>
  </si>
  <si>
    <t>sets de Cuchillos, Tenedores y Cucharas (acero inoxidable)</t>
  </si>
  <si>
    <t>Termos para Cafe de 1.5 litros color negro</t>
  </si>
  <si>
    <t>Tetera para Té</t>
  </si>
  <si>
    <t>Útiles de escritorio, oficina, informática y de enseñanza</t>
  </si>
  <si>
    <t>lsUtilesdeOficina</t>
  </si>
  <si>
    <t xml:space="preserve">	Cubeta de acero inoxidable rodable</t>
  </si>
  <si>
    <t xml:space="preserve">2.3.9.2.01 </t>
  </si>
  <si>
    <t xml:space="preserve">	Zafacón de acero inoxidable con tapa y pedal</t>
  </si>
  <si>
    <t>(662) COLOR para impresora HP 3515</t>
  </si>
  <si>
    <t>(662) NEGRO para impresora HP 3515</t>
  </si>
  <si>
    <t>122XL (CH563HC) para impresora HP 2050 (PERSONAL)</t>
  </si>
  <si>
    <t>670 (CZ113AL) NEGRO para impresora HP AVANTAGE 4625</t>
  </si>
  <si>
    <t>670 (CZ114AL) AZUL para impresora HP AVANTAGE 4625</t>
  </si>
  <si>
    <t>670 (CZ115AL) MAGENTA para impresora HP AVANTAGE 4625</t>
  </si>
  <si>
    <t>670 (CZ116AL) AMARILLO para impresora HP AVANTAGE 4625</t>
  </si>
  <si>
    <t>74 NEGRO para impresora HP C4280</t>
  </si>
  <si>
    <t>75 COLOR para impresora HP C4280</t>
  </si>
  <si>
    <t>AL-100 TD para impresora SHARP AL-2030</t>
  </si>
  <si>
    <t>Archivo Acordeon</t>
  </si>
  <si>
    <t>Bandas de Gomas No. 18 (cajas)</t>
  </si>
  <si>
    <t>Bandejas para Escritorio</t>
  </si>
  <si>
    <t>Cajas de Clips (19MM) pequeño</t>
  </si>
  <si>
    <t>Cajas de Clips (32MM) Mediano</t>
  </si>
  <si>
    <t>Cajas de Clips (51MM) Grande</t>
  </si>
  <si>
    <t>Cajas de Felpas Azules</t>
  </si>
  <si>
    <t>Cajas de Lapiceros Azules</t>
  </si>
  <si>
    <t>Cajas Marcadores de Pizarra</t>
  </si>
  <si>
    <t>Carpetas para archivos</t>
  </si>
  <si>
    <t>Cartucho 122 Color para impresora HP2050 (Personal)</t>
  </si>
  <si>
    <t>Cartucho 122 Negro para impresora HP 2050 (Personal)</t>
  </si>
  <si>
    <t>Cartucho 662 color para impresora HP 3515</t>
  </si>
  <si>
    <t>Cartucho 662 Negro para impresora HP 3515</t>
  </si>
  <si>
    <t>Cartucho 670 (CZ113AL) Negro  para impresora HP AVANTAGE 4625</t>
  </si>
  <si>
    <t>Cartucho 670 (CZ114AL) Magenta para impresora HP AVANTAGE 4625</t>
  </si>
  <si>
    <t>Cartucho 670 (CZ115AL) Amarillo para impresora HP AVANTAGE 4625</t>
  </si>
  <si>
    <t>Cartucho 670 (CZ116AL) Cian para impresora HP AVANTAGE 4625</t>
  </si>
  <si>
    <t>Cartucho 74 Negro para impresora HP C4280</t>
  </si>
  <si>
    <t>Cartucho 75 Color para impresora HP C4280</t>
  </si>
  <si>
    <t>Cartucho 954 Amarillo para impresora OFFICEJET PRO8710</t>
  </si>
  <si>
    <t>Cartucho 954 Cian para impresora OFFICEJET PRO8710</t>
  </si>
  <si>
    <t>Cartucho 954 Magenta para impresora HP OFFICEJET PRO8710</t>
  </si>
  <si>
    <t>Cartucho 954 Negro para impresora HP OFFICEJET PRO8710</t>
  </si>
  <si>
    <t>Cartucho CN050A (951) CIAN para impresora HP OFFICEJET PRO8610</t>
  </si>
  <si>
    <t>Cartucho CN051 (951) Magenta para impresora HP OFFICEJET PRO8610</t>
  </si>
  <si>
    <t>Cartucho CN052A Amarillo para impresora HP OFFICEJET PRO8610</t>
  </si>
  <si>
    <t>Cartucho HP 60 Negro para impresora HP DESKJET D1660</t>
  </si>
  <si>
    <t>Cartuchos color Negro para Impresora HP Photosmart C4280</t>
  </si>
  <si>
    <t>CB435A (35A) para impresora Laserjet P1006</t>
  </si>
  <si>
    <t>CE285A (85A) para impresora HP P1102W</t>
  </si>
  <si>
    <t>CE310A para impresora HP CP1025NW</t>
  </si>
  <si>
    <t>CE505A (05A) para impresora HP P2055DM</t>
  </si>
  <si>
    <t>Cera para contar Red Star 1.1 oz</t>
  </si>
  <si>
    <t>CF226A (26A) para impresora HP MFP M426 FDW</t>
  </si>
  <si>
    <t>CF283A (83A) para impresora HP MFP M127 FN</t>
  </si>
  <si>
    <t>Cinta adhesiva 3/4</t>
  </si>
  <si>
    <t>Cinta para Calculadora electronica CIO Negra-Roja</t>
  </si>
  <si>
    <t>CL-511 COLOR para impresora CANON PIXMA MP230</t>
  </si>
  <si>
    <t>CL-513 XL COLOR para impresora CANON PIXMA MP230</t>
  </si>
  <si>
    <t>Clip porta Carnet</t>
  </si>
  <si>
    <t>Clips Mediano 33MM</t>
  </si>
  <si>
    <t>Clips Sujeta Papel Grande</t>
  </si>
  <si>
    <t xml:space="preserve">Clips Sujeta Papel Pequeño </t>
  </si>
  <si>
    <t>CN050A (951) CIAN AZUL para impresora HP OFFICEJET PRO8610</t>
  </si>
  <si>
    <t>CN051A (951) MAGENTA para impresora HP OFFICEJET PRO8610</t>
  </si>
  <si>
    <t>CN052A (952) AMARILLO para impresora HP OFFICEJET PRO8610</t>
  </si>
  <si>
    <t>Corrector Liquido  20ml</t>
  </si>
  <si>
    <t>Disco Duro externo de 2 Tera Bytes</t>
  </si>
  <si>
    <t>E260A11L para impresora LEXMARK E260DN</t>
  </si>
  <si>
    <t>Grapa Industrial Grande (cajas)</t>
  </si>
  <si>
    <t>Grapadoras de Metal</t>
  </si>
  <si>
    <t>Guillotina 15¨</t>
  </si>
  <si>
    <t>Lapiceros Azules</t>
  </si>
  <si>
    <t>Lapiceros color Azul (cajas)</t>
  </si>
  <si>
    <t>Lapiceros color negro (cajas)</t>
  </si>
  <si>
    <t>Lapiceros color rojo (cajas)</t>
  </si>
  <si>
    <t>Lápiz de carbon (docena)</t>
  </si>
  <si>
    <t>Memoria Micro SD de 64GB</t>
  </si>
  <si>
    <t>Memorias USB 8 GB</t>
  </si>
  <si>
    <t>Mural de Corcho, Marco Madera 24x35</t>
  </si>
  <si>
    <t>Notas de papel autoadhesivo, Post it 3x3</t>
  </si>
  <si>
    <t>Paquetes Post-it Banderitas, 5 Colores Hopax (Sing Here)</t>
  </si>
  <si>
    <t>PG-510 NEGRO para impresora CANON PIXMA MP230</t>
  </si>
  <si>
    <t>PG-512 XL NEGRO para impresora CANON PIXMA MP230</t>
  </si>
  <si>
    <t>Pizarras Blancas Laminadas 90x60 cm con Trípode</t>
  </si>
  <si>
    <t>Plásticos Protectores de Carnet</t>
  </si>
  <si>
    <t>Porta Clips</t>
  </si>
  <si>
    <t>Porta Lápiz de Metal</t>
  </si>
  <si>
    <t>Porta Revista de Metal</t>
  </si>
  <si>
    <t>Post it 3x3,  Varios Colores</t>
  </si>
  <si>
    <t>Post it Banderita</t>
  </si>
  <si>
    <t>Post it Grandes</t>
  </si>
  <si>
    <t>Post it Pequeño</t>
  </si>
  <si>
    <t>Q1338A (38A) para impresora LASERJET 4200 DTN</t>
  </si>
  <si>
    <t>Q2612AD (12A) para impresora HP LASERJET 1022</t>
  </si>
  <si>
    <t>Q5942A (42A) para impresora LASERJET 4250</t>
  </si>
  <si>
    <t>Reglas Plásticas 12¨</t>
  </si>
  <si>
    <t>Resaltador Amarillo Fluorescente</t>
  </si>
  <si>
    <t>Resaltador Fluorescente</t>
  </si>
  <si>
    <t>Router wifi</t>
  </si>
  <si>
    <t>Sacapuntas</t>
  </si>
  <si>
    <t>Sacapuntas Eléctrico</t>
  </si>
  <si>
    <t>Sello de Despachado (CUADRADO)</t>
  </si>
  <si>
    <t>Sello de Recibido (CUADRADO)</t>
  </si>
  <si>
    <t>Sellos Gomigrafos</t>
  </si>
  <si>
    <t>Separadores carpeta 8 1/2 x11</t>
  </si>
  <si>
    <t>Stick de Colle 35g (Pegamento)</t>
  </si>
  <si>
    <t>Tabla de Apoyo de Madera</t>
  </si>
  <si>
    <t>Tabla de apoyo/ Madera</t>
  </si>
  <si>
    <t>Tape 33-3M (un rollo)</t>
  </si>
  <si>
    <t>Tijeras de oficina</t>
  </si>
  <si>
    <t>Tinta para Sello color azul (docenas)</t>
  </si>
  <si>
    <t>Tinta para Sello color rojo</t>
  </si>
  <si>
    <t>Toner AR-310NT para impresora SHARP AR-M237</t>
  </si>
  <si>
    <t>Toner CB435A (35A) para impresora LASERJET P1006</t>
  </si>
  <si>
    <t>Toner CE285A (85A) para impresora HP P1102W</t>
  </si>
  <si>
    <t>Toner CE310A 126A para impresora HP CP1025NW</t>
  </si>
  <si>
    <t>Toner CE505A (05A) para impresora HP P2055DM</t>
  </si>
  <si>
    <t>Toner CF217A (17A) para impresora HP M102W</t>
  </si>
  <si>
    <t>Toner CF226A (26A) para impresora HP MFP M426 FDW</t>
  </si>
  <si>
    <t>Toner CF280A (80A) para impresora HP 400 M401 DNE</t>
  </si>
  <si>
    <t>Toner CF283A (83A) para impresora HP MFP M127 FN</t>
  </si>
  <si>
    <t>Toner E260A11L para impresora LEXMARK E260DN</t>
  </si>
  <si>
    <t>Toner HP CF217A 17A</t>
  </si>
  <si>
    <t>Toner para Impresora Xeroz 3220</t>
  </si>
  <si>
    <t>Toner Q1338A (38A) para impresora LASERJET 4200 DTN</t>
  </si>
  <si>
    <t>Toner Q2612AD (12A) para impresora HP LASERJET 1020</t>
  </si>
  <si>
    <t>Toner Q5942A (42A) para impresora LASERJET 4250</t>
  </si>
  <si>
    <t>Toner Q5945A (45A) para impresora HP 4345 MFP</t>
  </si>
  <si>
    <t>Toner T3520 para impresora TOSHIBA T3520</t>
  </si>
  <si>
    <t>Toner T4710U para impresora TOSHIBA SUPER G3</t>
  </si>
  <si>
    <t xml:space="preserve">Unidades de Sacagrapas </t>
  </si>
  <si>
    <t>Zafacón de Metal para escritorio</t>
  </si>
  <si>
    <t>Útiles menores médico-quirúrgicos</t>
  </si>
  <si>
    <t>lsUtilesMenoresMQ</t>
  </si>
  <si>
    <t>Aguja con hilo de seda 3/0</t>
  </si>
  <si>
    <t>2.3.9.3.01</t>
  </si>
  <si>
    <t>Aguja con Hilo de Seda 3/0</t>
  </si>
  <si>
    <t xml:space="preserve">2.3.9.3.01 </t>
  </si>
  <si>
    <t>Aguja corta 27G  1x100</t>
  </si>
  <si>
    <t>Aguja Corta 27G 1x100 (cajas)</t>
  </si>
  <si>
    <t>Aguja larga 27G  1x100</t>
  </si>
  <si>
    <t>Aguja Larga 27G 1x100 (cajas)</t>
  </si>
  <si>
    <t>Algodon en rollo (libra)</t>
  </si>
  <si>
    <t>Algodón en rollo (libra)</t>
  </si>
  <si>
    <t>Babero desechable</t>
  </si>
  <si>
    <t>Babero desechable 500/1</t>
  </si>
  <si>
    <t>Baja Lengua (1 caja)</t>
  </si>
  <si>
    <t>Baja lengua 100/1</t>
  </si>
  <si>
    <t>Banda de Celuloide 1x100</t>
  </si>
  <si>
    <t>Espejo con mango</t>
  </si>
  <si>
    <t>Fresa de pulido de Resina dorada (larga)</t>
  </si>
  <si>
    <t>Fresa económica 2200F</t>
  </si>
  <si>
    <t>Fresa Económica 2200F</t>
  </si>
  <si>
    <t>Fresa redonda 1012</t>
  </si>
  <si>
    <t>Fresa Redonda 1012</t>
  </si>
  <si>
    <t>Fresa redonda 1014</t>
  </si>
  <si>
    <t>Fresa Redonda 1014</t>
  </si>
  <si>
    <t>Fresa tipo Schufu</t>
  </si>
  <si>
    <t>Gasa 2'x 2'/4 No esterelizada 200/1 (paquetes)</t>
  </si>
  <si>
    <t>Gasa 2'x 2'/4 no esterilizada 200/1 (paquetes)</t>
  </si>
  <si>
    <t>Gorro Azul de Cirugia 100/1</t>
  </si>
  <si>
    <t>Guantes L</t>
  </si>
  <si>
    <t>Guantes L (cajas)</t>
  </si>
  <si>
    <t>Guantes M</t>
  </si>
  <si>
    <t>Guantes M (cajas)</t>
  </si>
  <si>
    <t>Guantes S</t>
  </si>
  <si>
    <t>Guantes S (cajas)</t>
  </si>
  <si>
    <t>Instrumento de obturación plástica</t>
  </si>
  <si>
    <t>Jeringa porta Carpule</t>
  </si>
  <si>
    <t>Kits de Resina</t>
  </si>
  <si>
    <t>Mascarilla lisa rectangular azul 1x50</t>
  </si>
  <si>
    <t>Mascarilla Lisa Rectangular Azul 1x50</t>
  </si>
  <si>
    <t>Papel Articular</t>
  </si>
  <si>
    <t>Turbina</t>
  </si>
  <si>
    <t>lsViaticosDP</t>
  </si>
  <si>
    <t>Viaticos Chofer Sin Hospedaje</t>
  </si>
  <si>
    <t>2.2.3.1.01</t>
  </si>
  <si>
    <t>Viaticos Tecnicos con Hospedaje</t>
  </si>
  <si>
    <t>Viaticos Tecnicos Sin Hospedaje</t>
  </si>
  <si>
    <t>Anticipo Financiero</t>
  </si>
  <si>
    <t>Recursos externos</t>
  </si>
  <si>
    <t>Venta de servicios</t>
  </si>
  <si>
    <t>lsFuentesFinanciamiento</t>
  </si>
  <si>
    <t>Tipo de Intervención</t>
  </si>
  <si>
    <t>LsTipoEESS</t>
  </si>
  <si>
    <t>Tipo EESS</t>
  </si>
  <si>
    <t>Alquiler</t>
  </si>
  <si>
    <t>lsTipoIntervencion</t>
  </si>
  <si>
    <t>Reparación</t>
  </si>
  <si>
    <t>Mantenimiento</t>
  </si>
  <si>
    <t>lsMantenimientoyReparacion</t>
  </si>
  <si>
    <t>Compra</t>
  </si>
  <si>
    <t>2.2.5.1.01</t>
  </si>
  <si>
    <t>Alquiler de edicficio</t>
  </si>
  <si>
    <t>2.6.9.2.01</t>
  </si>
  <si>
    <t>Edificaciones no residenciales</t>
  </si>
  <si>
    <t>Servicios de pinturas y derivados con fines de higienes y embellecimiento</t>
  </si>
  <si>
    <t>Mantenimiento y reparación de obras civiles en instalaciones vacias</t>
  </si>
  <si>
    <t>2.7.2.1.01</t>
  </si>
  <si>
    <t>Mantenimiento y reparación de muebles y equipos de oficinas</t>
  </si>
  <si>
    <t>Mantenimiento y reparación de equipos para compuntación</t>
  </si>
  <si>
    <t>Mantenimiento y reparación de equipos de transporte</t>
  </si>
  <si>
    <t>PPGR4</t>
  </si>
  <si>
    <t>PPGR5</t>
  </si>
  <si>
    <t>Tipos de Acciones</t>
  </si>
  <si>
    <t>ls_TiposAcciones</t>
  </si>
  <si>
    <t>ls_ComprayAlquiler</t>
  </si>
  <si>
    <t>Vehículos y Equipo de Transporte</t>
  </si>
  <si>
    <t>Valor Total Estimado</t>
  </si>
  <si>
    <t>1. El Seibo</t>
  </si>
  <si>
    <t>7. Villa Riva</t>
  </si>
  <si>
    <t>Duarte</t>
  </si>
  <si>
    <t>6. Pimentel</t>
  </si>
  <si>
    <t>5. Las Guáranas</t>
  </si>
  <si>
    <t>4. Eugenio María de Hostos</t>
  </si>
  <si>
    <t>3. Castillo</t>
  </si>
  <si>
    <t>2. Arenoso</t>
  </si>
  <si>
    <t>1. San Francisco de Macorís</t>
  </si>
  <si>
    <t>Valverde</t>
  </si>
  <si>
    <t>5. Restauración</t>
  </si>
  <si>
    <t>4. Partido</t>
  </si>
  <si>
    <t>3. Loma de Cabrera</t>
  </si>
  <si>
    <t>Santiago</t>
  </si>
  <si>
    <t>2. El Pino</t>
  </si>
  <si>
    <t>1. Dajabón</t>
  </si>
  <si>
    <t>11. Vicente Noble</t>
  </si>
  <si>
    <t>Barahona</t>
  </si>
  <si>
    <t>10. Polo</t>
  </si>
  <si>
    <t>9. Paraíso</t>
  </si>
  <si>
    <t>8. Las Salinas</t>
  </si>
  <si>
    <t>7. La Ciénaga</t>
  </si>
  <si>
    <t>6. Jaquimeyes</t>
  </si>
  <si>
    <t>Peravia</t>
  </si>
  <si>
    <t>5. Fundación</t>
  </si>
  <si>
    <t>Pedernales</t>
  </si>
  <si>
    <t>4. Enriquillo</t>
  </si>
  <si>
    <t>3. El Peñón</t>
  </si>
  <si>
    <t>Montecristi</t>
  </si>
  <si>
    <t>2. Cabral</t>
  </si>
  <si>
    <t>1. Barahona</t>
  </si>
  <si>
    <t>5. Villa Jaragua</t>
  </si>
  <si>
    <t>Bahoruco</t>
  </si>
  <si>
    <t>4. Tamayo</t>
  </si>
  <si>
    <t>3. Los Ríos</t>
  </si>
  <si>
    <t>2. Galván</t>
  </si>
  <si>
    <t>Independencia</t>
  </si>
  <si>
    <t>1. Neiba</t>
  </si>
  <si>
    <t>10. Tábara Arriba</t>
  </si>
  <si>
    <t>Azua</t>
  </si>
  <si>
    <t>9. Sabana Yegua</t>
  </si>
  <si>
    <t>Espaillat</t>
  </si>
  <si>
    <t>8. Pueblo Viejo</t>
  </si>
  <si>
    <t>7. Peralta</t>
  </si>
  <si>
    <t>6. Padre Las Casas</t>
  </si>
  <si>
    <t>5. Las Yayas de Viajama</t>
  </si>
  <si>
    <t>4. Las Charcas</t>
  </si>
  <si>
    <t>3. Guayabal</t>
  </si>
  <si>
    <t>2. Estebanía</t>
  </si>
  <si>
    <t>1. Azua de Compostela</t>
  </si>
  <si>
    <t>Distrito Nacional</t>
  </si>
  <si>
    <t>PROVINCIAS</t>
  </si>
  <si>
    <t>MUNICIPIOS</t>
  </si>
  <si>
    <t>2. Miches</t>
  </si>
  <si>
    <t>1. Comendador</t>
  </si>
  <si>
    <t>2. Bánica</t>
  </si>
  <si>
    <t>3. El Llano</t>
  </si>
  <si>
    <t>4. Hondo Valle</t>
  </si>
  <si>
    <t>5. Juan Santiago</t>
  </si>
  <si>
    <t>6. Pedro Santana</t>
  </si>
  <si>
    <t>1. Moca</t>
  </si>
  <si>
    <t>2. Cayetano Germosén</t>
  </si>
  <si>
    <t>3. Gaspar Hernández</t>
  </si>
  <si>
    <t>4. Jamao al Norte</t>
  </si>
  <si>
    <t>1. Hato Mayor del Rey</t>
  </si>
  <si>
    <t>2. El Valle</t>
  </si>
  <si>
    <t>3. Sabana de la Mar</t>
  </si>
  <si>
    <t>1. Salcedo</t>
  </si>
  <si>
    <t>2. Tenares</t>
  </si>
  <si>
    <t>3. Villa Tapia</t>
  </si>
  <si>
    <t>1. Jimaní</t>
  </si>
  <si>
    <t>2. Cristóbal</t>
  </si>
  <si>
    <t>3. Duvergé</t>
  </si>
  <si>
    <t>4. La Descubierta</t>
  </si>
  <si>
    <t>5. Mella</t>
  </si>
  <si>
    <t>6. Postrer Río</t>
  </si>
  <si>
    <t>1. Higüey</t>
  </si>
  <si>
    <t>2. San Rafael del Yuma</t>
  </si>
  <si>
    <t>1. La Romana</t>
  </si>
  <si>
    <t>2. Guaymate</t>
  </si>
  <si>
    <t>3. Villa Hermosa</t>
  </si>
  <si>
    <t>1. La Concepción de La Vega</t>
  </si>
  <si>
    <t>2. Constanza</t>
  </si>
  <si>
    <t>3. Jarabacoa</t>
  </si>
  <si>
    <t>4. Jima Abajo</t>
  </si>
  <si>
    <t>1. Nagua</t>
  </si>
  <si>
    <t>2. Cabrera</t>
  </si>
  <si>
    <t>3. El Factor</t>
  </si>
  <si>
    <t>4. Río San Juan</t>
  </si>
  <si>
    <t>1. Bonao</t>
  </si>
  <si>
    <t>2. Maimón</t>
  </si>
  <si>
    <t>3. Piedra Blanca</t>
  </si>
  <si>
    <t>1. Montecristi</t>
  </si>
  <si>
    <t>2. Castañuela</t>
  </si>
  <si>
    <t>3. Guayubín</t>
  </si>
  <si>
    <t>4. Las Matas de Santa Cruz</t>
  </si>
  <si>
    <t>5. Pepillo Salcedo</t>
  </si>
  <si>
    <t>6. Villa Vásquez</t>
  </si>
  <si>
    <t>1. Monte Plata</t>
  </si>
  <si>
    <t>2. Bayaguana</t>
  </si>
  <si>
    <t>3. Peralvillo</t>
  </si>
  <si>
    <t>4 Sabana Grande de Boyá</t>
  </si>
  <si>
    <t>5 Yamasá</t>
  </si>
  <si>
    <t>1. Pedernales</t>
  </si>
  <si>
    <t>2. Oviedo</t>
  </si>
  <si>
    <t>1. Baní</t>
  </si>
  <si>
    <t>2. Nizao</t>
  </si>
  <si>
    <t>1. Puerto Plata</t>
  </si>
  <si>
    <t>2. Altamira</t>
  </si>
  <si>
    <t>3. Guananico</t>
  </si>
  <si>
    <t>4. Imbert</t>
  </si>
  <si>
    <t>5. Los Hidalgos</t>
  </si>
  <si>
    <t>6. Luperón</t>
  </si>
  <si>
    <t>7. Sosúa</t>
  </si>
  <si>
    <t>8. Villa Isabela</t>
  </si>
  <si>
    <t>9. Villa Montellano</t>
  </si>
  <si>
    <t>1. Samaná</t>
  </si>
  <si>
    <t>2. Las Terrenas</t>
  </si>
  <si>
    <t>3. Sánchez</t>
  </si>
  <si>
    <t>1. San Cristóbal</t>
  </si>
  <si>
    <t>2. Bajos de Haina</t>
  </si>
  <si>
    <t>3. Cambita Garabito</t>
  </si>
  <si>
    <t>4. Los Cacaos</t>
  </si>
  <si>
    <t>5. Sabana Grande de Palenque</t>
  </si>
  <si>
    <t>6. San Gregorio de Nigua</t>
  </si>
  <si>
    <t>7. Villa Altagracia</t>
  </si>
  <si>
    <t>8. Yaguate</t>
  </si>
  <si>
    <t>1. San José de Ocoa</t>
  </si>
  <si>
    <t>2. Rancho Arriba</t>
  </si>
  <si>
    <t>3. Sabana Larga</t>
  </si>
  <si>
    <t>1. San Juan de la Maguana</t>
  </si>
  <si>
    <t>2. Bohechío</t>
  </si>
  <si>
    <t>3. El Cercado</t>
  </si>
  <si>
    <t>4. Juan de Herrera</t>
  </si>
  <si>
    <t>5. Las Matas de Farfán</t>
  </si>
  <si>
    <t>6. Vallejuelo</t>
  </si>
  <si>
    <t>1. San Pedro de Macorís</t>
  </si>
  <si>
    <t>2. Consuelo</t>
  </si>
  <si>
    <t>3. Guayacanes</t>
  </si>
  <si>
    <t>4. San José de Los Llanos</t>
  </si>
  <si>
    <t>5. Quisqueya</t>
  </si>
  <si>
    <t>6. Ramón Santana</t>
  </si>
  <si>
    <t>1. Cotuí</t>
  </si>
  <si>
    <t>2. Cevicos</t>
  </si>
  <si>
    <t>3. Fantino</t>
  </si>
  <si>
    <t>4. La Mata</t>
  </si>
  <si>
    <t>1. Santiago</t>
  </si>
  <si>
    <t>2. Bisonó</t>
  </si>
  <si>
    <t>3. Jánico</t>
  </si>
  <si>
    <t>4. Licey al Medio</t>
  </si>
  <si>
    <t>5. Puñal</t>
  </si>
  <si>
    <t>6. Sabana Iglesia</t>
  </si>
  <si>
    <t>8. San José de las Matas</t>
  </si>
  <si>
    <t>7. Tamboril</t>
  </si>
  <si>
    <t>9. Villa González</t>
  </si>
  <si>
    <t>1. San Ignacio de Sabaneta</t>
  </si>
  <si>
    <t>2. Los Almácigos</t>
  </si>
  <si>
    <t>3. Monción</t>
  </si>
  <si>
    <t>1. Santo Domingo Este</t>
  </si>
  <si>
    <t>2. Boca Chica</t>
  </si>
  <si>
    <t>3. Los Alcarrizos</t>
  </si>
  <si>
    <t>4. Pedro Brand</t>
  </si>
  <si>
    <t>5. San Antonio de Guerra</t>
  </si>
  <si>
    <t>6. Santo Domingo Norte</t>
  </si>
  <si>
    <t>7. Santo Domingo Oeste</t>
  </si>
  <si>
    <t>1. Mao</t>
  </si>
  <si>
    <t>2. Esperanza</t>
  </si>
  <si>
    <t>3. Laguna Salada</t>
  </si>
  <si>
    <t>REGIONES</t>
  </si>
  <si>
    <t>2.6.4.1.01</t>
  </si>
  <si>
    <t>Identificación de necesidades de equipos</t>
  </si>
  <si>
    <t>Identificacion de necesidades de infraestructuras</t>
  </si>
  <si>
    <t>Identificación de necesidades de insumos</t>
  </si>
  <si>
    <t>Identificación de actividades</t>
  </si>
  <si>
    <t>Nómina</t>
  </si>
  <si>
    <t>DISTRITO NACIONAL</t>
  </si>
  <si>
    <t>MONTE PLATA</t>
  </si>
  <si>
    <t>SANTO DOMINGO</t>
  </si>
  <si>
    <t>PERAVIA</t>
  </si>
  <si>
    <t>ESPAILLAT</t>
  </si>
  <si>
    <t>PUERTO PLATA</t>
  </si>
  <si>
    <t>SANTIAGO</t>
  </si>
  <si>
    <t>DUARTE</t>
  </si>
  <si>
    <t>HERMANAS MIRABAL</t>
  </si>
  <si>
    <t>BAHORUCO</t>
  </si>
  <si>
    <t>BARAHONA</t>
  </si>
  <si>
    <t>INDEPENDENCIA</t>
  </si>
  <si>
    <t>PEDERNALES</t>
  </si>
  <si>
    <t>EL SEIBO</t>
  </si>
  <si>
    <t>HATO MAYOR</t>
  </si>
  <si>
    <t>LA ALTAGRACIA</t>
  </si>
  <si>
    <t>LA ROMANA</t>
  </si>
  <si>
    <t>AZUA</t>
  </si>
  <si>
    <t>SAN JUAN</t>
  </si>
  <si>
    <t>MONTECRISTI</t>
  </si>
  <si>
    <t>VALVERDE</t>
  </si>
  <si>
    <t>LA VEGA</t>
  </si>
  <si>
    <t>MONSEÑOR NOUEL</t>
  </si>
  <si>
    <t>DAJABÓN</t>
  </si>
  <si>
    <t>ELÍAS PIÑA</t>
  </si>
  <si>
    <t>MARÍA TRINIDAD SÁNCHEZ</t>
  </si>
  <si>
    <t>SAMANÁ</t>
  </si>
  <si>
    <t>SAN CRISTÓBAL</t>
  </si>
  <si>
    <t>SAN JOSÉ DE OCOA</t>
  </si>
  <si>
    <t>SAN PEDRO DE MACORÍS</t>
  </si>
  <si>
    <t>SÁNCHEZ RAMÍREZ</t>
  </si>
  <si>
    <t>SANTIAGO RODRÍGUEZ</t>
  </si>
  <si>
    <t>Dajabon</t>
  </si>
  <si>
    <t>El_Seibo</t>
  </si>
  <si>
    <t>Elias_Pina</t>
  </si>
  <si>
    <t>Hato_Mayor</t>
  </si>
  <si>
    <t>Hermanas_Mirabal</t>
  </si>
  <si>
    <t>La_Altagracia</t>
  </si>
  <si>
    <t>La_Romana</t>
  </si>
  <si>
    <t>La_Vega</t>
  </si>
  <si>
    <t>Monte_Plata</t>
  </si>
  <si>
    <t>Maria_Trinidad_Sanchez</t>
  </si>
  <si>
    <t>Monsenor_Nouel</t>
  </si>
  <si>
    <t>Puerto_Plata</t>
  </si>
  <si>
    <t>Samana</t>
  </si>
  <si>
    <t>San_Cristobal</t>
  </si>
  <si>
    <t>San_Jose_de_Ocoa</t>
  </si>
  <si>
    <t>San_Juan</t>
  </si>
  <si>
    <t>San_Pedro_de_Macoris</t>
  </si>
  <si>
    <t>Sanchez_Ramirez</t>
  </si>
  <si>
    <t>Santiago_Rodriguez</t>
  </si>
  <si>
    <t>Santo_Domingo</t>
  </si>
  <si>
    <t>Distrito_Nacional</t>
  </si>
  <si>
    <t>ListaProvincia</t>
  </si>
  <si>
    <t>Administrativo</t>
  </si>
  <si>
    <t>Financiero</t>
  </si>
  <si>
    <t>Tecnología</t>
  </si>
  <si>
    <t>Monitoreo</t>
  </si>
  <si>
    <t>Servicios Diagnósticos</t>
  </si>
  <si>
    <t>URGM</t>
  </si>
  <si>
    <t>Atencion a los Usuarios</t>
  </si>
  <si>
    <t>Tipo de Equipo</t>
  </si>
  <si>
    <t>lsInsumosEquipos</t>
  </si>
  <si>
    <t>lsEquiposTransporte</t>
  </si>
  <si>
    <t>2.6.4.2.01</t>
  </si>
  <si>
    <t>2.6.4.8.01</t>
  </si>
  <si>
    <t>Item</t>
  </si>
  <si>
    <t>POA</t>
  </si>
  <si>
    <t>AREA</t>
  </si>
  <si>
    <t>TIPO</t>
  </si>
  <si>
    <t>ID_Dependendencia</t>
  </si>
  <si>
    <t>Nominas</t>
  </si>
  <si>
    <t>SNS - Dirección Central</t>
  </si>
  <si>
    <t>Dirección</t>
  </si>
  <si>
    <t>Sub Dirección</t>
  </si>
  <si>
    <t xml:space="preserve">Oficina: </t>
  </si>
  <si>
    <t xml:space="preserve">División: </t>
  </si>
  <si>
    <t xml:space="preserve">Departamento: </t>
  </si>
  <si>
    <t xml:space="preserve">Sub Dirección: </t>
  </si>
  <si>
    <t xml:space="preserve">Dirección: </t>
  </si>
  <si>
    <t>Estimación de ingresos por cuentas</t>
  </si>
  <si>
    <t>Otros Aportes</t>
  </si>
  <si>
    <t>Aportes SNS Nómina</t>
  </si>
  <si>
    <t>Venta de Servicios y Otros Ingresos</t>
  </si>
  <si>
    <t>Total Ingresos RD$</t>
  </si>
  <si>
    <t>Otras Señales</t>
  </si>
  <si>
    <t xml:space="preserve">Identificación de Productos/Resultados </t>
  </si>
  <si>
    <t>Cumplimiento de productos y actividades del POA DCSNS</t>
  </si>
  <si>
    <t>Dependencias con un cumplimiento del POA mayor a 75%</t>
  </si>
  <si>
    <t>Dependencias que reportan ejecución trimestral del POA</t>
  </si>
  <si>
    <t>Ejecución del Plan de Monitoreo y Evaluación del POA</t>
  </si>
  <si>
    <t>Implementación del programa de visitas de los SRS a los EESS</t>
  </si>
  <si>
    <t>Implementación del sistema de facturación hospitalaria</t>
  </si>
  <si>
    <t xml:space="preserve">Ejecución presupuestaria </t>
  </si>
  <si>
    <t xml:space="preserve">Cumplimiento del Plan Anual de Compras </t>
  </si>
  <si>
    <t>Ahorro en las compras gubernamentales</t>
  </si>
  <si>
    <t>Desviaciones del Plan Anual de Compras</t>
  </si>
  <si>
    <t>Reportes oportunos de rendición de cuentas de la Red</t>
  </si>
  <si>
    <t xml:space="preserve">Gestión oportuna de entrega </t>
  </si>
  <si>
    <t>Ejecución del Plan de Mantenimiento Preventivo</t>
  </si>
  <si>
    <t>Respuesta a requerimientos de estadísticas</t>
  </si>
  <si>
    <t>Procesos automatizados</t>
  </si>
  <si>
    <t>Servicios Regionales con OAI en funcionamiento</t>
  </si>
  <si>
    <t>Nivel de implementación del Plan de Comunicaciones del SNS</t>
  </si>
  <si>
    <t>Nivel de implementación del programa de incentivo y régimen de consecuencias</t>
  </si>
  <si>
    <t xml:space="preserve">Nivel de satisfacción laboral </t>
  </si>
  <si>
    <t>Índice de rotaciones internas</t>
  </si>
  <si>
    <t xml:space="preserve">Nivel de implementación del programa de capacitación </t>
  </si>
  <si>
    <t>Nivel de implementación del expediente clínico</t>
  </si>
  <si>
    <t>Utilización del expediente clinico en los EESS priorizados</t>
  </si>
  <si>
    <t>Establecimientos de Salud que cuentan con cartera de servicios actualizada</t>
  </si>
  <si>
    <t>Establecimientos de Salud habilitados</t>
  </si>
  <si>
    <t>Nivel de atisfacción de usuario alcanzado</t>
  </si>
  <si>
    <t>Referencias válidas</t>
  </si>
  <si>
    <t>Contarreferencias emitidas</t>
  </si>
  <si>
    <t>Nivel de implementación del Plan de Gestión de los desechos y residuos hospitalarios</t>
  </si>
  <si>
    <t xml:space="preserve">Resolución de lista de espera quirúrgica </t>
  </si>
  <si>
    <t>Establecimientos de salud que realizan partos acorde a los estandares</t>
  </si>
  <si>
    <t xml:space="preserve">Establecimientos de Salud valorados por encima del 60% </t>
  </si>
  <si>
    <t>Adherencia a protocolos</t>
  </si>
  <si>
    <t xml:space="preserve">Evaluación del portal de transparencia de la DCSNS </t>
  </si>
  <si>
    <t>Datos auditado y validados</t>
  </si>
  <si>
    <t>Columna1</t>
  </si>
  <si>
    <t>Nivel de implementación del Programa de Seguridad Hospitalaria</t>
  </si>
  <si>
    <t>Cobertura de atención odontológica</t>
  </si>
  <si>
    <t>Comité Farmaco-Terapéutica conformados</t>
  </si>
  <si>
    <t>Disponibilidad de medicamentos trazadores en los EESS</t>
  </si>
  <si>
    <t xml:space="preserve">BLH instalado y funcionado </t>
  </si>
  <si>
    <t xml:space="preserve">Frecuencia Eventos adversos </t>
  </si>
  <si>
    <t>Evaluación Hospitalaria</t>
  </si>
  <si>
    <t>Planes de Emergencia y Desastres de la Red</t>
  </si>
  <si>
    <t>Incremento de la provisión servicios diagnósticos por nivel de atención</t>
  </si>
  <si>
    <t>Unidades transfundidas acorde a necesidades</t>
  </si>
  <si>
    <t>Nivel de cumplimiento del tablero de indicadores de gestión por SRS</t>
  </si>
  <si>
    <t>Dirección Financiera</t>
  </si>
  <si>
    <t>Dirección Administrativa</t>
  </si>
  <si>
    <t>Dirección Centros Hospitalarios</t>
  </si>
  <si>
    <t>Oportunidad de respuesta a requerimientos estadísticos</t>
  </si>
  <si>
    <t>Línea Base</t>
  </si>
  <si>
    <t>S/D</t>
  </si>
  <si>
    <t xml:space="preserve">Macroprocesos priorizados definidos </t>
  </si>
  <si>
    <t>Dependencias con inventario actualizado</t>
  </si>
  <si>
    <t>Índice de uso TIC e implementación de gobierno electrónico</t>
  </si>
  <si>
    <t>Adherencia al protocolo de atención obstétrica</t>
  </si>
  <si>
    <t>Adherencia al protocolo de atención neonatal</t>
  </si>
  <si>
    <t xml:space="preserve">Usuarios con patologías crónicas en seguimiento </t>
  </si>
  <si>
    <t>Nivel de cumplimiento del plan de mejora CAF por etapas</t>
  </si>
  <si>
    <t>Reporte Eventos adversos</t>
  </si>
  <si>
    <t xml:space="preserve">Nombre Indicador </t>
  </si>
  <si>
    <r>
      <t>&lt;</t>
    </r>
    <r>
      <rPr>
        <sz val="9.9"/>
        <color theme="1"/>
        <rFont val="Times New Roman"/>
        <family val="1"/>
      </rPr>
      <t>20%</t>
    </r>
  </si>
  <si>
    <r>
      <t>&lt;</t>
    </r>
    <r>
      <rPr>
        <sz val="9.9"/>
        <color theme="1"/>
        <rFont val="Times New Roman"/>
        <family val="1"/>
      </rPr>
      <t>15%</t>
    </r>
  </si>
  <si>
    <r>
      <t>&lt;</t>
    </r>
    <r>
      <rPr>
        <sz val="9.9"/>
        <color theme="1"/>
        <rFont val="Times New Roman"/>
        <family val="1"/>
      </rPr>
      <t>35%</t>
    </r>
  </si>
  <si>
    <t>Línea Basal</t>
  </si>
  <si>
    <t xml:space="preserve">Meta </t>
  </si>
  <si>
    <t xml:space="preserve">Numerador </t>
  </si>
  <si>
    <t>Denominador</t>
  </si>
  <si>
    <t>Rango de Gestión</t>
  </si>
  <si>
    <t xml:space="preserve">Bueno </t>
  </si>
  <si>
    <t>Aceptable</t>
  </si>
  <si>
    <t>Deficiente</t>
  </si>
  <si>
    <t>Número de SRS con OAI conformada y funcionando</t>
  </si>
  <si>
    <t>Excelente</t>
  </si>
  <si>
    <t>3 a 5</t>
  </si>
  <si>
    <t>6 a 7</t>
  </si>
  <si>
    <t>0 a 2</t>
  </si>
  <si>
    <t>&lt;75</t>
  </si>
  <si>
    <t>&lt;89 - &gt;76</t>
  </si>
  <si>
    <t>&lt;99 - &gt;90</t>
  </si>
  <si>
    <t xml:space="preserve">Número de objetivos cumplidos </t>
  </si>
  <si>
    <t>&gt;90</t>
  </si>
  <si>
    <t>&lt;89 - &gt;80</t>
  </si>
  <si>
    <t>&lt;79 - &gt;70</t>
  </si>
  <si>
    <t>&lt;69</t>
  </si>
  <si>
    <t>Número de dependencias con una ejecución del POA &gt;75%</t>
  </si>
  <si>
    <t>&gt;85</t>
  </si>
  <si>
    <t>&lt;84 - &gt;75</t>
  </si>
  <si>
    <t>&lt;74 - &gt;70</t>
  </si>
  <si>
    <t>Número de objetivos programados x 100</t>
  </si>
  <si>
    <t>Total de dependencias con POA formulado  x 100</t>
  </si>
  <si>
    <t>Número de macroprocesos definidos</t>
  </si>
  <si>
    <t>Total de macroprocesos priorizados x 100</t>
  </si>
  <si>
    <t xml:space="preserve"> &gt;90</t>
  </si>
  <si>
    <t>&lt;79 - &gt;75</t>
  </si>
  <si>
    <t>&lt;74</t>
  </si>
  <si>
    <t>Número de dependencias con RTP entregado</t>
  </si>
  <si>
    <t>Número acciones de monitoreo y evaluación del POA realizadas</t>
  </si>
  <si>
    <t>Número de mejoras (criterios CAF) aplicados</t>
  </si>
  <si>
    <t>Total acciones de monitoreo y evaluación del POA programadas x 100</t>
  </si>
  <si>
    <t xml:space="preserve">Total de ítems a evaluar </t>
  </si>
  <si>
    <t xml:space="preserve">Número de ítems cumplidos </t>
  </si>
  <si>
    <t>Total de de mejoras (criterios CAF) asignadas x 100</t>
  </si>
  <si>
    <t>Total indicadores del tablero de gestión x 100</t>
  </si>
  <si>
    <t>Número de indicadores del tablero de gestión logrados &gt;70%</t>
  </si>
  <si>
    <t>&lt;89 - &gt;75</t>
  </si>
  <si>
    <t>&lt;74 - &gt;65</t>
  </si>
  <si>
    <t>&lt;64</t>
  </si>
  <si>
    <t>Número de visita realizadas a los EESS</t>
  </si>
  <si>
    <t>Total de visitas programadas x 100</t>
  </si>
  <si>
    <t>Primer Trimestre</t>
  </si>
  <si>
    <t>Segundo Trimestre</t>
  </si>
  <si>
    <t>Tercer Trimestre</t>
  </si>
  <si>
    <t>Cuarto Trimestre</t>
  </si>
  <si>
    <t>Área Organizacional</t>
  </si>
  <si>
    <t>Nº Productos</t>
  </si>
  <si>
    <t>Nº Actividades</t>
  </si>
  <si>
    <t>% (Actividades)</t>
  </si>
  <si>
    <t>% (Presupuesto)</t>
  </si>
  <si>
    <t>Total</t>
  </si>
  <si>
    <t>Dirección Planificación y Desarrollo</t>
  </si>
  <si>
    <t>% (Productos)</t>
  </si>
  <si>
    <t>Servicios Diagnósticos y Sangre (SDS)</t>
  </si>
  <si>
    <t>Cantidad acciones/actividades/trimestre</t>
  </si>
  <si>
    <t>Odontología (ODO)</t>
  </si>
  <si>
    <t>Desarrollo y Gestión de la Red de Servicios</t>
  </si>
  <si>
    <t>Promoción y Cultura de Innovación</t>
  </si>
  <si>
    <t>Dirección Gestión de la Información</t>
  </si>
  <si>
    <t>Gestión Clínica (DGC)</t>
  </si>
  <si>
    <t>Dirección de Comunicaciones</t>
  </si>
  <si>
    <t>Cartuchos de tintas para impresoras a color</t>
  </si>
  <si>
    <t>Dirección Recursos Humanos</t>
  </si>
  <si>
    <t>Dirección Jurídica</t>
  </si>
  <si>
    <t>Dirección Emergencias Médicas</t>
  </si>
  <si>
    <t>LE.1 - Calidad en la prestación de los servicios de salud</t>
  </si>
  <si>
    <t>LE.2 - Desarrollo de las redes integradas de servicios de salud fundamentada en el Modelo de Atención</t>
  </si>
  <si>
    <t>LE.3 - Fortalecimiento de la gestión y desarrollo de los recursos humanos</t>
  </si>
  <si>
    <t>LE.4 - Fortalecimiento Institucional</t>
  </si>
  <si>
    <t>Mejorar la provisión de los servicios de salud con enfoque en la promoción de la salud, prevención de la enfermedad y control de las enfermedades.</t>
  </si>
  <si>
    <t>Asegurar la calidad de la atención y seguridad del paciente en el marco de los derechos de las personas, que se traduzca en un incremento de la confianza y satisfacción de los usuarios de los servicios de salud</t>
  </si>
  <si>
    <t xml:space="preserve">Redes de servicios integradas y con mayor resolución para coordinar la prestación de servicios integrales de promoción de la salud, prevención de la enfermedad, diagnóstico,  tratamiento, rehabilitación y cuidados paliativos;  condicionada a la necesidades de salud y características de la población, con miras hacia la consecución progresiva del acceso universal a la salud y la cobertura universal de salud </t>
  </si>
  <si>
    <t>Disminuida la morbi-mortalidad materna, neonatal e infantil, mediante el fortalecimiento y la integración de los servicios de salud antes de la concepción, durante el embarazo, el parto y los primeros años de vida, garantizando la calidad de la atención.</t>
  </si>
  <si>
    <t>Reducida la carga de las enfermedades crónicas incluidos los diferentes tipos de cáncer, los trastornos de salud mental,  así como ante discapacidad, violencia y  traumatismos, a través de servicios de atención que faciliten la detección temprana y la continuidad de la atención, eliminando las brechas en el acceso y utilización de los servicios de salud.</t>
  </si>
  <si>
    <t>Reducida la morbi-mortalidad de las enfermedades transmisibles, incluidas la infección por el VIH/SIDA, la Tuberculosis, las infecciones de transmisión sexual, las hepatitis virales, enfermedades transmitidas por vectores, enfermedades desatendidas, tropicales y zoonóticas, y las enfermedades prevenibles mediante vacunación; con especial atención en las poblaciones vulnerables</t>
  </si>
  <si>
    <t>Incrementada la capacidad de respuesta que favorezca a disminuir la morbi-mortalidad  resultantes de las emergencias y desastres,  mediante la detección, preparación y mitigación de los eventos que suponen riesgos y amenazas, bajo un enfoque multisectorial que contribuya a la salud y seguridad de las personas</t>
  </si>
  <si>
    <t>Desarrollo y mantenimiento de un modelo de evaluación de la entrega de servicios sanitarios con carácter igualitario y libre de discriminación, que promueva mediante la continua retroalimentación, la generación de mejores resultados en materia de salud lo que se traduzca en el aumento de la satisfacción de las personas con respecto a los servicios públicos de salud</t>
  </si>
  <si>
    <t>Fortalecida la calidad de la atención en salud como resultado del seguimiento a los aspectos técnicos y no técnicos de la atención, que disminuya el riesgo de la seguridad del paciente y de los resultados esperados de salud</t>
  </si>
  <si>
    <t>Fortalecer el Primer Nivel de Atención incrementando su capacidad de resolución para satisfacer las necesidades de salud de la población</t>
  </si>
  <si>
    <t>Primer Nivel de Atención fortalecido y con alta resolución para garantizar  la prestación de servicios integrales de promoción de la salud, prevención de la enfermedad, diagnóstico, tratamiento, rehabilitación y cuidados paliativos;  condicionada a la necesidades de salud y características de la población</t>
  </si>
  <si>
    <t>Garantizado el cierre de brecha según cartera de servicios y Modelo de Atención en términos de recursos, a través del adecuado financiamiento del PN con las metas de la Red Pública</t>
  </si>
  <si>
    <t>Avanzar en la integración de las redes de servicios, asegurando la integralidad de la atención de acuerdo a las necesidades territoriales de la población</t>
  </si>
  <si>
    <t>Garantizada la atención integral con calidad y oportunidad, mediante la coordinación clínica y asistencial de los servicios de salud</t>
  </si>
  <si>
    <t>Gestión integrada y articulada de las redes públicas de servicios de salud, con actores involucrados en la organización, gestión y atención de servicios de salud con enfoque y participación intra e intersectorial y participación social fortalecida, que promueva un ambiente favorable para la cobertura y acceso a los servicios de salud</t>
  </si>
  <si>
    <t>Redes de servicios ofertando servicios de promoción de la salud y prevención de la enfermedad, que han integrado las intervenciones de salud pública y de carácter colectivo</t>
  </si>
  <si>
    <t>Aumentada la eficacia, eficiencia y equidad de la prestación de los servicios de salud a través de la reorganización y transformación de las estructuras de redes de servicios</t>
  </si>
  <si>
    <t>Fortalecer las capacidades de planificación estratégica de la fuerza laboral, incluyendo el análisis de la movilidad profesional, con el fin de proyectar y responder a las necesidades del personal de salud a mediano y largo plazo, con el apoyo de un sistema nacional de información de recursos humanos</t>
  </si>
  <si>
    <t>Reducida las disparidades en la disponibilidad de personal médico especializado y personal licenciado en enfermería  que existen los diferentes niveles</t>
  </si>
  <si>
    <t xml:space="preserve">Desarrollar condiciones y capacidades en los colaboradores del SNS para mejorar el desempeño institucional, ampliar el acceso y cobertura a los servicios integrales de salud </t>
  </si>
  <si>
    <t>Personal trabaja bajo un clima de satisfacción, realización personal y sentido de pertenencia hacia la institución</t>
  </si>
  <si>
    <t xml:space="preserve">Desarrollados e implementados los aspectos de gestión relacionados con seguridad y salud en el trabajo </t>
  </si>
  <si>
    <t>Asegurar la calidad y efectividad de la gestión institucional del SNS a través de la implementación de un conjunto de intervenciones de gestión del cambio.</t>
  </si>
  <si>
    <t>Fortalecida la capacidad institucional mediante la optimización de los procesos, empoderamiento del talento humano, articulación interna, tecnologías de la información y la comunicación, la infraestructura física con el fin de mejorar la oferta institucional a la población en términos de calidad y eficiencia</t>
  </si>
  <si>
    <t>Mejorada la sostenibilidad financiera de la Red SNS mediante el control de gastos, saneamiento de las deudas e incremento de las distintas fuentes de financiamiento con el fin de garantizar la prestación de servicios en salud con oportunidad y eficiencia</t>
  </si>
  <si>
    <t>Aumentar la conexión del SNS con los medios informativos y la población, manteniendo con ellos una comunicación ágil, fluida y de calidad; que nos permita satisfacer con rapidez las peticiones y necesidades de información sobre la institución y los servicios ofrecidos</t>
  </si>
  <si>
    <t>Obj1.1 - Mejorar la provisión de los servicios de salud con enfoque en la promoción de la salud, prevención de la enfermedad y control de las enfermedades.</t>
  </si>
  <si>
    <t>Obj1.2 - Asegurar la calidad de la atención y seguridad del paciente en el marco de los derechos de las personas, que se traduzca en un incremento de la confianza y satisfacción de los usuarios de los servicios de salud</t>
  </si>
  <si>
    <t>Obj2.1 - Fortalecer el Primer Nivel de Atención incrementando su capacidad de resolución para satisfacer las necesidades de salud de la población</t>
  </si>
  <si>
    <t>Obj2.2 - Avanzar en la integración de las redes de servicios, asegurando la integralidad de la atención de acuerdo a las necesidades territoriales de la población</t>
  </si>
  <si>
    <t xml:space="preserve">Obj3.2 - Desarrollar condiciones y capacidades en los colaboradores del SNS para mejorar el desempeño institucional, ampliar el acceso y cobertura a los servicios integrales de salud </t>
  </si>
  <si>
    <t>Prensa y Relaciones Públicas (PRP)</t>
  </si>
  <si>
    <t>Comunicación Digital (DCD)</t>
  </si>
  <si>
    <t>Identidad Institucional (DID)</t>
  </si>
  <si>
    <t>Litigios (DLI)</t>
  </si>
  <si>
    <t>Elaboración Documentos Legales (EDL)</t>
  </si>
  <si>
    <t>Oficina Acceso a la Información (OAI)</t>
  </si>
  <si>
    <t>Oficina Acceso a la Información</t>
  </si>
  <si>
    <t>Registro y Control (DRC)</t>
  </si>
  <si>
    <t>Evaluación del Desempeño y Capacitación (EDC)</t>
  </si>
  <si>
    <t>División Nómina (DNO)</t>
  </si>
  <si>
    <t>Relaciones Laborales y Seguridad Social (RLSS)</t>
  </si>
  <si>
    <t>Reclutamiento y Selección de Personal (RSP)</t>
  </si>
  <si>
    <t>División Pasantía Médica (DPM)</t>
  </si>
  <si>
    <t>Dirección de Fiscalización y Control</t>
  </si>
  <si>
    <t>Formulación, Monitoreo y Evaluación PPP (FME)</t>
  </si>
  <si>
    <t>Desarrollo Institucional (DDI)</t>
  </si>
  <si>
    <t>División Proyectos en Salud (DPS)</t>
  </si>
  <si>
    <t>División Cooperación Internacional (DCI)</t>
  </si>
  <si>
    <t>Calidad en la Gestión (DCG)</t>
  </si>
  <si>
    <t>Compras y Contrataciones (DCC)</t>
  </si>
  <si>
    <t>Servicios Generales (DSG)</t>
  </si>
  <si>
    <t>División Almacén y Suministro (DAS)</t>
  </si>
  <si>
    <t>División Correspondencia y Archivo (DCA)</t>
  </si>
  <si>
    <t>División Mayordomía (DMA)</t>
  </si>
  <si>
    <t>Infraestructura y Mantenimiento</t>
  </si>
  <si>
    <t>División Activo Fijo</t>
  </si>
  <si>
    <t>Dirección de Tecnologías de la Información y Comunicación</t>
  </si>
  <si>
    <t>Operaciones TIC (OTIC)</t>
  </si>
  <si>
    <t>Desarrollo e Implementación de Sistemas (DIS)</t>
  </si>
  <si>
    <t>Seguridad y Monitoreo TIC (SMT)</t>
  </si>
  <si>
    <t>Administración Servicios TIC (AST)</t>
  </si>
  <si>
    <t>Contabilidad (CNT)</t>
  </si>
  <si>
    <t>Tesorería (DTE)</t>
  </si>
  <si>
    <t>Presupuesto (PRE)</t>
  </si>
  <si>
    <t>Gestión de Emergencias Extrahospitalarias (GEE)</t>
  </si>
  <si>
    <t>Operaciones de Emergencias Centros de Salud (OECS)</t>
  </si>
  <si>
    <t>Prevención y Gestión de Riesgos y Desastres (PGRD)</t>
  </si>
  <si>
    <t>Desarrollo Servicios Emergencias Médicas (DSEM)</t>
  </si>
  <si>
    <t>Dirección Medicamentos e Insumos</t>
  </si>
  <si>
    <t>Gestión de Medicamentos e Insumos (GMI)</t>
  </si>
  <si>
    <t>Análisis de Informaicón y Boletines (AIB)</t>
  </si>
  <si>
    <t>Auditoría Calidad del Dato (ACD)</t>
  </si>
  <si>
    <t>Análisis y Estudio (DAE)</t>
  </si>
  <si>
    <t>Estadísticas (DEE)</t>
  </si>
  <si>
    <t>Dirección Gestión de Calidad en los Servicios de Salud</t>
  </si>
  <si>
    <t>Monitoreo de Calidad Servicios de Salud (CSS)</t>
  </si>
  <si>
    <t>Atención a Usuarios (DAU)</t>
  </si>
  <si>
    <t>Prevención y Control de Riesgo Biológico (CRB)</t>
  </si>
  <si>
    <t>Seguimiento a la Habilitación Hospitalaria (SHH)</t>
  </si>
  <si>
    <t xml:space="preserve">Dirección Materno, Infantil y Adolescentes </t>
  </si>
  <si>
    <t>Departamento Materno Infantil (MAI)</t>
  </si>
  <si>
    <t>División Adolescentes (ADO)</t>
  </si>
  <si>
    <t xml:space="preserve">Dirección de Asistencia a la Red de Servicios de Salud </t>
  </si>
  <si>
    <t>Gestión de Servicios Hospitalarios</t>
  </si>
  <si>
    <t>División Servicios Segundo Nivel de Atención (SNA)</t>
  </si>
  <si>
    <t>División Servicios Tercer Nivel de Atención (TNA)</t>
  </si>
  <si>
    <t>Desarrollo Servicios Hospitalarios (DSH)</t>
  </si>
  <si>
    <t>Dirección Primer Nivel de Atención</t>
  </si>
  <si>
    <t>Gestión de Servicios de Salud PN (SSPN)</t>
  </si>
  <si>
    <t>División Operaciones Primer Nivel de Atención (OPN)</t>
  </si>
  <si>
    <t>División Servicios Primer Nivel de Atención (SPNA)</t>
  </si>
  <si>
    <t>Desarrollo Servicios de Salud Primer Nivel (DSPN)</t>
  </si>
  <si>
    <t>DCE</t>
  </si>
  <si>
    <t>ADM</t>
  </si>
  <si>
    <t>DRH</t>
  </si>
  <si>
    <t>DFC</t>
  </si>
  <si>
    <t>DPD</t>
  </si>
  <si>
    <t>DEM</t>
  </si>
  <si>
    <t>DMI</t>
  </si>
  <si>
    <t>DGI</t>
  </si>
  <si>
    <t>TIC</t>
  </si>
  <si>
    <t>DFI</t>
  </si>
  <si>
    <t>DCSS</t>
  </si>
  <si>
    <t>MIA</t>
  </si>
  <si>
    <t>DAR</t>
  </si>
  <si>
    <t>DCH</t>
  </si>
  <si>
    <t>DPN</t>
  </si>
  <si>
    <t>Seguridad</t>
  </si>
  <si>
    <t>Seguridad (DSF)</t>
  </si>
  <si>
    <t>DSF</t>
  </si>
  <si>
    <t xml:space="preserve">Plan Operativo Anual </t>
  </si>
  <si>
    <t>Obj4.1 - Asegurar la calidad y efectividad de la gestión institucional del SNS a través de la implementación de un conjunto de intervenciones de gestión del cambio</t>
  </si>
  <si>
    <t>Asegurar la calidad y efectividad de la gestión institucional del SNS a través de la implementación de un conjunto de intervenciones de gestión del cambio</t>
  </si>
  <si>
    <t>LE.1</t>
  </si>
  <si>
    <t>LE.2</t>
  </si>
  <si>
    <t>LE.3</t>
  </si>
  <si>
    <t>LE.4</t>
  </si>
  <si>
    <t>Incrementada las competencias  y resolutividad de los colaboradores, de acuerdo a la complejidad de sus funciones, las necesidades de salud de la población y los compromisos del sector</t>
  </si>
  <si>
    <t>Incrementada las competencias y resolutividad de los colaboradores, de acuerdo a la complejidad de sus funciones, las necesidades de salud de la población y los compromisos del sector</t>
  </si>
  <si>
    <t>Obj3.1 - Fortalecer las  capacidades de planificación estratégica de la fuerza laboral, incluyendo el análisis de la movilidad profesional con el fin de proyectar y responder a las necesidades del personal de salud a mediano y largo plazo con el apoyo de un sistema nacional de información de recursos humanos</t>
  </si>
  <si>
    <t>Obj3.1 - Fortalecer las  capacidades de planificación estratégica de la fuerza laboral, incluyendo el análisis de la movilidad profesional con el fin de proyectar y responder a las necesidades del personal de salud a mediano y largo plazo</t>
  </si>
  <si>
    <t>Siglas Dependencias DC-SNS</t>
  </si>
  <si>
    <t>Dirección Ejecutiva (DE)</t>
  </si>
  <si>
    <t>Laboratorio e Imágenes (DLI)</t>
  </si>
  <si>
    <t>Cooperación Internacional (COP)</t>
  </si>
  <si>
    <t>Calidad Institucional (DCG)</t>
  </si>
  <si>
    <t>Administración (ADM)</t>
  </si>
  <si>
    <t>Dirección Centros Hospitalarios (DCH)</t>
  </si>
  <si>
    <t>Emergencias Médicas (DEM)</t>
  </si>
  <si>
    <t>Comunicaciones (DCE)</t>
  </si>
  <si>
    <t>Financiero (DFI)</t>
  </si>
  <si>
    <t>Proyectos Institucionales (DPI)</t>
  </si>
  <si>
    <t>Cuidados de Enfermería (ENF)</t>
  </si>
  <si>
    <t>Seguimiento, Evaluación y Calidad de los Servicios de Salud (GCSS)</t>
  </si>
  <si>
    <t>Oficina Equidad Género (OEG)</t>
  </si>
  <si>
    <t>Recursos Humanos (DRH)</t>
  </si>
  <si>
    <t>Infraestructura y Equipos (DIE)</t>
  </si>
  <si>
    <t>Jurídica (DCJ)</t>
  </si>
  <si>
    <t>Formulación, Monitoreo y Evaluación de PPP (FME)</t>
  </si>
  <si>
    <t>Planificación (DPD)</t>
  </si>
  <si>
    <t>Dirección Primer Nivel (DPN)</t>
  </si>
  <si>
    <t>Asistencia a la Red (DAR)</t>
  </si>
  <si>
    <t>Seguridad Física (DSF)</t>
  </si>
  <si>
    <t>Sistema de Información (DGI)</t>
  </si>
  <si>
    <t>Tecnología de la Información (DTI)</t>
  </si>
  <si>
    <t>Calidad de los Servicios de Salud (CSS)</t>
  </si>
  <si>
    <t>Materno-Infantil (MIA)</t>
  </si>
  <si>
    <t>Oficina de Acceso a la Información (OAI)</t>
  </si>
  <si>
    <t>Control y Fiscalización (DCF)</t>
  </si>
  <si>
    <t>Pasantía Médica (PSM)</t>
  </si>
  <si>
    <t>Medicamentos e Insumos (DMI)</t>
  </si>
  <si>
    <t>Coordinación Gabinete (CG)</t>
  </si>
  <si>
    <t>Salud Mental (DSM)</t>
  </si>
  <si>
    <t xml:space="preserve">Tabla Resumen POA </t>
  </si>
  <si>
    <t xml:space="preserve">Total actividades del año </t>
  </si>
  <si>
    <t>`11</t>
  </si>
  <si>
    <t>Sueldo temporal a personal fijo en cargos de carrera</t>
  </si>
  <si>
    <t>0.00</t>
  </si>
  <si>
    <t>`13</t>
  </si>
  <si>
    <t>Nuevo ingreso de militares y policías</t>
  </si>
  <si>
    <t>Pasajes y gastos de transporte</t>
  </si>
  <si>
    <t>Alquileres de máquinas y equipos de producción</t>
  </si>
  <si>
    <t>Alquileres de equipos</t>
  </si>
  <si>
    <t>Contratación de mantenimiento y reparaciones menores</t>
  </si>
  <si>
    <t>Mantenimiento y reparaciones menores en edificaciones</t>
  </si>
  <si>
    <t>Mantenimientos y reparaciones especiales</t>
  </si>
  <si>
    <t>Mantenimiento y reparación de obras de ingeniería civil o infraestructura</t>
  </si>
  <si>
    <t>Mantenimiento y reparación en obras</t>
  </si>
  <si>
    <t>Mantenimiento y reparación de Instalaciones eléctricas</t>
  </si>
  <si>
    <t>Mantenimiento y reparación, servicios de pintura y sus derivados</t>
  </si>
  <si>
    <t>`99</t>
  </si>
  <si>
    <t>Otros mantenimientos, reparaciones y sus derivados, no identificados precedentamente.</t>
  </si>
  <si>
    <t>Mantenimiento y reparación de mobiliarios y equipos de oficina</t>
  </si>
  <si>
    <t>Mantenimiento y reparación de equipo tecnologia e informacion</t>
  </si>
  <si>
    <t>Mantenimiento y reparación de equipo de educacionales, deportivos y recreativos</t>
  </si>
  <si>
    <t>Mantenimiento y reparación de equipos medicos, sanitarios y de laboratorio</t>
  </si>
  <si>
    <t>Mantenimiento y reparación de equipos industriales y producción</t>
  </si>
  <si>
    <t>Otros servicios de mantenimiento, reparación, desmonte e instalación</t>
  </si>
  <si>
    <t>Gastos y representación judiciales</t>
  </si>
  <si>
    <t xml:space="preserve">Comisiones y gastos </t>
  </si>
  <si>
    <t>Comisiones y gastos</t>
  </si>
  <si>
    <t>Gastos por cancelación de certificados de inversión</t>
  </si>
  <si>
    <t>Servicio de organización de eventos, festividades y actividades de entretenimiento</t>
  </si>
  <si>
    <t>Servicios de alimentación</t>
  </si>
  <si>
    <t>Servicios de catering</t>
  </si>
  <si>
    <t>Alimentación escolar</t>
  </si>
  <si>
    <t>Hilados, fibras y telas</t>
  </si>
  <si>
    <t>Productos de cueros y pieles</t>
  </si>
  <si>
    <t>Producto de cueros y pieles</t>
  </si>
  <si>
    <t>Producto de cuero</t>
  </si>
  <si>
    <t>Productos de caucho</t>
  </si>
  <si>
    <t xml:space="preserve">Productos de metálicos </t>
  </si>
  <si>
    <t>Material para limpieza e higiene</t>
  </si>
  <si>
    <t>Utiles y materiales de escritorio, oficina, informática y de enseñanza</t>
  </si>
  <si>
    <t>Utiles y materiales de escritorio, oficina e informática</t>
  </si>
  <si>
    <t>Utiles y materiales escolares y de enseñanza</t>
  </si>
  <si>
    <t>Utiles menores médico- quirúrgicos y de laboratorio</t>
  </si>
  <si>
    <t>Repuestos y accesorios menores</t>
  </si>
  <si>
    <t>Productos y útiles varios no identificados precedentemente (n.i.p.)</t>
  </si>
  <si>
    <t>Bonos para útiles diversos</t>
  </si>
  <si>
    <t>Productos y útiles de defensa y seguridad</t>
  </si>
  <si>
    <t>Muebles, equipos de oficina y estantería</t>
  </si>
  <si>
    <t>Equipos de tecnología de la información y comunicación</t>
  </si>
  <si>
    <t xml:space="preserve">Mobiliario y Equipo Audiovisual, Recreativo y Educacional </t>
  </si>
  <si>
    <t>Mobiliario y equipos educacional y  recreativos</t>
  </si>
  <si>
    <t>Equipos e instrumentos de medición científica</t>
  </si>
  <si>
    <t>Sistemas y equipos de climatización</t>
  </si>
  <si>
    <t>Licencias Informáticas</t>
  </si>
  <si>
    <t>Licencias Intelectuales</t>
  </si>
  <si>
    <t>Licencias Industriales</t>
  </si>
  <si>
    <t>Licencias Comerciales</t>
  </si>
  <si>
    <t>4.1.1.1 Mejora de la infraestructura tecnológica de la Red SNS</t>
  </si>
  <si>
    <t>4.1.1.1.01</t>
  </si>
  <si>
    <t>4.1.1.1.02</t>
  </si>
  <si>
    <t>4.1.1.1.03</t>
  </si>
  <si>
    <t>Mantenimiento de portales institucionales</t>
  </si>
  <si>
    <t xml:space="preserve">Soportes incidencias tecnológicas atendidas </t>
  </si>
  <si>
    <t xml:space="preserve">Inventario de activos tecnológicos </t>
  </si>
  <si>
    <t>Porcentaje de soportes tecnológicos realizados conforme a solicitudes</t>
  </si>
  <si>
    <t>Porcentaje</t>
  </si>
  <si>
    <t>Porcentaje de incremento de los servicios odontológicos en el PN y NC</t>
  </si>
  <si>
    <t>Porcentaje de ejecución del Plan de Mejora de los Servicios Odontológicos en la Red</t>
  </si>
  <si>
    <t>1.1.1.1.01</t>
  </si>
  <si>
    <t xml:space="preserve">1.1.1.1 Fortalecimiento de la provisión de servicios odontológicos </t>
  </si>
  <si>
    <t xml:space="preserve">1.1.1.2 Implementación del Plan de Mejora de los Servicios Odontológicos  </t>
  </si>
  <si>
    <t>1.1.1.1.02</t>
  </si>
  <si>
    <t>1.1.1.1.03</t>
  </si>
  <si>
    <t>1.1.1.1.04</t>
  </si>
  <si>
    <t xml:space="preserve">Reunión de seguimiento y control del trabajo con el equipo técnico de las provinciales y áreas de odontología </t>
  </si>
  <si>
    <t xml:space="preserve">Desarrollo del programa de capacitación continua del personal para la gestión de los servicios odontológicos </t>
  </si>
  <si>
    <t>Monitoreo y Evaluación de los Servicios Odontológicos de la Red</t>
  </si>
  <si>
    <t xml:space="preserve">Ejecución de la campaña de concientización de la salud bucal en las embarazadas que asisten a los differentes EESS </t>
  </si>
  <si>
    <t>1.1.1.1.05</t>
  </si>
  <si>
    <t>Levantamiento de los servicios odontológicos de la Red</t>
  </si>
  <si>
    <t>1.1.1.2.01</t>
  </si>
  <si>
    <t>Identificacion brecha de RRHH según necesidades de los servicios odontológicos</t>
  </si>
  <si>
    <t>1.1.1.2.02</t>
  </si>
  <si>
    <t xml:space="preserve">Ejecución del plan de acciones para el acondicionamiento de la infraestructura y equipamiento de áreas de odontología en los EESS </t>
  </si>
  <si>
    <t>Porcentaje de cumplimiento Portal Transparencia SRS</t>
  </si>
  <si>
    <t>Promedio de cumplimiento Portal Transparencia EES</t>
  </si>
  <si>
    <t>4.1.3.1 Estandarización Sub-Portales de Transparencia</t>
  </si>
  <si>
    <t>4.1.1.3.01</t>
  </si>
  <si>
    <t>4.1.1.3.02</t>
  </si>
  <si>
    <t>4.1.1.3.03</t>
  </si>
  <si>
    <t>4.1.1.3.04</t>
  </si>
  <si>
    <t>4.1.1.3.05</t>
  </si>
  <si>
    <t>4.1.1.3.06</t>
  </si>
  <si>
    <t>Actualización Subportales de Transparencia SRS</t>
  </si>
  <si>
    <t>4.1.1.3.07</t>
  </si>
  <si>
    <t>Seguimiento a la actualización Subportales de Transparencia EES</t>
  </si>
  <si>
    <t>Respuesta a las quejas y solicitudes (Atención Ciudadana)</t>
  </si>
  <si>
    <t>Conformación Comité vinculados a la OAI</t>
  </si>
  <si>
    <t>Charla sobre Etica y Transparencia</t>
  </si>
  <si>
    <t xml:space="preserve">Sensibilización sobre Portal de Transparencia a servidores públicos </t>
  </si>
  <si>
    <t>Actas conformación</t>
  </si>
  <si>
    <t>Charla promoción servicios de la oficina Acceso a la Información</t>
  </si>
  <si>
    <t>1.1.2.1 Aumento de la provisión de servicios de salud sexual y reproductiva en la Red SNS</t>
  </si>
  <si>
    <t xml:space="preserve">Cobertura de los servicios de Planificación Familiar </t>
  </si>
  <si>
    <t>Materno-Infantil y Adolescentes</t>
  </si>
  <si>
    <t xml:space="preserve">1.1.2.2 Provisión de servicios de Salud Materno, Infantil y Adolescentes de Calidad </t>
  </si>
  <si>
    <t>Promedio de cumplimiento del monitoreo de los monitoreos de calidad de los servicios</t>
  </si>
  <si>
    <t>1.1.2.1.01</t>
  </si>
  <si>
    <t>1.1.2.1.02</t>
  </si>
  <si>
    <t>Seguimiento a la planificación familiar post evento obstétrico en las personas adolescentes en CEAS</t>
  </si>
  <si>
    <t>Seguimiento a la mejora de la cobertura y del registro de la planificacion familiar post evento obstétrico en los hospitales priorizados</t>
  </si>
  <si>
    <t>1.1.2.2.01</t>
  </si>
  <si>
    <t>Fortalecimiento de la estrategia IPAM (Identificacion de pacientes con morbilidades) en los CEAS</t>
  </si>
  <si>
    <t>Seguimiento trimestral a la socialización de las Guías Nacionales de Atención Integral a las personas adolescentes por CEAS</t>
  </si>
  <si>
    <t>1.1.2.2.02</t>
  </si>
  <si>
    <t>1.1.2.2.03</t>
  </si>
  <si>
    <t>1.1.2.2.04</t>
  </si>
  <si>
    <t>1.1.2.2.05</t>
  </si>
  <si>
    <t>1.1.2.2.06</t>
  </si>
  <si>
    <t>1.1.2.2.07</t>
  </si>
  <si>
    <t>1.1.2.2.08</t>
  </si>
  <si>
    <t>1.1.2.2.09</t>
  </si>
  <si>
    <t>1.1.2.2.10</t>
  </si>
  <si>
    <t>1.1.2.2.12</t>
  </si>
  <si>
    <t>1.1.2.2.13</t>
  </si>
  <si>
    <t>1.1.2.2.14</t>
  </si>
  <si>
    <t>1.1.2.2.15</t>
  </si>
  <si>
    <t>1.1.2.2.16</t>
  </si>
  <si>
    <t>1.1.2.2.18</t>
  </si>
  <si>
    <t>1.1.2.2.19</t>
  </si>
  <si>
    <t>1.1.2.2.20</t>
  </si>
  <si>
    <t>Adecuación de la elaboracion de los planes de mejora de la metodología de Observación de la Práctica Clínica (OPC) y adherencia a los protocolos según los resultados del monitoreo de calidad de los servicios.</t>
  </si>
  <si>
    <t>Análisis de los indicadores de la Sala Situacional de los CEAS</t>
  </si>
  <si>
    <t>Coordinación de la capacitación del personal de nuevo ingreso de los CEAS en la Estrategia Código Rojo</t>
  </si>
  <si>
    <t>Seguimiento al fortalecimiento de la Aspiración Manual Endouterina (AMEU) de los CEAS</t>
  </si>
  <si>
    <t>Seguimiento a la implementación de la Estrategia Código Rojo en los CEAS</t>
  </si>
  <si>
    <t>Fortalecimiento y monitoreo en el cumplimiento de las normas de atención en consulta prenatal en los CEAS</t>
  </si>
  <si>
    <t>Fortalecimiento y seguimiento al uso y correcto llenado de la historia clínica prenatal en los CEAS</t>
  </si>
  <si>
    <t>Monitoreo del diágnostico y la atención oportuna de las gestantes con HIV y/o Sífilis en los CEAS</t>
  </si>
  <si>
    <t xml:space="preserve">Fortalecimiento de la capacidad de respuesta en la atención materno neonatal en un CEAS de 2do nivel del SRS </t>
  </si>
  <si>
    <t xml:space="preserve">Seguimiento al uso y correcto llenado de la cédula del niño/niña en el hospital con mayor número de nacimientos del SRS </t>
  </si>
  <si>
    <t>Implementación del Programa Madre Canguro en 1 CEAS priorizado</t>
  </si>
  <si>
    <t>Implementación de Salas de Estimulación Temprana en 1 CEAS priorizado</t>
  </si>
  <si>
    <t>Implementación de Salas de Lactancia Materna en 2 CEAS priorizados</t>
  </si>
  <si>
    <t xml:space="preserve">Seguimiento a la cobertura de la aplicación de vacunas en niños de 0-4 años de edad en la Red </t>
  </si>
  <si>
    <t>Implementación de 1 Unidad de Atención Integral en Salud para personas adolescentes en cada SRS</t>
  </si>
  <si>
    <t>Analisis del trimestre de la utilización de la Historia Clínica de  Adolescentes y el Sistema Informatico de Adolescentes (SIA) en los CEAS</t>
  </si>
  <si>
    <t>Materno-Ifantil y Adolescentes</t>
  </si>
  <si>
    <t>1.1.2.3 Fortalecimiento del Registro y Reporte Oportuno Nacidos Vivos</t>
  </si>
  <si>
    <t>Porcentaje cumplimiento del reporte oportuno de nacidos vivos en la Red</t>
  </si>
  <si>
    <t>1.1.2.3.01</t>
  </si>
  <si>
    <t xml:space="preserve">Seguimiento al registro y reporte oportuno de los nacidos vivos </t>
  </si>
  <si>
    <t xml:space="preserve">1.1.1.3 Fortalecimiento de los servicios de enfermería para los cuidados ambulatorios y de hospitalización </t>
  </si>
  <si>
    <t xml:space="preserve">Enfermería </t>
  </si>
  <si>
    <t>1.1.1.3.01</t>
  </si>
  <si>
    <t>1.1.1.3.02</t>
  </si>
  <si>
    <t>1.1.1.3.03</t>
  </si>
  <si>
    <t>1.1.1.3.04</t>
  </si>
  <si>
    <t>Implementación del programa de capacitación para el fortalecimiento de los servicios de enfermería</t>
  </si>
  <si>
    <t>Elaboración del programa de capacitación para el fortalecimiento de los servicios de enfermería</t>
  </si>
  <si>
    <t>Supervisión a la oferta de servicios en ambulatorio de enfermería</t>
  </si>
  <si>
    <t>Supervisión a la oferta de servicios en hospitalización de enfermería</t>
  </si>
  <si>
    <t>Porcentaje de ejecución del programa de capacitación al personal de enfermeria</t>
  </si>
  <si>
    <t>Enfermería</t>
  </si>
  <si>
    <t>3.2.2.1 Programa de capacitación del SRS</t>
  </si>
  <si>
    <t>Porcentaje de ejecución del plan de capacitación del SRS</t>
  </si>
  <si>
    <t>Recursos Humanos</t>
  </si>
  <si>
    <t>3.2.2.1.01</t>
  </si>
  <si>
    <t>Ejecución Plan de Capacitacion SRS-2022</t>
  </si>
  <si>
    <t>Seguimiento ejecución plan capacitación 2022 del SRS y los CEAS.</t>
  </si>
  <si>
    <t>Elaboración del Plan de Capacitación SRS-2023</t>
  </si>
  <si>
    <t xml:space="preserve">Ejecución programa de Inducción para médicos designados a pasantia de ley 146-67 </t>
  </si>
  <si>
    <t>Detección necesidades capacitacion por departamento SRS y CEAS- Plan 2023</t>
  </si>
  <si>
    <t>3.2.2.1.02</t>
  </si>
  <si>
    <t>3.2.2.1.03</t>
  </si>
  <si>
    <t>3.2.2.1.04</t>
  </si>
  <si>
    <t>3.2.2.1.05</t>
  </si>
  <si>
    <t>3.2.2.2 Componente de Evaluación del Desempeño</t>
  </si>
  <si>
    <t>Porcentaje de cumplimiento evaluación desempeño SRS</t>
  </si>
  <si>
    <t>3.2.2.2.01</t>
  </si>
  <si>
    <t>Auditoría Evaluación de Desempeño 2022 SRS y CEAS</t>
  </si>
  <si>
    <t>4.1.1.2 Gestión institucional de cumplimiento de indicadores de desempeño</t>
  </si>
  <si>
    <t>4.1.1.2.01</t>
  </si>
  <si>
    <t>Seguimiento a la implementación del plan de mejora de los resultados producto  de la encuesta de clima laboral-2021</t>
  </si>
  <si>
    <t>3.2.2.3 Ejecución del Plan de Seguridad y Salud Ocupacional y Plan de Gestion de Riesgos</t>
  </si>
  <si>
    <t>Porcentaje de ejecución del Plan de Seguridad y Salud Ocupacional (gestión de Riesgos)</t>
  </si>
  <si>
    <t>3.2.2.3.01</t>
  </si>
  <si>
    <t>Implementación del Proceso de Auditoría Médica</t>
  </si>
  <si>
    <t>3.2.2.3.02</t>
  </si>
  <si>
    <t>3.2.2.3.03</t>
  </si>
  <si>
    <t>Elaboración de reporte y seguimiento de incidentes laborales</t>
  </si>
  <si>
    <t>Elaboración  de reporte consolidado y seguimiento del personal pasivo por enfermedad en el SRS (oficina regional y centros de salud)</t>
  </si>
  <si>
    <t>2.1.1.1 Direccionalizados los planes de desarrollo e inversión de los SRS hacia el fortalecimiento del primer nivel de atenciòn</t>
  </si>
  <si>
    <t>Porcentaje de ejecución del presupuesto destinado al PN del SRS</t>
  </si>
  <si>
    <t>Primer Nivel</t>
  </si>
  <si>
    <t>Primer Nivel
Dirección Financiera
Dirección Administrativa</t>
  </si>
  <si>
    <t>2.1.1.1.01</t>
  </si>
  <si>
    <t>2.1.1.1.02</t>
  </si>
  <si>
    <t>Jornadas de trabajo con el equipo técnico para  elaborar y direccionar  los planes de desarrollo e inversión  para el Primer Nivel</t>
  </si>
  <si>
    <t>Evaluación de los planes de desarrollo e inversión  para el Primer Nivel</t>
  </si>
  <si>
    <t>2.1.1.2 Población adscrita aumentada en el Primer Nivel de Atención</t>
  </si>
  <si>
    <t>Porcentaje de ejecución de la adcripción según meta</t>
  </si>
  <si>
    <t xml:space="preserve">Primer Nivel
</t>
  </si>
  <si>
    <t>2.1.1.2.01</t>
  </si>
  <si>
    <t>Seguimiento a los Registro actualizaciòn y digitaciòn de poblaciòn en la Ficha Familiar.</t>
  </si>
  <si>
    <t>2.1.1.3 Fortalecido del sistema de información del Primer Nivel</t>
  </si>
  <si>
    <t>Porcentaje de UNAPs que reportan oportunamente las atenciones en el SIPNA</t>
  </si>
  <si>
    <t>2.1.1.3.01</t>
  </si>
  <si>
    <t>Monitoreo de la calidad del dato levantado en las UNAP y CCDX</t>
  </si>
  <si>
    <t>Talleres de socialización con los equipos de la UNAPs de los intrumentos de recolección de datos en el Primer Nivel</t>
  </si>
  <si>
    <t>Seguimiento a los equipos de las UNAP para registro oportuno de las atenciones en el sistema de información de Primer Nivel de Atención</t>
  </si>
  <si>
    <t>Por zona de salud</t>
  </si>
  <si>
    <t>Porcentaje de referencias válidas</t>
  </si>
  <si>
    <t>Porcentaje de contrareferencias efectivas</t>
  </si>
  <si>
    <t>2.1.1.4.01</t>
  </si>
  <si>
    <t xml:space="preserve">Mesa de trabajo con directores de los CEAS y supervisores de áreas para el seguimiento implementaciòn del proceso de  referencia y contrareferencia  </t>
  </si>
  <si>
    <t>2.1.1.3.02</t>
  </si>
  <si>
    <t>2.1.1.3.03</t>
  </si>
  <si>
    <t>2.1.1.5 Estrategia para la prevención de las enfermedades crónicas no transmisibles (ECNT) implementada</t>
  </si>
  <si>
    <t>Porcentaje de captación y seguimiento a los usuarios HTA</t>
  </si>
  <si>
    <t>Porcentaje de captación y seguimiento a los usuarios DM</t>
  </si>
  <si>
    <t>2.1.1.4.02</t>
  </si>
  <si>
    <t>2.1.1.5.01</t>
  </si>
  <si>
    <t>2.1.1.5.02</t>
  </si>
  <si>
    <t>Expansión de la Estrategia Hearts en las Unidades de Atención Primaria</t>
  </si>
  <si>
    <t>Seguimiento a las iniciativas de prevención de otras enfermedades crónicas no trasmisibles</t>
  </si>
  <si>
    <t>2.1.1.6 Atención integral al adulto mayor fortalecido</t>
  </si>
  <si>
    <t>Porcentaje de captación y seguimiento a los adultos mayores</t>
  </si>
  <si>
    <t>2.1.1.6.01</t>
  </si>
  <si>
    <t>Captura, seguimiento y evaluación de la estrategia de Adulto Mayor en las UNAP</t>
  </si>
  <si>
    <t>2.1.1.7 Satisfacción de Usuarios en el Primer Nivel</t>
  </si>
  <si>
    <t>Porcentaje resultados encuestas satisfacción PN</t>
  </si>
  <si>
    <t>Primer Nivel
Atención a Usuarios</t>
  </si>
  <si>
    <t>2.1.1.7.01</t>
  </si>
  <si>
    <t>2.1.1.7.02</t>
  </si>
  <si>
    <t>2.1.1.7.03</t>
  </si>
  <si>
    <t>Aplicación encuestas de satisfacción en el Primer Nivel</t>
  </si>
  <si>
    <t>Elaboración del Plan de Mejora, fruto de las encuestas de satisfacciòn de usuarios en el primer nivel de atenciòn</t>
  </si>
  <si>
    <t>Seguimiento a la implementación de los planes de mejora de la encuesta de satisfacción</t>
  </si>
  <si>
    <t>Atención a Usuarios</t>
  </si>
  <si>
    <t>Porcentaje de cumplimiento a la adherencia de las guías y protocolos de atención</t>
  </si>
  <si>
    <t xml:space="preserve">Monitoreo a los equipos de la UNAP al uso de las guias y protocolos </t>
  </si>
  <si>
    <t>Reuniones  con los equipos de la UNAP y coordinadores de zona para seguimiento a la adherencia de guias y protocolos en el primer nivel</t>
  </si>
  <si>
    <t xml:space="preserve">2.1.1.8 Comités de Salud conformados y fortalecido en la Red </t>
  </si>
  <si>
    <t>Porcentaje de UNAPs que cuentan con sus comités de salud</t>
  </si>
  <si>
    <t>Porcentaje de CEAS que cuentan con los comités de salud según reglamento 434-07</t>
  </si>
  <si>
    <t>Centros Hospitalarios</t>
  </si>
  <si>
    <t>2.1.1.8.01</t>
  </si>
  <si>
    <t>Seguimiento a la conformación de los Comités de Salud en el PN</t>
  </si>
  <si>
    <t>2.1.1.8.02</t>
  </si>
  <si>
    <t>Seguimiento a la conformación de los Comités de Salud en los hospitales</t>
  </si>
  <si>
    <t>Desagregado por zona/unap</t>
  </si>
  <si>
    <t>1.1.2.4 Atención Integral a menores de 5 años fortalecida en el primer nivel de atención</t>
  </si>
  <si>
    <t>Porcentaje de atenciones a menores de 5 años según meta</t>
  </si>
  <si>
    <t>Primer Nivel
Materno Infantil y Adolescentes</t>
  </si>
  <si>
    <t>1.1.2.4.01</t>
  </si>
  <si>
    <t xml:space="preserve">Seguimiento a los equipos de la UNAP para  la captación,  seguimiento al crecimiento y desarrollo, vigilancia del estado nutricional menores de 5 años </t>
  </si>
  <si>
    <t>1.1.2.1.03</t>
  </si>
  <si>
    <t>2.1.1.9 Acciones de promoción de la salud y prevención de enfermedades implementado</t>
  </si>
  <si>
    <t>Porcentaje de ejecución del cronograma de prevención de la enfermedad y promoción de la salud por área de salud</t>
  </si>
  <si>
    <t>2.1.1.9.01</t>
  </si>
  <si>
    <t>Implementación de Jornadas de promoción  de la salud y prevenciòn de enfermedades en los territorios</t>
  </si>
  <si>
    <t>2.1.1.10 Fortalecimiento de la Intersectorialidad para el desarrollo de acciones en los territorios</t>
  </si>
  <si>
    <t>Promedio de cumplimiento de los indicadores convenidos con SeNaSa</t>
  </si>
  <si>
    <t>2.1.1.10.01</t>
  </si>
  <si>
    <t>Seguimiento a las  metas locales por indicadores definidos en el marco del convenio con SENASA</t>
  </si>
  <si>
    <t>2.1.1.10.02</t>
  </si>
  <si>
    <t>Seguimiento a los programas de enfermedades transmisibles con énfasis en vectores en primer nivel de atención</t>
  </si>
  <si>
    <t>3.2.2.4 Programa de formación y capacitación continua enfocado a la gestión por competencias de los RRHH del Primer nivel de Atención</t>
  </si>
  <si>
    <t>Porcentaje de ejecución del programa de capacitación del Primer Nivel</t>
  </si>
  <si>
    <t>3.2.2.4.01</t>
  </si>
  <si>
    <t>Talleres de capacitación para el fortalecimiento de la estrategia de la atención primaria</t>
  </si>
  <si>
    <t>2.1.1.10.03</t>
  </si>
  <si>
    <t>2.1.1.10.04</t>
  </si>
  <si>
    <t xml:space="preserve">Reuniones de articulación intersectorial en los territorios con actores clave (MSP,DIGEPEP, PROSOLI, INAIPI,  entre otros) </t>
  </si>
  <si>
    <t>Seguimiento a la distribuciòn y entrega de los micronutrientes entregados a población priorizada tales como embarazadas, menores de 5 años y adultos mayores</t>
  </si>
  <si>
    <t>4.1.1.3 Fortalecimiento de la Gestión de Cooperación Internacional y Alianzas Público Privadas</t>
  </si>
  <si>
    <t xml:space="preserve">Planificación </t>
  </si>
  <si>
    <t>Porcentaje cumplimiento encuesta clima laboral</t>
  </si>
  <si>
    <t>Porcentaje de reporte de los proyectos de cooperación y donación de la Red</t>
  </si>
  <si>
    <t>Levantamiento de los proyectos de cooperación y donaciones finalizados en el 2021, en ejecución 2022 y futuros 2023</t>
  </si>
  <si>
    <t>4.1.1.5 Ejecución del plan de innovación institucional para promoción de la mejora continua</t>
  </si>
  <si>
    <t>4.1.1.4 Despliegue de la nueva estructura organizativa Red por nivel de complejidad</t>
  </si>
  <si>
    <t>Porcentaje de implementación de la estructura de la Red SNS</t>
  </si>
  <si>
    <t>Porcentaje de implementación del Plan de Innovación</t>
  </si>
  <si>
    <t>4.1.1.4.01</t>
  </si>
  <si>
    <t>4.1.1.5.01</t>
  </si>
  <si>
    <t>Seguimiento a la implementación de la estructura organizativa</t>
  </si>
  <si>
    <t>Identificación de buenas prácticas para la mejora continua y en el marco de la innovación</t>
  </si>
  <si>
    <t>4.1.1.6 Implementación del modelo de gestión y monitoreo de la Calidad Institucional</t>
  </si>
  <si>
    <t>4.1.1.7 Implementación programas desempeño hospitalario  (Ranking Hospitalario y SISMAP Salud)</t>
  </si>
  <si>
    <t xml:space="preserve">Promedio de cumplimiento de los CCC en la Red </t>
  </si>
  <si>
    <t>Promedio Cumplimiento Ranking Hospitalario en la Red</t>
  </si>
  <si>
    <t>Promedio Cumplimiento SISMAP Salud en la Red</t>
  </si>
  <si>
    <t>4.1.1.6.01</t>
  </si>
  <si>
    <t>Seguimiento a la implementación de CCC en CEAS priorizados de su demarcación</t>
  </si>
  <si>
    <t>Seguimiento a la implementación/actualización de CAF en los CEAS de su demarcación</t>
  </si>
  <si>
    <t>Seguimiento a la implementación/actualización de CAF en el SRS</t>
  </si>
  <si>
    <t>4.1.1.6.02</t>
  </si>
  <si>
    <t>4.1.1.6.03</t>
  </si>
  <si>
    <t>Autodiagnóstico y EDI</t>
  </si>
  <si>
    <t>4.1.1.6.04</t>
  </si>
  <si>
    <t>Sesiones del Comité de Calidad del SRS</t>
  </si>
  <si>
    <t>4.1.1.7.01</t>
  </si>
  <si>
    <t>4.1.1.7.02</t>
  </si>
  <si>
    <t xml:space="preserve">Seguimiento a la implementación de SIMAP Salud en CEAS priorizados </t>
  </si>
  <si>
    <t xml:space="preserve">Seguimiento al cumplimiento de los indicadores del ranking hospitalarios para los CEAS </t>
  </si>
  <si>
    <t>4.1.1.8 Despliegue del Sistema de gestión documental Red SNS</t>
  </si>
  <si>
    <t xml:space="preserve">Porcentaje de ejecución de los adiestramientos de los documentos aprobados para la Red </t>
  </si>
  <si>
    <t>4.1.1.8.01</t>
  </si>
  <si>
    <t xml:space="preserve">Ejecución de los adiestramientos de los documentos (políticas, manuales, procedimietos, entre otros) aprobados </t>
  </si>
  <si>
    <t xml:space="preserve">4.1.1.9 Implementación del Sistema Institucional de Planificación, Monitoreo y Evaluación </t>
  </si>
  <si>
    <t>Porcentaje de ejecución del POA 2022 oficina regional</t>
  </si>
  <si>
    <t>Porcentaje de ejecución del POA 2022 de la Red</t>
  </si>
  <si>
    <t>Director Regional y dependencias OR
Planificación</t>
  </si>
  <si>
    <t>4.1.1.9.01</t>
  </si>
  <si>
    <t>Coordinación de la elaboración del Plan Operativo Anual</t>
  </si>
  <si>
    <t>4.1.1.9.02</t>
  </si>
  <si>
    <t>Consolidación y validación de la plantilla SNCC F053 para el Plan Anual de Compras y Contrataciones</t>
  </si>
  <si>
    <t>4.1.1.9.03</t>
  </si>
  <si>
    <t>Monitoreo del POA 2022</t>
  </si>
  <si>
    <t>4.1.1.9.04</t>
  </si>
  <si>
    <t>Elaboración de la memoria institucional</t>
  </si>
  <si>
    <t>4.1.1.9.05</t>
  </si>
  <si>
    <t>4.1.1.9.06</t>
  </si>
  <si>
    <t>Socialización y elaboración de planes de mejora, acorde a los hallazgos de los MEP</t>
  </si>
  <si>
    <t>Coordinación de la formulación del presupuesto del SRS</t>
  </si>
  <si>
    <t>Presupuesto PPGR 6, 7 y 8</t>
  </si>
  <si>
    <t>Abastecimiento y Medicamentos</t>
  </si>
  <si>
    <t xml:space="preserve">1.1.1.4 Mejora del suministro y abastecimiento de medicamentos </t>
  </si>
  <si>
    <t>Promedio de disponibilidad de medicamentos trazadores en PN y NC</t>
  </si>
  <si>
    <t>1.1.1.4.01</t>
  </si>
  <si>
    <t>1.1.1.4.02</t>
  </si>
  <si>
    <t>1.1.1.4.03</t>
  </si>
  <si>
    <t>1.1.1.4.04</t>
  </si>
  <si>
    <t>1.1.1.4.05</t>
  </si>
  <si>
    <t>1.1.1.4.06</t>
  </si>
  <si>
    <t>Elaboración y difusión del Boletín de Información Estratégica Regional del SUGEMI</t>
  </si>
  <si>
    <t>Talleres de capacitación sobre la metodología de estimación y programación de medicamentos e insumos de uso general a SRS y CEAS para el 2022</t>
  </si>
  <si>
    <t>Talleres de acompañamiento a los SRS para la consolidación de la programación de medicamentos e insumos para el 2023</t>
  </si>
  <si>
    <t>Visita de supervisión del cumplimiento de los procedimientos operativos del SUGEMI  en los CPN y CEAS</t>
  </si>
  <si>
    <t>Visita de seguimiento funcionamiento de los CFT Hospitalarios.</t>
  </si>
  <si>
    <t>Abastecimientos y Medicamentos</t>
  </si>
  <si>
    <t>Reporte mensual de Pedidos vs Despacho de PROMESE/CAL de CEAS y SRS</t>
  </si>
  <si>
    <t>1.1.1.4.07</t>
  </si>
  <si>
    <t>1.1.1.4.08</t>
  </si>
  <si>
    <t>Laboratorio e Imágenes</t>
  </si>
  <si>
    <t>1.1.1.5 Ampliación de la provisión de servicios de apoyo diagnóstico  y laboratorio</t>
  </si>
  <si>
    <t>Porcentaje de ejecución del plan de expansión de los servicios de apoyo diagnóstico y de laboratorio</t>
  </si>
  <si>
    <t>Laboratorio Clínico e Imágenes</t>
  </si>
  <si>
    <t>1.1.1.5.03</t>
  </si>
  <si>
    <t>1.1.1.5.04</t>
  </si>
  <si>
    <t>1.1.1.5.05</t>
  </si>
  <si>
    <t>1.1.1.5.06</t>
  </si>
  <si>
    <t>1.1.1.5.07</t>
  </si>
  <si>
    <t>Visitas de seguimiento a los EES que ofrecen servicios de Tb por Genexprt</t>
  </si>
  <si>
    <t>Mesa de trabajo para el fortalecimiento de los servicios de apoyo diagnóstico en imágenes en primer nivel de atención</t>
  </si>
  <si>
    <t>Supervisión a los Centros Dx para el fortalecimiento de la provision de los servicios de imágenes</t>
  </si>
  <si>
    <t>1.1.2.2.22</t>
  </si>
  <si>
    <t>1.1.2.2.23</t>
  </si>
  <si>
    <t xml:space="preserve">Implementacion y seguimiento de los laboratorios de microbiologia en los EES materno infantil </t>
  </si>
  <si>
    <t xml:space="preserve"> Seguimiento y supervisión de los servicios de Imágenes para disminuir  la mortalidad materno infantil </t>
  </si>
  <si>
    <t>1.1.1.6 Implementación del Programa de Bioseguridad en laboratorios clinicos e imágenes</t>
  </si>
  <si>
    <t>Porcentaje de ejecución del plan de bioseguridad para los servicios de laboratorio clínico e imágenes</t>
  </si>
  <si>
    <t>Laboratorio Clínico e Imágenes
Gestión Clínica</t>
  </si>
  <si>
    <t>1.1.4.1 Provisión de servicios de salud para la atención a la malaria en la red de establecimientos</t>
  </si>
  <si>
    <t>Porcentaje de implementación del DTIR (Detección, Tratamiento, Investigación y Respuesta) en los EES priorizados con focos de Malaria</t>
  </si>
  <si>
    <t>1.2.2.1 Calidad de la atención fortalecida en el primer nivel de atención</t>
  </si>
  <si>
    <t>1.2.2.1.01</t>
  </si>
  <si>
    <t>1.2.2.1.02</t>
  </si>
  <si>
    <t>1.1.4.1.01</t>
  </si>
  <si>
    <t>1.1.4.1.02</t>
  </si>
  <si>
    <t>Visita de supervisión para evaluar la prestación del servicio, desempeño y mantenimiento del equipo microscopio</t>
  </si>
  <si>
    <t>1.1.3.1 Ejecución del Programa para la disminución de la mortalidad por cáncer cervicouterino, mama y próstata.</t>
  </si>
  <si>
    <t>Porcentaje de realización de los PaP según meta</t>
  </si>
  <si>
    <t>Porcentaje de realización de las mamografías según meta</t>
  </si>
  <si>
    <t>Porcentaje de realización de PSA según meta</t>
  </si>
  <si>
    <t>Centros Hospitalarios
Laboratorio e Imágenes</t>
  </si>
  <si>
    <t>Centros Hospitalarios
Laboratorio e Imágenes
Primer Nivel</t>
  </si>
  <si>
    <t>1.1.3.1.01</t>
  </si>
  <si>
    <t>1.1.3.1.02</t>
  </si>
  <si>
    <t>Visita de seguimiento para  validacion de estudios de imágenes  y pruebas de laboratorio para la prevención de cáncer mama, cervicouterino y próstata</t>
  </si>
  <si>
    <t>Visita de supervisión para ampliación en los EESS para disminución de  cáncer cervico uterino, mama y próstata.</t>
  </si>
  <si>
    <t>4.1.1.10 Ejecución del Plan de mantenimiento preventivo y correctivo</t>
  </si>
  <si>
    <t>Promedio de la ejecución del plan de mantenimiento de la Red</t>
  </si>
  <si>
    <t>Infraestructura y Hostelería</t>
  </si>
  <si>
    <t>Porcentaje de ejecución del cronograma de supervisión de infraestuctura</t>
  </si>
  <si>
    <t>4.1.1.10.01</t>
  </si>
  <si>
    <t>4.1.1.10.02</t>
  </si>
  <si>
    <t>4.1.1.10.03</t>
  </si>
  <si>
    <t>4.1.1.11 Ejecución del cronograma de supervisión para la readecuación de infraestructuras</t>
  </si>
  <si>
    <t>4.1.1.11.01</t>
  </si>
  <si>
    <t>Levantamiento del estado actual de los centros de salud de la región</t>
  </si>
  <si>
    <t>4.1.1.10.04</t>
  </si>
  <si>
    <t>Supervisión del plan de mantenimiento de la OR y PN</t>
  </si>
  <si>
    <t>Supervisión del plan de mantenimiento de los CEAS SISMAP</t>
  </si>
  <si>
    <t>Elaboración del Plan de Mantenimiento de los centros de primer nivel y OR</t>
  </si>
  <si>
    <t>Sesión de coordinación con Centros Hospitalarios y Centros de Salud para el apoyo a los centros que seran intervenidos y que centros mas cercanos los apoyen con la prestación de servicios</t>
  </si>
  <si>
    <t>Porcentaje de reportes oportunos de la producción del servicio</t>
  </si>
  <si>
    <t>Gestión de la Información</t>
  </si>
  <si>
    <t>4.1.1.12 Gestión de la información de la prestación de servicios de forma oportuna y con calidad</t>
  </si>
  <si>
    <t>4.1.1.12.01</t>
  </si>
  <si>
    <t>4.1.1.12.02</t>
  </si>
  <si>
    <t>Reporte oportuno de la producción de servicios</t>
  </si>
  <si>
    <t xml:space="preserve">Auditoría calidad del dato </t>
  </si>
  <si>
    <t>4.1.1.12.03</t>
  </si>
  <si>
    <t>Actualización del registro de centros de salud</t>
  </si>
  <si>
    <t>Atención a los Usuarios</t>
  </si>
  <si>
    <t>1.2.2.2 Gestión de usuarios para adhesión a una cultura institucional de servicio</t>
  </si>
  <si>
    <t>Promedio de resultados encuestas de satisfacción de los servicios de salud</t>
  </si>
  <si>
    <t>1.2.2.2.01</t>
  </si>
  <si>
    <t>Seguimiento a la realización de encuesta de satisfacción a los usuarios.</t>
  </si>
  <si>
    <t>Coordinación de la elaboración de los planes de mejora de los EESS de la Red.</t>
  </si>
  <si>
    <t>Seguimiento a la implementación de los planes de mejora de los EESS.</t>
  </si>
  <si>
    <t>Coordinación de la implementación de los grupos focales.</t>
  </si>
  <si>
    <t>1.2.2.2.02</t>
  </si>
  <si>
    <t>1.2.2.2.03</t>
  </si>
  <si>
    <t>1.2.2.2.04</t>
  </si>
  <si>
    <t>2.1.1.4.03</t>
  </si>
  <si>
    <t>2.1.1.4.04</t>
  </si>
  <si>
    <t>2.1.1.4.05</t>
  </si>
  <si>
    <t>2.1.1.4.06</t>
  </si>
  <si>
    <t>Seguimiento al proceso de referencia y contrareferencia de la Red.</t>
  </si>
  <si>
    <t>Seguimiento a la gestion de los buzones de sugerencias</t>
  </si>
  <si>
    <t>Visitas de acompañamiento a los CEAS sobre el cumplimiento de los procesos de gestión de usuarios (afiches de deberes y derechos, cartera de servicios, señalización interna).</t>
  </si>
  <si>
    <t>Coordinación de la gestión de las QDSR en los establecimientos.</t>
  </si>
  <si>
    <t>Coordinación de la actualización de las carteras de servicio de los establecimientos.</t>
  </si>
  <si>
    <t>Primer Nivel 
Gestión Clínica
Atención a Usuarios</t>
  </si>
  <si>
    <t>Centros Hospitalarios
Gestión Clínica
Atención a Usuarios</t>
  </si>
  <si>
    <t>1.2.2.3 Programa Gestión de Citas</t>
  </si>
  <si>
    <t>Porcentaje de ejecuciónd el programa de gestión de citas</t>
  </si>
  <si>
    <t>1.2.2.3.01</t>
  </si>
  <si>
    <t>Coordinación de la organización de la gestión dc citas en los establecimientos.</t>
  </si>
  <si>
    <t>Promedio cumplimiento de los planes de mejora fruto del monitoreo de la calidad de los servicios de salud</t>
  </si>
  <si>
    <t>Calidad de los Servicios de Salud</t>
  </si>
  <si>
    <t>1.2.2.4 Supervisión del cumplimiento de los planes de mejora en los EES según informe de monitoreo de la calidad de los servicios clínicos y quirúrgicos</t>
  </si>
  <si>
    <t>1.2.2.4.01</t>
  </si>
  <si>
    <t>Supervisión en los EES del avance de los planes de mejora según informe de monitoreo, según aplique: servicios materno y neonatal; manejo de los casos Malaria, Leptospirosis y Dengue; lista de Verificación de la Seguridad de la Cirugía; trato humanizado durante el proceso de atención obstétrica y neonatal; procolos pediátricos en mayores de 2 meses de Enf. diarreica aguda, sepsis grave y choque séptico y neumonía.</t>
  </si>
  <si>
    <t>1.2.2.4.02</t>
  </si>
  <si>
    <t>1.2.2.4.03</t>
  </si>
  <si>
    <t>Supervisión del avance del proceso de habilitación en los EESS de la región</t>
  </si>
  <si>
    <t>Supervisión al comité de calidad del EES en el cumplimiento de sus funciones</t>
  </si>
  <si>
    <t>4.1.1.13 Despiegue del Sistema demanejo y Control Interno</t>
  </si>
  <si>
    <t>Promedio de oportunidad en la liquidación de fondos y rendición de cuentas</t>
  </si>
  <si>
    <t>4.1.1.13.01</t>
  </si>
  <si>
    <t>Fiscalización de los procesos Administrativos y Financieros del SRS y de sus dependencias</t>
  </si>
  <si>
    <t>4.1.1.13.02</t>
  </si>
  <si>
    <t xml:space="preserve">Auditoría a las Nóminas internas del personal del SRS y de los EESS de la Red </t>
  </si>
  <si>
    <t>4.1.1.13.03</t>
  </si>
  <si>
    <t>4.1.1.13.04</t>
  </si>
  <si>
    <t>Seguimiento al reporte opotuno de la liquidación de fondos y rendición de cuentas del SRS y los EES</t>
  </si>
  <si>
    <t>Socialización e implementación de los instrumentos y documentos estandarizados para rendición de cuentas</t>
  </si>
  <si>
    <t>1.1.5.1 Fortalecimiento  de los Servicios de Emergencias Médicas Hospitalarias para la asistencia eficiente, humanizada y de calidad</t>
  </si>
  <si>
    <t>Promedio de cumplimiento del tablero de Indicadores de Gestión de las Salas de Emergencias de los Centros Hospitalarios</t>
  </si>
  <si>
    <t>Emergencias Médicas</t>
  </si>
  <si>
    <t>1.1.5.2 Redes de Servicios de Salud Resilientes a Emergencias de Salud Pública y Desastres Naturales mediante la Preparación y Respuesta de los Establecimientos</t>
  </si>
  <si>
    <t>Porcentaje de establecimientos con Planes Hospitalarios de Emergencias y Desastres de la Red elaborados y/o actualizados</t>
  </si>
  <si>
    <t>1.1.5.1.01</t>
  </si>
  <si>
    <t>1.1.5.1.02</t>
  </si>
  <si>
    <t>1.1.5.1.03</t>
  </si>
  <si>
    <t>1.1.5.1.04</t>
  </si>
  <si>
    <t>1.1.5.1.05</t>
  </si>
  <si>
    <t>1.1.5.1.06</t>
  </si>
  <si>
    <t>1.1.5.1.07</t>
  </si>
  <si>
    <t>Gestión de la red de emergencias medicas de su demarcación  para la Atención de Emergencias y Urgencias</t>
  </si>
  <si>
    <t>Coordinación de la implementación del Modelo Integrado de Atención de Emergencias y Urgencias.</t>
  </si>
  <si>
    <t>Supervisión de la implementación de RAC-Triaje en Salas de Emergencias Centros Hospitalarios Priorizados</t>
  </si>
  <si>
    <t xml:space="preserve">Supervisión de la capacitación de salud del Soporte Vital Básico y Soporte Vital Avanzado </t>
  </si>
  <si>
    <t xml:space="preserve">Supervisión procedimiento de entrega, recibo y reposición de carro de paro en salas de emergencias </t>
  </si>
  <si>
    <t>Monitoreo  del tablero de Indicadores de Gestión de las Salas de Emergencias de los Centros Hospitalarios</t>
  </si>
  <si>
    <t>Seguimiento de Plan de Mejora de los Servicios de emergecnias de los Centros hospitalarios</t>
  </si>
  <si>
    <t>1.1.5.2.01</t>
  </si>
  <si>
    <t>Hoja carro de paro</t>
  </si>
  <si>
    <t>Reuniones de Coordinación plan de Emergencias de salud publica y desastres naturales, comité de emergenicas SRS.</t>
  </si>
  <si>
    <t>Seguimiento a la  Elaboración y/o actualización de los Planes de Emergencias y Desastres Hospitalarios</t>
  </si>
  <si>
    <t xml:space="preserve">Coordinación de preparación Operativo  feriado Navidad y Año Nuevo </t>
  </si>
  <si>
    <t xml:space="preserve">Coordinación de preparación Operativo  Semana Santa </t>
  </si>
  <si>
    <t>Coordinación  Preparativos y Respuesta a Temporada Ciclónica y Eventos de Salud Publica consecuentes</t>
  </si>
  <si>
    <t>Coordinación  Preparativos y Respuesta a alta demanda asistencial comité de emergencias.</t>
  </si>
  <si>
    <t>Coordinación Plan de Preparación y Respuesta a Brotes Epidemiológicos Covid-19 y otras epidemias</t>
  </si>
  <si>
    <t>Reforzamiento y capacitación control de infecciones y manejo clínico COVID-19 para epidemiólogos facilitadores de los centros de salud a nivel nacional.</t>
  </si>
  <si>
    <t>1.1.5.2.02</t>
  </si>
  <si>
    <t>1.1.5.2.03</t>
  </si>
  <si>
    <t>1.1.5.2.04</t>
  </si>
  <si>
    <t>1.1.5.2.05</t>
  </si>
  <si>
    <t>1.1.5.2.06</t>
  </si>
  <si>
    <t>1.1.5.2.07</t>
  </si>
  <si>
    <t>1.1.5.2.08</t>
  </si>
  <si>
    <t>1.1.5.2.09</t>
  </si>
  <si>
    <t>1.1.5.2.10</t>
  </si>
  <si>
    <t>1.1.5.2.11</t>
  </si>
  <si>
    <t>Elaboración y/o actualización de los Planes de Emergencias de Salud y Desastres Naturales SRS</t>
  </si>
  <si>
    <t>Supervisión y seguimiento a la funcionalidad  de los  Planes de  Emergencias y Desastres Hospitalarios a traves de los simulacros.</t>
  </si>
  <si>
    <t>Socialización del procedimiento de notificación y traslado de casos sospechosos y confirmados COVID-19.</t>
  </si>
  <si>
    <t>4.1.1.14 Fortalecimiento de la Gestión Jurídica en los Servicios Regionales de Salud (SRS) y sus hospitales</t>
  </si>
  <si>
    <t>4.1.1.15 Fortalecimiento de la Gestión Contractual en los Servicios Regionales de Salud (SRS) y sus establecimientos hospitalarios</t>
  </si>
  <si>
    <t xml:space="preserve">Porcentaje de implementación del Manual de Procedimientos de Compras de Bienes y Servicios del Servicio Nacional de Salud </t>
  </si>
  <si>
    <t>Porcentaje de implementación del Manual de Procedimientos de la Dirección Jurídica del Servicio Nacional de Salud (SNS)</t>
  </si>
  <si>
    <t>4.1.1.14.01</t>
  </si>
  <si>
    <t>4.1.1.14.02</t>
  </si>
  <si>
    <t>4.1.1.14.03</t>
  </si>
  <si>
    <t>4.1.1.14.04</t>
  </si>
  <si>
    <t>Implementación del Manual de Procedimientos de la Dirección Jurídica del Servicio Nacional de Salud (SNS)</t>
  </si>
  <si>
    <t>Implementación de la Ficha de Macroproceso Legal para las SRS y sus establecimientos hospitalarios</t>
  </si>
  <si>
    <t>Levantamiento y seguimiento de los casos litigiosos del Servicio Regional de Salud (SRS) y sus establecimientos hospitalarios</t>
  </si>
  <si>
    <t>Levantamiento del estatus jurídico y titularidad de las edificaciones y terrenos del SRS y sus establecimientos hospitalarios</t>
  </si>
  <si>
    <t>4.1.1.15.01</t>
  </si>
  <si>
    <t>4.1.1.15.02</t>
  </si>
  <si>
    <t>Implementación del Manual de Procedimientos de Compras de Bienes y Servicios del Servicio Nacional de Salud (SNS)</t>
  </si>
  <si>
    <t>Seguimiento a los procesos de compras ejecutados por los centros hospitalarios bajo dependencia territorial del Servicio Regional de Salud (SRS)</t>
  </si>
  <si>
    <t>1.2.2.5 Fortalecimiento de la calidad de atencion de las unidades de nutrición clínica y dietoterapia</t>
  </si>
  <si>
    <t>Centros de Salud
Centros Hospitalarios</t>
  </si>
  <si>
    <t>Porcentaje de cumplimiento de los planes de mejora de las evaluaciones de la calidad de los servicios de nutrición</t>
  </si>
  <si>
    <t>1.2.2.5.01</t>
  </si>
  <si>
    <t>1.2.2.5.02</t>
  </si>
  <si>
    <t>1.2.2.5.03</t>
  </si>
  <si>
    <t>Elaboración de planes de mejora a partir de los resultados de las evaluaciones de la calidad de los servicios de nutrición</t>
  </si>
  <si>
    <t>Seguimiento al plan de mejora de la calidad de los servicios de nutrición</t>
  </si>
  <si>
    <t xml:space="preserve">Supervisión de la calidad de los servicios de nutrición en los CEAS </t>
  </si>
  <si>
    <t>Formulario de supervisión</t>
  </si>
  <si>
    <t>Centros de Salud</t>
  </si>
  <si>
    <t>Porcentaje de cumplimiento de los planes de mejora del programa de diálisis peritoneal</t>
  </si>
  <si>
    <t>1.2.2.6.01</t>
  </si>
  <si>
    <t>1.2.2.6.02</t>
  </si>
  <si>
    <t>1.2.2.6.03</t>
  </si>
  <si>
    <t>1.2.2.6 Fortalecimiento de la calidad de atención con el servicio de salud integral del programa de diálisis peritoneal y hemodiálisis</t>
  </si>
  <si>
    <t>Evaluación de la calidad de los servicios del programa de diálisis peritoneal y hemodiálisis</t>
  </si>
  <si>
    <t>Elaboración de planes de mejora a partir de los resultados de las evaluaciones del programa de diálisis peritoneal y hemodiálisis</t>
  </si>
  <si>
    <t>Seguimiento al plan de mejora del programa de diálisis peritoneal y hemodiálisis</t>
  </si>
  <si>
    <t>1.1.1.7 Fortalecimiento de los procesos de Bioseguridad y Vigilancia Epidemiológica en la Red</t>
  </si>
  <si>
    <t>Porcentaje de oportunidad de reportes epidemiológicos del PN y NC</t>
  </si>
  <si>
    <t>Centros de Salud
Centros Hospitalarios
Centros Primer Nivel</t>
  </si>
  <si>
    <t>1.1.1.7.01</t>
  </si>
  <si>
    <t>1.1.1.7.02</t>
  </si>
  <si>
    <t>1.1.1.7.03</t>
  </si>
  <si>
    <t>Capacitación en bioseguridad hospitalaria a equipos de los CEAS</t>
  </si>
  <si>
    <t>Seguimiento a la oportunidad del reporte de los Epi 1 y 2 en la plataforma de DIGEPI</t>
  </si>
  <si>
    <t>Capacitación sobre la vigilancia epidemiológica a los equipos de los CEAS y PN</t>
  </si>
  <si>
    <t>1.2.2.7 Fortalecimiento de los servicios de hostelería hospitalaria</t>
  </si>
  <si>
    <t>Porcentaje de implementación del manual de procedimiento de hostelería hospitalaria en los CEAS de la Red</t>
  </si>
  <si>
    <t>Centros Hospitalarios
Infraestructura y Hostelería</t>
  </si>
  <si>
    <t>1.2.2.7.01</t>
  </si>
  <si>
    <t>1.2.2.7.02</t>
  </si>
  <si>
    <t>1.2.2.7.03</t>
  </si>
  <si>
    <t>1.2.2.7.04</t>
  </si>
  <si>
    <t>1.2.2.7.05</t>
  </si>
  <si>
    <t>Capacitación en las funciones de hostelería a los encargados de los CEAS</t>
  </si>
  <si>
    <t>Acompañamiento en la elaboración de planes de mejora de hostelería de los CEAS</t>
  </si>
  <si>
    <t>Seguimiento a la ejecución de los de planes de mejora de hostelería en los CEAS</t>
  </si>
  <si>
    <t>Coordinación de la elaboración del Plan de Hostelería Hospitalaria a partir del manual de procedimiento de hostelería hospitalaria</t>
  </si>
  <si>
    <t>Seguimiento a la implementación del Plan de Hostelería Hospitalaria</t>
  </si>
  <si>
    <t>1.1.5.3 Despliegue del Módulo de Incidentes Hospitalarios</t>
  </si>
  <si>
    <t>Porcentaje de CEAS que cumplen con el reporte en el módulo de incidentes</t>
  </si>
  <si>
    <t>1.1.5.3.01</t>
  </si>
  <si>
    <t>1.1.5.3.02</t>
  </si>
  <si>
    <t xml:space="preserve">Seguimiento a la nortificación oportuna de los incidentes en el módulo definido </t>
  </si>
  <si>
    <t>Coordinación de elaboración propuestas de mejora para la corrección y prevención de incidentes</t>
  </si>
  <si>
    <t>2.1.1.8.03</t>
  </si>
  <si>
    <t>2.1.1.8.04</t>
  </si>
  <si>
    <t>2.1.1.8.05</t>
  </si>
  <si>
    <t>2.1.1.8.06</t>
  </si>
  <si>
    <t>Seguimiento a las acciones ejecutadas por los comites hospitalarios</t>
  </si>
  <si>
    <t>Levantamiento de la conformación de los comités hospitalarios en los CEAS</t>
  </si>
  <si>
    <t xml:space="preserve">Talleres de capacitación a los comités hospitalarios </t>
  </si>
  <si>
    <t>Seguimiento a la conformacion de Comités Hospitalarios por el SRS</t>
  </si>
  <si>
    <t>1.1.1.7.04</t>
  </si>
  <si>
    <t>1.1.1.7.05</t>
  </si>
  <si>
    <t>1.1.1.7.06</t>
  </si>
  <si>
    <t>1.1.1.7.07</t>
  </si>
  <si>
    <t>1.1.1.7.08</t>
  </si>
  <si>
    <t>Seguimiento a la conformación de los comités de IAAS en los CEAS</t>
  </si>
  <si>
    <t>Seguimiento a las intervenciones realizadas por los comités de IAAS en los CEAS</t>
  </si>
  <si>
    <t>Seguimiento a la implementación del formulario de evaluación de procesos de bioseguridad hospitalaria</t>
  </si>
  <si>
    <t>Seguimiento y evaluación a los planes de mejora de bioseguridad hospitalaria</t>
  </si>
  <si>
    <t>Socialización del formulario de evaluación de procesos de bioseguridad hospitalaria</t>
  </si>
  <si>
    <t>4.1.1.16 Gestión de los procesos de facturación de los CEAS</t>
  </si>
  <si>
    <t>Promedio de glosas de los CEAS de la Red</t>
  </si>
  <si>
    <t>Centros Hospitalarios
Centros de Salud</t>
  </si>
  <si>
    <t>Porcentaje de incremento de la facturación por venta de servicios a las ARS</t>
  </si>
  <si>
    <t>4.1.1.16.01</t>
  </si>
  <si>
    <t>Capacitación en los procesos de auditoría médicas</t>
  </si>
  <si>
    <t>4.1.1.16.02</t>
  </si>
  <si>
    <t>4.1.1.16.03</t>
  </si>
  <si>
    <t>Seguimiento y análisis a la facturación y glosa de los CEAS por venta de servicio a las ARS</t>
  </si>
  <si>
    <t xml:space="preserve">Elaboración del plan de mejora para aumentar la facturación y disminuir la glosa de los CEAS </t>
  </si>
  <si>
    <t>4.1.1.16.04</t>
  </si>
  <si>
    <t xml:space="preserve">Seguimiento a la ejecución del plan de mejora para aumentar la facturación y disminuir la glosa de los CEAS </t>
  </si>
  <si>
    <t>Porcentaje de implementación de la metodología de la gestión productiva en la Red</t>
  </si>
  <si>
    <t xml:space="preserve">Centros de Salud
Centros Hospitalarios
</t>
  </si>
  <si>
    <t>1.1.1.8  Fortalecimiento de la gestión de los servicios Hospitalarios</t>
  </si>
  <si>
    <t>1.1.1.8.01</t>
  </si>
  <si>
    <t>1.1.1.8.02</t>
  </si>
  <si>
    <t>1.1.1.8.03</t>
  </si>
  <si>
    <t>1.1.1.8.04</t>
  </si>
  <si>
    <t>Capacitación a los CEAS en la MGP</t>
  </si>
  <si>
    <t>Supervisión de la evaluación de la Metodología de Gestión Productiva</t>
  </si>
  <si>
    <t xml:space="preserve">Acompañamiento en la elaboración de planes de mejora con la Metodología de Gestión Productiva </t>
  </si>
  <si>
    <t xml:space="preserve">Seguimiento a la ejecución de planes de mejora con la Metodología de Gestión Productiva </t>
  </si>
  <si>
    <t>4.1.3.2 Despliegue Plan interconexión Red Pública de Servicios de Salud</t>
  </si>
  <si>
    <t>4.1.3.3 Despliegue del Manual de Señalética e Identidad Hospitalaria</t>
  </si>
  <si>
    <t>Porcentaje de ejecución del plan de interconexión de la Red Pública de Servicios de Salud</t>
  </si>
  <si>
    <t>Porcentaje de ejecución del manual de señalética e indetidad hospitalaria</t>
  </si>
  <si>
    <t>4.1.3.2.01</t>
  </si>
  <si>
    <t>Seguimiento implementación Plan interconexión Red Pública de Servicios de Salud.</t>
  </si>
  <si>
    <t>4.1.3.2.02</t>
  </si>
  <si>
    <t>Comunicación</t>
  </si>
  <si>
    <t>Implementación Plan interconexión en 20 centros de los hospitales priorizados del SISMAP</t>
  </si>
  <si>
    <t>4.1.3.3.01</t>
  </si>
  <si>
    <t>4.1.3.3.02</t>
  </si>
  <si>
    <t>Seguimiento a la implementación del Manual de Identidad Hospitalaria.</t>
  </si>
  <si>
    <t>Seguimiento a la implementación de la identidad y señalética en el Primer Nivel de Atención.</t>
  </si>
  <si>
    <t>4.1.3.3.03</t>
  </si>
  <si>
    <t>Capacitación de manejo de linea gráfica dirigidas a los CEAS</t>
  </si>
  <si>
    <t>4.1.3.4 Despliegue Plan de Responsabilidad Social Institucional SNS</t>
  </si>
  <si>
    <t>Porcentaje de ejecución del plan de Responsabilidad Social Instituciona</t>
  </si>
  <si>
    <t>4.1.3.4.01</t>
  </si>
  <si>
    <t>Taller de sensibilización: buenas prácticas inclusivas.</t>
  </si>
  <si>
    <t>4.1.3.4.02</t>
  </si>
  <si>
    <t>4.1.3.4.03</t>
  </si>
  <si>
    <t xml:space="preserve">Taller de Socialización Plan de Responsabilidad Social Institucional SNS </t>
  </si>
  <si>
    <t>Campaña de protección del Medio Ambiente (interna y externa)</t>
  </si>
  <si>
    <t>4.1.3.4.04</t>
  </si>
  <si>
    <t>Colocación de Puntos para la recolección de tapas plasticas (Iniciativa Tapitas X Quimio).</t>
  </si>
  <si>
    <t>1.1.1.9 Despliegue de la Cartera de Servicios de Salud en la Red SNS</t>
  </si>
  <si>
    <t>Gestión Clínica</t>
  </si>
  <si>
    <t>Porcentaje de establecimientos con actualización y publicación de la cartera de servicios en hospitales priorizados</t>
  </si>
  <si>
    <t>1.1.1.9.01</t>
  </si>
  <si>
    <t>1.1.1.9.02</t>
  </si>
  <si>
    <t>1.1.1.9.03</t>
  </si>
  <si>
    <t xml:space="preserve">Reunión para dar continuidad a los  ajustes y publicación de las  carteras de servicios en los EESS ( Metropolitana, Nordeste, Enriquillo y Cibao Central) </t>
  </si>
  <si>
    <t xml:space="preserve">Taller para la digitalización de las cartera de servicios (Metropolitano, Nordeste, Enriquillo y Cibao Central)   </t>
  </si>
  <si>
    <t>Visita de seguimiento y supervisión de la oferta, según cartera de servicios por niveles de complejidad (ajustes, publicación y digitalización de las carteras de servicios)</t>
  </si>
  <si>
    <t>1.1.3.2 Gestión de la cobertura y acceso a una atención de salud mental, integral y de calidad a través de la descentralización, basado en un modelo comunitario</t>
  </si>
  <si>
    <t>Porcentaje de reporte oportunos de los servicios de salud mental del PN y NC</t>
  </si>
  <si>
    <t>Salud Mental</t>
  </si>
  <si>
    <t>1.1.3.2.01</t>
  </si>
  <si>
    <t>1.1.3.2.02</t>
  </si>
  <si>
    <t>1.1.3.2.03</t>
  </si>
  <si>
    <t>Género</t>
  </si>
  <si>
    <t>1.1.1.10 Implementación y transversalización del enfoque de género, humanización y derechos humanos en los servicios de salud, para la aplicación del plan de abordaje efectivo de las victimas de violencia que asisten a los Centros Especializados de Atención en Salud</t>
  </si>
  <si>
    <t>Porcentaje de implementación del protocolo de manejo casos de violencia basada en género en los CEAS</t>
  </si>
  <si>
    <t>1.1.1.10.01</t>
  </si>
  <si>
    <t>1.1.1.10.02</t>
  </si>
  <si>
    <t>1.1.1.10.03</t>
  </si>
  <si>
    <t>1.1.1.10.04</t>
  </si>
  <si>
    <t>1.1.1.10.05</t>
  </si>
  <si>
    <t xml:space="preserve">Talleres de prevención y disminución de la violencia intrafamiliar </t>
  </si>
  <si>
    <t>Seguimiento a la implementación del protocolo de manejo casos de violencia basada de género en los CEAS</t>
  </si>
  <si>
    <t>Conformación del comité de género del SRS</t>
  </si>
  <si>
    <t>Supervisión y seguimiento sobre el  correcto abordaje a los pacientes victimas de violencia en  las unidades de género en los SRS</t>
  </si>
  <si>
    <t xml:space="preserve">Taller de Masculinidad Positiva </t>
  </si>
  <si>
    <t>Acta de conformación</t>
  </si>
  <si>
    <t>1.1.4.1.04</t>
  </si>
  <si>
    <t>1.1.4.1.05</t>
  </si>
  <si>
    <t>Capacitación e implementación de la ficha técnica de tratamiento de Malaria por los SRS en los EES de salud del PN y CEAS.</t>
  </si>
  <si>
    <r>
      <t xml:space="preserve">Seguimiento al cumplimiento de las acciones  del DTIR (Detección, tratamiento, investigación y Respuesta) en los </t>
    </r>
    <r>
      <rPr>
        <sz val="10"/>
        <color rgb="FFFF0000"/>
        <rFont val="Times New Roman"/>
        <family val="1"/>
      </rPr>
      <t>EES de salud priorizados</t>
    </r>
    <r>
      <rPr>
        <sz val="10"/>
        <color theme="1"/>
        <rFont val="Times New Roman"/>
        <family val="1"/>
      </rPr>
      <t xml:space="preserve"> seleccionados de los SRS con focos de Malaria.</t>
    </r>
  </si>
  <si>
    <t xml:space="preserve">Porcentaje de cumplimiento oportuno del reporte de los eventos epidemiológicos </t>
  </si>
  <si>
    <t>Socialización del plan de control de enfermedades transmitidas por vectores (albovirosis) en los EESS</t>
  </si>
  <si>
    <t>Seguimiento a la implementación del plan de control de enfermedades transmitidas por vectores (albovirosis) en los EESS</t>
  </si>
  <si>
    <t>1.1.4.2 Mejorada la atención de enfermedades transmisibles, incluyendo las tranmisibles por vectores</t>
  </si>
  <si>
    <t>1.1.4.2.01</t>
  </si>
  <si>
    <t>1.1.4.2.02</t>
  </si>
  <si>
    <t>1.1.4.2.03</t>
  </si>
  <si>
    <t>VIH</t>
  </si>
  <si>
    <t>VIH
Gestión Clínica</t>
  </si>
  <si>
    <t xml:space="preserve">1.1.4.3 Fortalecimiento de la gestión de los Servicios de Atención Integral (SAIs) para el VIH-SIDA en todos sus componentes </t>
  </si>
  <si>
    <t>Promedio de cumplimiento de los indicadores de la cascada de atención en VIH</t>
  </si>
  <si>
    <t>TB
Gestión Clínica</t>
  </si>
  <si>
    <t xml:space="preserve">Promedio de cumplimiento de los indicadores de Tuberculosis </t>
  </si>
  <si>
    <t xml:space="preserve">1.1.4.4 Fortalecimiento a la atención en los servicios ante la Tuberculosis (TB, TB-DR, TB/VIH) enfocado al cumplimiento de las Metas para la Detección, Diagnostico y Tratamiento (DDT) </t>
  </si>
  <si>
    <t>1.1.4.3.01</t>
  </si>
  <si>
    <t>1.1.4.3.02</t>
  </si>
  <si>
    <t>1.1.4.3.03</t>
  </si>
  <si>
    <t>1.1.4.3.04</t>
  </si>
  <si>
    <t>1.1.4.3.05</t>
  </si>
  <si>
    <t>Visitas de seguimiento al fortalecimiento del  Sistema de Registro Nominal de Atención Integral (SIRNAI) a nivel nacional.</t>
  </si>
  <si>
    <t>Mesas de trabajo con el personal de los SAIS para seguimiento al cumplimiento de indicadores de la cascada 95-95-95 del Programa de VIH. (Diagnóstico, Tratamiento, Carga Viral).</t>
  </si>
  <si>
    <t>Reuniones de Seguimiento al cumplimiento de indicadores del Programa 42 en las Regiones Priorizadas. (Nordeste, Este, El Valle, Cibao Central).</t>
  </si>
  <si>
    <t>Seguimiento a la Implementación de intervenciones para recuperación de pacientes en abandono de ARV.</t>
  </si>
  <si>
    <t>Visitas de supervisión Areas de Consejeria  para pruebas VIH, de ESSS Priorizados para verificar entrega y registro oportuno de pre y post consejeria en el SIRENP.</t>
  </si>
  <si>
    <t>Visitas para la auditoria del Sistema de Información Operacional y Epidemiologico de TB (SIOE) para fortalecimiento de la calidad del dato.</t>
  </si>
  <si>
    <t>Visitas de monitoreo  a los servicios de TB y SAI  para el cumplimiento de las interveciones implementadas del Modelo Integrado Coinfección TB/VIH.</t>
  </si>
  <si>
    <t>Capacitación y actualización (Algoritmo, TB-DR, TB/VIH) al personal de salud de los EES para el fortalecimiento de los programas de Tuberculosis.</t>
  </si>
  <si>
    <t>Visitas a las Unidades Técnicas Regionales (UTR) para Monitoreo del cumplimiento de protocolos establecidos para el manejo de los pacientes Drogoresistentes.</t>
  </si>
  <si>
    <t>1.1.4.4.01</t>
  </si>
  <si>
    <t>1.1.4.4.02</t>
  </si>
  <si>
    <t>1.1.4.4.03</t>
  </si>
  <si>
    <t>1.1.4.4.04</t>
  </si>
  <si>
    <t>1.1.4.4.05</t>
  </si>
  <si>
    <t>1.1.4.4.06</t>
  </si>
  <si>
    <t>Tuberculosis</t>
  </si>
  <si>
    <t>Supervision a las Areas para el cumplimiento de las intervenciones para la adherencia del Programa Orientado a Resultados  Programa 41 (POR) en regiones priorizadas</t>
  </si>
  <si>
    <t>Mesa de Trabajo con el nivel intermedio (Áreas y Direcciones Provinciales de Salud) para revisión de los indicadores y realización de planes de mejora en los servicios de Tuberculosis</t>
  </si>
  <si>
    <t>2.1.1.4 Conectividad de la Red de Establecimientos del Primer Nivel con el Especializado (Sistema referencia y Contrarreferencia)</t>
  </si>
  <si>
    <t>2.1.1.4.07</t>
  </si>
  <si>
    <t>2.1.1.4.08</t>
  </si>
  <si>
    <t>2.1.1.4.09</t>
  </si>
  <si>
    <t>2.1.1.4.10</t>
  </si>
  <si>
    <t>2.1.1.4.11</t>
  </si>
  <si>
    <t>2.1.1.4.12</t>
  </si>
  <si>
    <t>2.1.1.4.13</t>
  </si>
  <si>
    <t>Taller para establecer la organización y articulación del PNA con el NC por areas y zonas  de salud.</t>
  </si>
  <si>
    <t>Mesa de trabajo con las áreas y zonas de salud para definir el flujo de procesos para establecer la organización y articulación del PNA con el NC por areas y zonas  de salud.</t>
  </si>
  <si>
    <t>Levantamiento y actualización de la georeferncia de los EESS del PNA con el NC por areas y zonas  de salud según el flujo elaborado</t>
  </si>
  <si>
    <t>Mesas de trabajo para establecer la organización, articulación del PNA con el NC según cartera de servicios e implementacion del sistema de referencia y contrareferencia</t>
  </si>
  <si>
    <t>Supervisión  organización y articulación del PNA con el NC por areas y zonas  de salud</t>
  </si>
  <si>
    <t xml:space="preserve">Reunión para identificación de necesidad de definir  Acuerdos de Gestión Inter-regional e inter-sectorial para coordinar acciones con otros actores </t>
  </si>
  <si>
    <t xml:space="preserve">Levantamiento de información sobre los instrumentos de gestion en  los EESS para su actualización y estandarización </t>
  </si>
  <si>
    <t>4.1.1.17 Implementación del Sistema de Administracion de Bienes</t>
  </si>
  <si>
    <t>Porcentaje de implementación del sistema de administración de bienes en la Red</t>
  </si>
  <si>
    <t>4.1.1.17.01</t>
  </si>
  <si>
    <t>4.1.1.17.02</t>
  </si>
  <si>
    <t>4.1.1.17.03</t>
  </si>
  <si>
    <t>4.1.1.17.04</t>
  </si>
  <si>
    <t xml:space="preserve">Actualización de inventarios de los SRS                      </t>
  </si>
  <si>
    <t xml:space="preserve">Auditoria de cumplimiento de las politicas de administración de bienes en los EES y SRS </t>
  </si>
  <si>
    <t>Elaboracion de plan de levantamiento y/o actulalización de inventarios de los EESS (cronograma 2023)</t>
  </si>
  <si>
    <t>4.1.2.1 Fortalecimiento de la Gestión Financiera de la Red</t>
  </si>
  <si>
    <t>Porcentaje de reporte estados financieros según los lineamientos establecidos</t>
  </si>
  <si>
    <t>4.1.2.1.01</t>
  </si>
  <si>
    <t>Elaboración de los estados financieros y sus notas de referencia</t>
  </si>
  <si>
    <t>Estados Financieros</t>
  </si>
  <si>
    <t>4.1.2.1.02</t>
  </si>
  <si>
    <t>4.1.2.1.03</t>
  </si>
  <si>
    <t xml:space="preserve">Análisis comportamiento pago </t>
  </si>
  <si>
    <t xml:space="preserve">Análisis de Gestión de Tesorería </t>
  </si>
  <si>
    <t>4.1.2.1.04</t>
  </si>
  <si>
    <t>Seguimiento al cumplimiento del Sub-Indicador 2 de Correcta Publicación Presupuestaria (IGP) en los CEAS de Autogestión</t>
  </si>
  <si>
    <t>4.1.2.1.05</t>
  </si>
  <si>
    <t xml:space="preserve">Seguimiento a la implementación de las NOBACI </t>
  </si>
  <si>
    <t>Captaciòn y seguimiento de embarazadas y puérperas según guias y protocolos en el Primer Nivel</t>
  </si>
  <si>
    <t>Supervisores de Área</t>
  </si>
  <si>
    <t>Seguimiento a la articulación de los equipos de la UNAP con el INAIPI y Gabinete de Politicas Sociales</t>
  </si>
  <si>
    <t>Microscopio Olimpo</t>
  </si>
  <si>
    <t>CPN Las Carmelitas</t>
  </si>
  <si>
    <t>CPN Melida Reyes</t>
  </si>
  <si>
    <t>CPN Barranca</t>
  </si>
  <si>
    <t>CPN Papanao</t>
  </si>
  <si>
    <t>CPN Jima Abajo</t>
  </si>
  <si>
    <t>CPN La Cueva</t>
  </si>
  <si>
    <t>CPN Prosperidad</t>
  </si>
  <si>
    <t>La Vega</t>
  </si>
  <si>
    <t>Microscopio Olimpo Programa de TB</t>
  </si>
  <si>
    <t>Pedro E. Marchena</t>
  </si>
  <si>
    <t>Juan Ant. Castillo</t>
  </si>
  <si>
    <t>Máquina de Hematología</t>
  </si>
  <si>
    <t>Máquina de Química</t>
  </si>
  <si>
    <t>Centrífuga de mesa de 24 tubos</t>
  </si>
  <si>
    <t>Taburete metálico asiento giratorio rodable con espaldar</t>
  </si>
  <si>
    <t>Comedero Abajo</t>
  </si>
  <si>
    <t>CPN La Cuevas</t>
  </si>
  <si>
    <t>CPN Las Cuevas</t>
  </si>
  <si>
    <t>Muñecos de Reanimacion y manejo de vias aereas adultos y pediatricos  (SVB-ACLS)-</t>
  </si>
  <si>
    <t>Factura</t>
  </si>
  <si>
    <t>Sistema bolsa valvula mascarilla (Ambu) pediatrico-adulto</t>
  </si>
  <si>
    <t xml:space="preserve">SRS </t>
  </si>
  <si>
    <t>La vega</t>
  </si>
  <si>
    <t xml:space="preserve">Mascarilla de ventilaicon </t>
  </si>
  <si>
    <t xml:space="preserve">Canulas guedel </t>
  </si>
  <si>
    <t xml:space="preserve">DEA </t>
  </si>
  <si>
    <t xml:space="preserve">Guias para entubacion </t>
  </si>
  <si>
    <t xml:space="preserve">tubos endotraqueales </t>
  </si>
  <si>
    <t>1.1.4.4.07</t>
  </si>
  <si>
    <t>Reuniones de la UTR de evaluación de casos TB-DR.</t>
  </si>
  <si>
    <t>EL PINO</t>
  </si>
  <si>
    <t>METRO 2</t>
  </si>
  <si>
    <t>JAGUA GORDA</t>
  </si>
  <si>
    <t>LAS CABUYAS</t>
  </si>
  <si>
    <t>LIMONAL</t>
  </si>
  <si>
    <t>PIEDRA BLANCA</t>
  </si>
  <si>
    <t>RANCHITO</t>
  </si>
  <si>
    <t>TIREO</t>
  </si>
  <si>
    <t>EL BALCO</t>
  </si>
  <si>
    <t>HATILLO</t>
  </si>
  <si>
    <t>JUMA</t>
  </si>
  <si>
    <t>SIERRA PRIETA</t>
  </si>
  <si>
    <t>COMEDERO ABAJPO</t>
  </si>
  <si>
    <t>LA PLACETA</t>
  </si>
  <si>
    <t>LOS ARROCES</t>
  </si>
  <si>
    <t>4.1.1.9.07</t>
  </si>
  <si>
    <t>Elaboración/actualización de autodiagnóstico CAF en el SRS</t>
  </si>
  <si>
    <t>Autodiagnóstico</t>
  </si>
  <si>
    <t>4.1.1.9.08</t>
  </si>
  <si>
    <t>Elaboración de plan de mejora CAF en el SRS.</t>
  </si>
  <si>
    <t>Plan de Mejora</t>
  </si>
  <si>
    <t>4.1.1.9.09</t>
  </si>
  <si>
    <t>Seguimiento al plan de mejora CAF en el SRS</t>
  </si>
  <si>
    <t>Informe de seguimiento</t>
  </si>
  <si>
    <t>4.1.1.9.10</t>
  </si>
  <si>
    <t>Elaboración de Acuerdo de Evaluación Desempeño Institucional, alineado al plan de mejora CAF.</t>
  </si>
  <si>
    <t>EDI</t>
  </si>
  <si>
    <t>4.1.1.2.02</t>
  </si>
  <si>
    <t>Sincerización y Revisión de las nóminas de los CEAS  y SRS</t>
  </si>
  <si>
    <t>Auditoría de nómina</t>
  </si>
  <si>
    <t>Las Martinez</t>
  </si>
  <si>
    <t>CPN</t>
  </si>
  <si>
    <t>Barrio La Cruz</t>
  </si>
  <si>
    <t>COTUI</t>
  </si>
  <si>
    <t>Don Fausto</t>
  </si>
  <si>
    <t>Piedra blanca</t>
  </si>
  <si>
    <t>Quita Sueno</t>
  </si>
  <si>
    <t>Ponton</t>
  </si>
  <si>
    <t>Direccion de Area III, Bonao</t>
  </si>
  <si>
    <t>GERENCIA DE AREA</t>
  </si>
  <si>
    <t>Direccion de Area II, Cotui</t>
  </si>
  <si>
    <t>La Colonia Espanola</t>
  </si>
  <si>
    <t>prosperidad</t>
  </si>
  <si>
    <t>Rio Verde</t>
  </si>
  <si>
    <t>Arroyo Arriba</t>
  </si>
  <si>
    <t>Octavia Gautier</t>
  </si>
  <si>
    <t>El Pinito</t>
  </si>
  <si>
    <t>El Higuero</t>
  </si>
  <si>
    <t>Los Pomos</t>
  </si>
  <si>
    <t>Nibaje</t>
  </si>
  <si>
    <t>Generacion 2000</t>
  </si>
  <si>
    <t>Villa Liberacion</t>
  </si>
  <si>
    <t>Villa La Mata</t>
  </si>
  <si>
    <t>La Sabina</t>
  </si>
  <si>
    <t>San Pedrony San Pablo</t>
  </si>
  <si>
    <t>Villa Rosa</t>
  </si>
  <si>
    <t>Colonia Japoneza</t>
  </si>
  <si>
    <t>1.1.3.2.04</t>
  </si>
  <si>
    <t>1.1.3.2.05</t>
  </si>
  <si>
    <t>Taller de Humanización en Salud Mental</t>
  </si>
  <si>
    <t>Taller de Abordaje Psicológico en Crisis de Primera y Segunda Instacias</t>
  </si>
  <si>
    <t>Taller de Emergencias y Urgencias Psiquiátricas en los Servicios del 911</t>
  </si>
  <si>
    <t>Mesa de trabajo con los equipos gestores de Salud Mental de los SRS bajos los lineamientos de la Ley Nacional de Salud Mental, normas y protocolos de atención.</t>
  </si>
  <si>
    <t>Seguimiento a la entrega oportuna por SRS del Reporte Mensual de Intervenciones de Salud Mental por Nivel de Atención.</t>
  </si>
  <si>
    <t>1.1.1.11 Fortalecimiento de la Gestión al suministro de reactivos e insumos.</t>
  </si>
  <si>
    <t>Porcentaje de reactivos e insumos sumnistrado en los EESS.</t>
  </si>
  <si>
    <t>1.1.1.12 Mejora de la calidad de los servicios de transporte de muestras biólogicas y entregas de resultados.</t>
  </si>
  <si>
    <t>1.1.1.11.01</t>
  </si>
  <si>
    <t>Supervisión  de los EESS  para validar la provision de insumos y reactivos.</t>
  </si>
  <si>
    <t>1.1.1.11.02</t>
  </si>
  <si>
    <t>Seguimiento de la gestión al suministro de reactivos e insumos.</t>
  </si>
  <si>
    <t>1.1.1.12.01</t>
  </si>
  <si>
    <t>Supervision y seguimiento  a los ESS en la implementación de los procedimientos del SUTMER.</t>
  </si>
  <si>
    <t xml:space="preserve">Visita de seguimiento para validar el cumplimiento de los procedimientos operativos en malaria 
</t>
  </si>
  <si>
    <t>1.1.1.5.02</t>
  </si>
  <si>
    <t xml:space="preserve">Supervisión a los EESS en la  ampliación de la cartera de servicios de los EESS  y centros  Diagnostico. </t>
  </si>
  <si>
    <t>4.1.1.12.04</t>
  </si>
  <si>
    <t>Análisis mensual de la produccioán hospitalaria</t>
  </si>
  <si>
    <t>Director Regional</t>
  </si>
  <si>
    <t>4.1.1.7.03</t>
  </si>
  <si>
    <t>Reuniones bimestrales con los directores de los hospitales, para el seguimiento a los procesos hospitalarios y apoyo a la implemetación, al Proyecto de Tolerancia Cero a la Mortalidad Materno y Neonatal y los indicadores de gestión ( Facturación, deuda, mantenimiento, ornato, nomina interna etc.)</t>
  </si>
  <si>
    <t>1.1.1.8.05</t>
  </si>
  <si>
    <t>Visita de supervición a los hospitales de su demarcación</t>
  </si>
  <si>
    <t>Listados de Participantes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</si>
</sst>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Red]#,##0.00"/>
    <numFmt numFmtId="165" formatCode="#,##0.000000"/>
  </numFmts>
  <fonts count="62" x14ac:knownFonts="1">
    <font>
      <sz val="11"/>
      <color theme="1"/>
      <name val="Calibri"/>
      <family val="2"/>
      <scheme val="minor"/>
    </font>
    <font>
      <sz val="10"/>
      <name val="Times New Roman"/>
      <family val="1"/>
    </font>
    <font>
      <sz val="10"/>
      <name val="Arial"/>
      <family val="2"/>
    </font>
    <font>
      <sz val="10"/>
      <name val="Arial"/>
      <family val="2"/>
    </font>
    <font>
      <sz val="9"/>
      <color indexed="81"/>
      <name val="Tahoma"/>
      <family val="2"/>
    </font>
    <font>
      <b/>
      <sz val="9"/>
      <color indexed="81"/>
      <name val="Tahoma"/>
      <family val="2"/>
    </font>
    <font>
      <sz val="11"/>
      <color theme="1"/>
      <name val="Calibri"/>
      <family val="2"/>
      <scheme val="minor"/>
    </font>
    <font>
      <sz val="11"/>
      <color theme="0"/>
      <name val="Calibri"/>
      <family val="2"/>
      <scheme val="minor"/>
    </font>
    <font>
      <b/>
      <sz val="11"/>
      <color theme="1"/>
      <name val="Calibri"/>
      <family val="2"/>
      <scheme val="minor"/>
    </font>
    <font>
      <sz val="11"/>
      <color theme="1"/>
      <name val="Times New Roman"/>
      <family val="1"/>
    </font>
    <font>
      <b/>
      <sz val="10"/>
      <name val="Calibri"/>
      <family val="2"/>
      <scheme val="minor"/>
    </font>
    <font>
      <sz val="10"/>
      <name val="Calibri"/>
      <family val="2"/>
      <scheme val="minor"/>
    </font>
    <font>
      <b/>
      <sz val="9"/>
      <name val="Calibri"/>
      <family val="2"/>
      <scheme val="minor"/>
    </font>
    <font>
      <sz val="9"/>
      <name val="Calibri"/>
      <family val="2"/>
      <scheme val="minor"/>
    </font>
    <font>
      <b/>
      <sz val="8"/>
      <color theme="1"/>
      <name val="Calibri"/>
      <family val="2"/>
      <scheme val="minor"/>
    </font>
    <font>
      <b/>
      <sz val="8"/>
      <name val="Calibri"/>
      <family val="2"/>
      <scheme val="minor"/>
    </font>
    <font>
      <sz val="8"/>
      <color theme="1"/>
      <name val="Calibri"/>
      <family val="2"/>
      <scheme val="minor"/>
    </font>
    <font>
      <sz val="8"/>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0"/>
      <color theme="0"/>
      <name val="Arial"/>
      <family val="2"/>
    </font>
    <font>
      <sz val="11"/>
      <name val="Cambria"/>
      <family val="1"/>
      <scheme val="major"/>
    </font>
    <font>
      <b/>
      <sz val="12"/>
      <color theme="4" tint="-0.249977111117893"/>
      <name val="Calibri"/>
      <family val="2"/>
      <scheme val="minor"/>
    </font>
    <font>
      <b/>
      <sz val="10"/>
      <color theme="4" tint="-0.249977111117893"/>
      <name val="Calibri"/>
      <family val="2"/>
      <scheme val="minor"/>
    </font>
    <font>
      <b/>
      <sz val="11"/>
      <color theme="4" tint="-0.249977111117893"/>
      <name val="Calibri"/>
      <family val="2"/>
      <scheme val="minor"/>
    </font>
    <font>
      <sz val="12"/>
      <color theme="1"/>
      <name val="Calibri"/>
      <family val="2"/>
      <scheme val="minor"/>
    </font>
    <font>
      <sz val="9"/>
      <color rgb="FF000000"/>
      <name val="Arial"/>
      <family val="2"/>
    </font>
    <font>
      <sz val="9"/>
      <color theme="1"/>
      <name val="Calibri"/>
      <family val="2"/>
      <scheme val="minor"/>
    </font>
    <font>
      <b/>
      <sz val="9"/>
      <color theme="1"/>
      <name val="Calibri"/>
      <family val="2"/>
      <scheme val="minor"/>
    </font>
    <font>
      <b/>
      <sz val="9"/>
      <name val="Arial"/>
      <family val="2"/>
    </font>
    <font>
      <sz val="9"/>
      <name val="Arial"/>
      <family val="2"/>
    </font>
    <font>
      <sz val="9"/>
      <color indexed="8"/>
      <name val="Arial"/>
      <family val="2"/>
    </font>
    <font>
      <sz val="9"/>
      <color theme="1"/>
      <name val="Arial"/>
      <family val="2"/>
    </font>
    <font>
      <b/>
      <sz val="10"/>
      <name val="Times New Roman"/>
      <family val="1"/>
    </font>
    <font>
      <sz val="10"/>
      <color theme="0"/>
      <name val="Times New Roman"/>
      <family val="1"/>
    </font>
    <font>
      <b/>
      <sz val="10"/>
      <name val="Calibri"/>
      <family val="2"/>
      <scheme val="minor"/>
    </font>
    <font>
      <b/>
      <sz val="11"/>
      <color theme="1"/>
      <name val="Times New Roman"/>
      <family val="1"/>
    </font>
    <font>
      <b/>
      <sz val="10"/>
      <color theme="1"/>
      <name val="Times New Roman"/>
      <family val="1"/>
    </font>
    <font>
      <sz val="9.9"/>
      <color theme="1"/>
      <name val="Times New Roman"/>
      <family val="1"/>
    </font>
    <font>
      <sz val="10"/>
      <color theme="1"/>
      <name val="Times New Roman"/>
      <family val="1"/>
    </font>
    <font>
      <sz val="10"/>
      <color theme="1"/>
      <name val="Tw Cen MT"/>
      <family val="2"/>
    </font>
    <font>
      <b/>
      <sz val="10"/>
      <name val="Tw Cen MT"/>
      <family val="2"/>
    </font>
    <font>
      <b/>
      <sz val="10"/>
      <color theme="1"/>
      <name val="Tw Cen MT"/>
      <family val="2"/>
    </font>
    <font>
      <sz val="10"/>
      <color theme="1"/>
      <name val="Times New Roman"/>
      <family val="1"/>
    </font>
    <font>
      <b/>
      <sz val="10"/>
      <color theme="1"/>
      <name val="Times New Roman"/>
      <family val="1"/>
    </font>
    <font>
      <sz val="10"/>
      <color theme="1"/>
      <name val="Times New Roman"/>
      <family val="1"/>
    </font>
    <font>
      <b/>
      <sz val="10"/>
      <color theme="1"/>
      <name val="Times New Roman"/>
      <family val="1"/>
    </font>
    <font>
      <b/>
      <sz val="10"/>
      <color theme="0"/>
      <name val="Tw Cen MT"/>
      <family val="2"/>
    </font>
    <font>
      <sz val="10"/>
      <color theme="0"/>
      <name val="Tw Cen MT"/>
      <family val="2"/>
    </font>
    <font>
      <sz val="10"/>
      <color theme="1"/>
      <name val="Times New Roman"/>
      <family val="1"/>
    </font>
    <font>
      <b/>
      <sz val="10"/>
      <color theme="1"/>
      <name val="Times New Roman"/>
      <family val="1"/>
    </font>
    <font>
      <sz val="10"/>
      <color rgb="FFFF0000"/>
      <name val="Times New Roman"/>
      <family val="1"/>
    </font>
    <font>
      <sz val="10"/>
      <name val="Calibri"/>
      <family val="2"/>
      <scheme val="minor"/>
    </font>
    <font>
      <sz val="10"/>
      <name val="Times New Roman"/>
      <family val="1"/>
    </font>
    <font>
      <sz val="10"/>
      <color theme="1"/>
      <name val="Times New Roman"/>
      <family val="1"/>
    </font>
    <font>
      <b/>
      <sz val="10"/>
      <color theme="1"/>
      <name val="Times New Roman"/>
      <family val="1"/>
    </font>
    <font>
      <sz val="10"/>
      <color theme="1"/>
      <name val="Times New Roman"/>
      <family val="1"/>
    </font>
    <font>
      <b/>
      <sz val="10"/>
      <color theme="1"/>
      <name val="Times New Roman"/>
      <family val="1"/>
    </font>
    <font>
      <sz val="10"/>
      <color theme="1"/>
      <name val="Times New Roman"/>
      <family val="1"/>
    </font>
    <font>
      <b/>
      <sz val="10"/>
      <color theme="1"/>
      <name val="Times New Roman"/>
      <family val="1"/>
    </font>
  </fonts>
  <fills count="4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92D050"/>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F573F5"/>
        <bgColor indexed="64"/>
      </patternFill>
    </fill>
    <fill>
      <patternFill patternType="solid">
        <fgColor indexed="22"/>
        <bgColor indexed="64"/>
      </patternFill>
    </fill>
    <fill>
      <patternFill patternType="solid">
        <fgColor theme="7" tint="0.79998168889431442"/>
        <bgColor indexed="64"/>
      </patternFill>
    </fill>
    <fill>
      <patternFill patternType="solid">
        <fgColor rgb="FF6666FF"/>
        <bgColor indexed="64"/>
      </patternFill>
    </fill>
    <fill>
      <patternFill patternType="solid">
        <fgColor rgb="FFCCFFFF"/>
        <bgColor indexed="64"/>
      </patternFill>
    </fill>
    <fill>
      <patternFill patternType="solid">
        <fgColor theme="2" tint="-0.249977111117893"/>
        <bgColor indexed="64"/>
      </patternFill>
    </fill>
    <fill>
      <patternFill patternType="solid">
        <fgColor rgb="FFFF33CC"/>
        <bgColor indexed="64"/>
      </patternFill>
    </fill>
    <fill>
      <patternFill patternType="solid">
        <fgColor rgb="FFCCFF33"/>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rgb="FF993300"/>
        <bgColor indexed="64"/>
      </patternFill>
    </fill>
    <fill>
      <patternFill patternType="solid">
        <fgColor rgb="FFFFFF99"/>
        <bgColor indexed="64"/>
      </patternFill>
    </fill>
    <fill>
      <patternFill patternType="solid">
        <fgColor rgb="FFFFFF00"/>
        <bgColor indexed="64"/>
      </patternFill>
    </fill>
    <fill>
      <patternFill patternType="solid">
        <fgColor rgb="FFFF0000"/>
        <bgColor indexed="64"/>
      </patternFill>
    </fill>
    <fill>
      <patternFill patternType="solid">
        <fgColor rgb="FF9999FF"/>
        <bgColor indexed="64"/>
      </patternFill>
    </fill>
    <fill>
      <patternFill patternType="solid">
        <fgColor rgb="FFFF99FF"/>
        <bgColor indexed="64"/>
      </patternFill>
    </fill>
    <fill>
      <patternFill patternType="solid">
        <fgColor rgb="FFFF9900"/>
        <bgColor indexed="64"/>
      </patternFill>
    </fill>
    <fill>
      <patternFill patternType="solid">
        <fgColor rgb="FF99FF66"/>
        <bgColor indexed="64"/>
      </patternFill>
    </fill>
    <fill>
      <patternFill patternType="solid">
        <fgColor rgb="FFFF0066"/>
        <bgColor indexed="64"/>
      </patternFill>
    </fill>
    <fill>
      <patternFill patternType="solid">
        <fgColor rgb="FF6699FF"/>
        <bgColor indexed="64"/>
      </patternFill>
    </fill>
    <fill>
      <patternFill patternType="solid">
        <fgColor rgb="FF49B17B"/>
        <bgColor indexed="64"/>
      </patternFill>
    </fill>
    <fill>
      <patternFill patternType="solid">
        <fgColor rgb="FF00FFFF"/>
        <bgColor indexed="64"/>
      </patternFill>
    </fill>
    <fill>
      <patternFill patternType="solid">
        <fgColor theme="4" tint="0.79998168889431442"/>
        <bgColor theme="4" tint="0.79998168889431442"/>
      </patternFill>
    </fill>
    <fill>
      <patternFill patternType="solid">
        <fgColor theme="8" tint="0.79998168889431442"/>
        <bgColor indexed="64"/>
      </patternFill>
    </fill>
  </fills>
  <borders count="50">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4506668294322"/>
      </right>
      <top/>
      <bottom/>
      <diagonal/>
    </border>
    <border>
      <left style="thin">
        <color theme="3" tint="0.39994506668294322"/>
      </left>
      <right style="thin">
        <color theme="3" tint="0.39994506668294322"/>
      </right>
      <top/>
      <bottom style="thin">
        <color theme="3" tint="0.39994506668294322"/>
      </bottom>
      <diagonal/>
    </border>
    <border>
      <left style="thin">
        <color theme="3" tint="0.39994506668294322"/>
      </left>
      <right/>
      <top/>
      <bottom/>
      <diagonal/>
    </border>
    <border>
      <left style="thin">
        <color theme="3" tint="0.39994506668294322"/>
      </left>
      <right style="thin">
        <color theme="3" tint="0.39994506668294322"/>
      </right>
      <top/>
      <bottom style="thin">
        <color theme="3" tint="0.39991454817346722"/>
      </bottom>
      <diagonal/>
    </border>
    <border>
      <left/>
      <right style="thin">
        <color theme="3" tint="0.39994506668294322"/>
      </right>
      <top/>
      <bottom/>
      <diagonal/>
    </border>
    <border>
      <left/>
      <right/>
      <top style="thin">
        <color theme="3" tint="0.39988402966399123"/>
      </top>
      <bottom/>
      <diagonal/>
    </border>
    <border>
      <left style="thin">
        <color theme="3" tint="0.399945066682943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auto="1"/>
      </left>
      <right style="thin">
        <color auto="1"/>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medium">
        <color indexed="64"/>
      </right>
      <top style="thin">
        <color auto="1"/>
      </top>
      <bottom/>
      <diagonal/>
    </border>
    <border>
      <left/>
      <right/>
      <top/>
      <bottom style="thin">
        <color theme="4" tint="0.39997558519241921"/>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rgb="FFABABAB"/>
      </left>
      <right/>
      <top style="thin">
        <color rgb="FFABABAB"/>
      </top>
      <bottom/>
      <diagonal/>
    </border>
    <border>
      <left style="thin">
        <color auto="1"/>
      </left>
      <right style="thin">
        <color auto="1"/>
      </right>
      <top/>
      <bottom/>
      <diagonal/>
    </border>
    <border>
      <left style="thin">
        <color indexed="64"/>
      </left>
      <right style="thin">
        <color theme="4"/>
      </right>
      <top/>
      <bottom/>
      <diagonal/>
    </border>
    <border>
      <left style="thin">
        <color theme="4"/>
      </left>
      <right style="thin">
        <color theme="4"/>
      </right>
      <top/>
      <bottom/>
      <diagonal/>
    </border>
    <border>
      <left style="thin">
        <color theme="4"/>
      </left>
      <right style="thin">
        <color indexed="64"/>
      </right>
      <top/>
      <bottom/>
      <diagonal/>
    </border>
    <border>
      <left/>
      <right style="thin">
        <color auto="1"/>
      </right>
      <top style="thin">
        <color auto="1"/>
      </top>
      <bottom style="thin">
        <color auto="1"/>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diagonal/>
    </border>
    <border>
      <left style="thin">
        <color indexed="64"/>
      </left>
      <right style="medium">
        <color indexed="64"/>
      </right>
      <top/>
      <bottom style="thin">
        <color indexed="64"/>
      </bottom>
      <diagonal/>
    </border>
  </borders>
  <cellStyleXfs count="10">
    <xf numFmtId="0" fontId="0" fillId="0" borderId="0"/>
    <xf numFmtId="43" fontId="6" fillId="0" borderId="0" applyFont="0" applyFill="0" applyBorder="0" applyAlignment="0" applyProtection="0"/>
    <xf numFmtId="0" fontId="1" fillId="0" borderId="0"/>
    <xf numFmtId="0" fontId="6" fillId="0" borderId="0"/>
    <xf numFmtId="0" fontId="2" fillId="0" borderId="0"/>
    <xf numFmtId="0" fontId="3" fillId="0" borderId="0"/>
    <xf numFmtId="0" fontId="27" fillId="0" borderId="0"/>
    <xf numFmtId="43" fontId="2"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cellStyleXfs>
  <cellXfs count="732">
    <xf numFmtId="0" fontId="0" fillId="0" borderId="0" xfId="0"/>
    <xf numFmtId="0" fontId="9" fillId="0" borderId="0" xfId="0" applyFont="1"/>
    <xf numFmtId="0" fontId="1" fillId="0" borderId="0" xfId="2"/>
    <xf numFmtId="0" fontId="2" fillId="0" borderId="0" xfId="4"/>
    <xf numFmtId="0" fontId="11" fillId="0" borderId="0" xfId="2" applyFont="1"/>
    <xf numFmtId="0" fontId="10" fillId="4" borderId="5" xfId="3" applyFont="1" applyFill="1" applyBorder="1" applyAlignment="1">
      <alignment horizontal="center" textRotation="90" wrapText="1"/>
    </xf>
    <xf numFmtId="0" fontId="10" fillId="4" borderId="5" xfId="3" applyFont="1" applyFill="1" applyBorder="1" applyAlignment="1">
      <alignment horizontal="center" vertical="center" wrapText="1"/>
    </xf>
    <xf numFmtId="0" fontId="10" fillId="4" borderId="5" xfId="3" applyFont="1" applyFill="1" applyBorder="1" applyAlignment="1">
      <alignment horizontal="center" vertical="center"/>
    </xf>
    <xf numFmtId="0" fontId="12" fillId="5" borderId="6" xfId="3" applyFont="1" applyFill="1" applyBorder="1" applyAlignment="1">
      <alignment horizontal="left" vertical="top" wrapText="1"/>
    </xf>
    <xf numFmtId="0" fontId="12" fillId="5" borderId="6" xfId="3" applyFont="1" applyFill="1" applyBorder="1" applyAlignment="1">
      <alignment horizontal="center" vertical="top" wrapText="1"/>
    </xf>
    <xf numFmtId="0" fontId="12" fillId="5" borderId="6" xfId="3" applyFont="1" applyFill="1" applyBorder="1" applyAlignment="1">
      <alignment vertical="top" wrapText="1"/>
    </xf>
    <xf numFmtId="4" fontId="12" fillId="5" borderId="6" xfId="3" applyNumberFormat="1" applyFont="1" applyFill="1" applyBorder="1" applyAlignment="1">
      <alignment vertical="top" wrapText="1"/>
    </xf>
    <xf numFmtId="0" fontId="12" fillId="2" borderId="7" xfId="3" applyFont="1" applyFill="1" applyBorder="1" applyAlignment="1">
      <alignment horizontal="left" vertical="top" wrapText="1"/>
    </xf>
    <xf numFmtId="0" fontId="12" fillId="2" borderId="7" xfId="3" applyFont="1" applyFill="1" applyBorder="1" applyAlignment="1">
      <alignment horizontal="center" vertical="top" wrapText="1"/>
    </xf>
    <xf numFmtId="0" fontId="12" fillId="2" borderId="7" xfId="3" applyFont="1" applyFill="1" applyBorder="1" applyAlignment="1">
      <alignment vertical="top" wrapText="1"/>
    </xf>
    <xf numFmtId="4" fontId="12" fillId="2" borderId="7" xfId="3" applyNumberFormat="1" applyFont="1" applyFill="1" applyBorder="1" applyAlignment="1">
      <alignment vertical="top" wrapText="1"/>
    </xf>
    <xf numFmtId="4" fontId="12" fillId="6" borderId="7" xfId="3" applyNumberFormat="1" applyFont="1" applyFill="1" applyBorder="1" applyAlignment="1">
      <alignment vertical="top" wrapText="1"/>
    </xf>
    <xf numFmtId="0" fontId="13" fillId="2" borderId="7" xfId="3" applyFont="1" applyFill="1" applyBorder="1" applyAlignment="1">
      <alignment horizontal="left" vertical="top" wrapText="1"/>
    </xf>
    <xf numFmtId="0" fontId="13" fillId="2" borderId="7" xfId="3" applyFont="1" applyFill="1" applyBorder="1" applyAlignment="1">
      <alignment horizontal="center" vertical="top" wrapText="1"/>
    </xf>
    <xf numFmtId="0" fontId="13" fillId="2" borderId="7" xfId="3" applyFont="1" applyFill="1" applyBorder="1" applyAlignment="1">
      <alignment vertical="top" wrapText="1"/>
    </xf>
    <xf numFmtId="4" fontId="13" fillId="6" borderId="7" xfId="3" applyNumberFormat="1" applyFont="1" applyFill="1" applyBorder="1" applyAlignment="1" applyProtection="1">
      <alignment horizontal="right" vertical="top" wrapText="1"/>
    </xf>
    <xf numFmtId="0" fontId="12" fillId="5" borderId="7" xfId="3" applyFont="1" applyFill="1" applyBorder="1" applyAlignment="1">
      <alignment horizontal="left" vertical="top" wrapText="1"/>
    </xf>
    <xf numFmtId="0" fontId="12" fillId="5" borderId="7" xfId="3" applyFont="1" applyFill="1" applyBorder="1" applyAlignment="1">
      <alignment horizontal="center" vertical="top" wrapText="1"/>
    </xf>
    <xf numFmtId="0" fontId="12" fillId="5" borderId="7" xfId="3" applyFont="1" applyFill="1" applyBorder="1" applyAlignment="1">
      <alignment vertical="top" wrapText="1"/>
    </xf>
    <xf numFmtId="4" fontId="12" fillId="5" borderId="7" xfId="3" applyNumberFormat="1" applyFont="1" applyFill="1" applyBorder="1" applyAlignment="1">
      <alignment vertical="top" wrapText="1"/>
    </xf>
    <xf numFmtId="4" fontId="12" fillId="2" borderId="7" xfId="3" applyNumberFormat="1" applyFont="1" applyFill="1" applyBorder="1" applyAlignment="1" applyProtection="1">
      <alignment vertical="top" wrapText="1"/>
    </xf>
    <xf numFmtId="4" fontId="12" fillId="6" borderId="7" xfId="3" applyNumberFormat="1" applyFont="1" applyFill="1" applyBorder="1" applyAlignment="1" applyProtection="1">
      <alignment vertical="top" wrapText="1"/>
    </xf>
    <xf numFmtId="0" fontId="13" fillId="2" borderId="8" xfId="3" applyFont="1" applyFill="1" applyBorder="1" applyAlignment="1">
      <alignment horizontal="center" vertical="top" wrapText="1"/>
    </xf>
    <xf numFmtId="0" fontId="13" fillId="2" borderId="8" xfId="3" applyFont="1" applyFill="1" applyBorder="1" applyAlignment="1">
      <alignment horizontal="left" vertical="top" wrapText="1"/>
    </xf>
    <xf numFmtId="0" fontId="13" fillId="2" borderId="8" xfId="3" applyFont="1" applyFill="1" applyBorder="1" applyAlignment="1">
      <alignment vertical="top" wrapText="1"/>
    </xf>
    <xf numFmtId="4" fontId="13" fillId="6" borderId="8" xfId="3" applyNumberFormat="1" applyFont="1" applyFill="1" applyBorder="1" applyAlignment="1" applyProtection="1">
      <alignment horizontal="right" vertical="top" wrapText="1"/>
    </xf>
    <xf numFmtId="0" fontId="11" fillId="4" borderId="5" xfId="3" applyFont="1" applyFill="1" applyBorder="1" applyAlignment="1">
      <alignment vertical="top" wrapText="1"/>
    </xf>
    <xf numFmtId="0" fontId="10" fillId="4" borderId="5" xfId="3" applyFont="1" applyFill="1" applyBorder="1" applyAlignment="1">
      <alignment vertical="top" wrapText="1"/>
    </xf>
    <xf numFmtId="4" fontId="10" fillId="4" borderId="5" xfId="3" applyNumberFormat="1" applyFont="1" applyFill="1" applyBorder="1" applyAlignment="1" applyProtection="1">
      <alignment vertical="top" wrapText="1"/>
    </xf>
    <xf numFmtId="0" fontId="6" fillId="0" borderId="0" xfId="3" applyFont="1"/>
    <xf numFmtId="164" fontId="15" fillId="7" borderId="6" xfId="1" applyNumberFormat="1" applyFont="1" applyFill="1" applyBorder="1" applyAlignment="1" applyProtection="1">
      <alignment vertical="top"/>
      <protection hidden="1"/>
    </xf>
    <xf numFmtId="164" fontId="15" fillId="7" borderId="6" xfId="1" applyNumberFormat="1" applyFont="1" applyFill="1" applyBorder="1" applyAlignment="1" applyProtection="1">
      <alignment horizontal="right" vertical="top"/>
      <protection hidden="1"/>
    </xf>
    <xf numFmtId="164" fontId="15" fillId="8" borderId="7" xfId="1" applyNumberFormat="1" applyFont="1" applyFill="1" applyBorder="1" applyAlignment="1" applyProtection="1">
      <alignment vertical="top"/>
      <protection hidden="1"/>
    </xf>
    <xf numFmtId="164" fontId="15" fillId="8" borderId="7" xfId="1" applyNumberFormat="1" applyFont="1" applyFill="1" applyBorder="1" applyAlignment="1" applyProtection="1">
      <alignment horizontal="right" vertical="top"/>
      <protection hidden="1"/>
    </xf>
    <xf numFmtId="164" fontId="15" fillId="9" borderId="7" xfId="1" applyNumberFormat="1" applyFont="1" applyFill="1" applyBorder="1" applyAlignment="1" applyProtection="1">
      <alignment vertical="top"/>
      <protection hidden="1"/>
    </xf>
    <xf numFmtId="164" fontId="15" fillId="9" borderId="7" xfId="1" applyNumberFormat="1" applyFont="1" applyFill="1" applyBorder="1" applyAlignment="1" applyProtection="1">
      <alignment horizontal="right" vertical="top"/>
      <protection hidden="1"/>
    </xf>
    <xf numFmtId="164" fontId="15" fillId="3" borderId="7" xfId="1" applyNumberFormat="1" applyFont="1" applyFill="1" applyBorder="1" applyAlignment="1" applyProtection="1">
      <alignment vertical="top"/>
      <protection hidden="1"/>
    </xf>
    <xf numFmtId="164" fontId="15" fillId="6" borderId="7" xfId="1" applyNumberFormat="1" applyFont="1" applyFill="1" applyBorder="1" applyAlignment="1" applyProtection="1">
      <alignment horizontal="right" vertical="top"/>
      <protection hidden="1"/>
    </xf>
    <xf numFmtId="164" fontId="17" fillId="3" borderId="7" xfId="1" applyNumberFormat="1" applyFont="1" applyFill="1" applyBorder="1" applyAlignment="1" applyProtection="1">
      <alignment vertical="top"/>
      <protection locked="0"/>
    </xf>
    <xf numFmtId="164" fontId="17" fillId="6" borderId="7" xfId="1" applyNumberFormat="1" applyFont="1" applyFill="1" applyBorder="1" applyAlignment="1" applyProtection="1">
      <alignment horizontal="right" vertical="top"/>
      <protection locked="0"/>
    </xf>
    <xf numFmtId="0" fontId="17" fillId="3" borderId="7" xfId="4" applyFont="1" applyFill="1" applyBorder="1" applyAlignment="1" applyProtection="1">
      <alignment vertical="top"/>
      <protection locked="0"/>
    </xf>
    <xf numFmtId="164" fontId="15" fillId="3" borderId="7" xfId="1" applyNumberFormat="1" applyFont="1" applyFill="1" applyBorder="1" applyAlignment="1" applyProtection="1">
      <alignment vertical="top"/>
      <protection locked="0"/>
    </xf>
    <xf numFmtId="164" fontId="15" fillId="3" borderId="7" xfId="1" applyNumberFormat="1" applyFont="1" applyFill="1" applyBorder="1" applyAlignment="1" applyProtection="1">
      <alignment vertical="top"/>
    </xf>
    <xf numFmtId="164" fontId="15" fillId="6" borderId="7" xfId="1" applyNumberFormat="1" applyFont="1" applyFill="1" applyBorder="1" applyAlignment="1" applyProtection="1">
      <alignment horizontal="right" vertical="top"/>
    </xf>
    <xf numFmtId="0" fontId="16" fillId="3" borderId="7" xfId="3" applyFont="1" applyFill="1" applyBorder="1" applyAlignment="1" applyProtection="1">
      <alignment vertical="top"/>
      <protection locked="0"/>
    </xf>
    <xf numFmtId="0" fontId="17" fillId="3" borderId="7" xfId="3" applyFont="1" applyFill="1" applyBorder="1" applyAlignment="1" applyProtection="1">
      <alignment horizontal="center" vertical="top"/>
      <protection locked="0"/>
    </xf>
    <xf numFmtId="0" fontId="17" fillId="3" borderId="7" xfId="4" applyFont="1" applyFill="1" applyBorder="1" applyAlignment="1" applyProtection="1">
      <alignment vertical="top" wrapText="1"/>
      <protection locked="0"/>
    </xf>
    <xf numFmtId="0" fontId="16" fillId="3" borderId="10" xfId="4" applyFont="1" applyFill="1" applyBorder="1" applyProtection="1">
      <protection locked="0"/>
    </xf>
    <xf numFmtId="164" fontId="17" fillId="3" borderId="10" xfId="1" applyNumberFormat="1" applyFont="1" applyFill="1" applyBorder="1" applyAlignment="1" applyProtection="1">
      <alignment vertical="top"/>
      <protection locked="0"/>
    </xf>
    <xf numFmtId="164" fontId="15" fillId="3" borderId="10" xfId="1" applyNumberFormat="1" applyFont="1" applyFill="1" applyBorder="1" applyAlignment="1" applyProtection="1">
      <alignment vertical="top"/>
      <protection hidden="1"/>
    </xf>
    <xf numFmtId="164" fontId="15" fillId="6" borderId="10" xfId="1" applyNumberFormat="1" applyFont="1" applyFill="1" applyBorder="1" applyAlignment="1" applyProtection="1">
      <alignment horizontal="right" vertical="top"/>
      <protection hidden="1"/>
    </xf>
    <xf numFmtId="0" fontId="18" fillId="10" borderId="9" xfId="4" applyFont="1" applyFill="1" applyBorder="1" applyAlignment="1" applyProtection="1">
      <alignment horizontal="left"/>
      <protection locked="0"/>
    </xf>
    <xf numFmtId="0" fontId="11" fillId="6" borderId="9" xfId="4" applyFont="1" applyFill="1" applyBorder="1" applyAlignment="1">
      <alignment horizontal="left"/>
    </xf>
    <xf numFmtId="0" fontId="11" fillId="6" borderId="11" xfId="4" applyFont="1" applyFill="1" applyBorder="1"/>
    <xf numFmtId="0" fontId="11" fillId="6" borderId="9" xfId="3" applyFont="1" applyFill="1" applyBorder="1" applyAlignment="1">
      <alignment horizontal="left" indent="2"/>
    </xf>
    <xf numFmtId="0" fontId="10" fillId="4" borderId="9" xfId="4" applyFont="1" applyFill="1" applyBorder="1" applyAlignment="1">
      <alignment horizontal="left"/>
    </xf>
    <xf numFmtId="4" fontId="10" fillId="4" borderId="1" xfId="4" applyNumberFormat="1" applyFont="1" applyFill="1" applyBorder="1"/>
    <xf numFmtId="0" fontId="11" fillId="4" borderId="11" xfId="4" applyFont="1" applyFill="1" applyBorder="1"/>
    <xf numFmtId="0" fontId="6" fillId="0" borderId="0" xfId="4" applyFont="1"/>
    <xf numFmtId="0" fontId="11" fillId="0" borderId="0" xfId="4" applyFont="1"/>
    <xf numFmtId="0" fontId="0" fillId="3" borderId="0" xfId="0" applyFill="1"/>
    <xf numFmtId="0" fontId="7" fillId="3" borderId="0" xfId="0" applyFont="1" applyFill="1"/>
    <xf numFmtId="0" fontId="1" fillId="3" borderId="0" xfId="2" applyFont="1" applyFill="1"/>
    <xf numFmtId="0" fontId="22" fillId="3" borderId="0" xfId="4" applyFont="1" applyFill="1"/>
    <xf numFmtId="0" fontId="7" fillId="3" borderId="0" xfId="3" applyFont="1" applyFill="1" applyProtection="1">
      <protection locked="0"/>
    </xf>
    <xf numFmtId="0" fontId="7" fillId="3" borderId="0" xfId="3" applyFont="1" applyFill="1"/>
    <xf numFmtId="164" fontId="17" fillId="3" borderId="7" xfId="1" applyNumberFormat="1" applyFont="1" applyFill="1" applyBorder="1" applyAlignment="1" applyProtection="1">
      <alignment vertical="top"/>
    </xf>
    <xf numFmtId="164" fontId="17" fillId="6" borderId="7" xfId="1" applyNumberFormat="1" applyFont="1" applyFill="1" applyBorder="1" applyAlignment="1" applyProtection="1">
      <alignment horizontal="right" vertical="top"/>
    </xf>
    <xf numFmtId="164" fontId="17" fillId="3" borderId="10" xfId="1" applyNumberFormat="1" applyFont="1" applyFill="1" applyBorder="1" applyAlignment="1" applyProtection="1">
      <alignment vertical="top"/>
    </xf>
    <xf numFmtId="164" fontId="17" fillId="6" borderId="10" xfId="1" applyNumberFormat="1" applyFont="1" applyFill="1" applyBorder="1" applyAlignment="1" applyProtection="1">
      <alignment horizontal="right" vertical="top"/>
    </xf>
    <xf numFmtId="0" fontId="7" fillId="3" borderId="0" xfId="4" applyFont="1" applyFill="1"/>
    <xf numFmtId="0" fontId="21" fillId="3" borderId="0" xfId="4" applyFont="1" applyFill="1"/>
    <xf numFmtId="4" fontId="10" fillId="4" borderId="1" xfId="4" applyNumberFormat="1" applyFont="1" applyFill="1" applyBorder="1" applyAlignment="1">
      <alignment horizontal="center" vertical="center"/>
    </xf>
    <xf numFmtId="0" fontId="13" fillId="3" borderId="7" xfId="3" applyFont="1" applyFill="1" applyBorder="1" applyAlignment="1">
      <alignment vertical="top" wrapText="1"/>
    </xf>
    <xf numFmtId="0" fontId="13" fillId="3" borderId="7" xfId="3" applyFont="1" applyFill="1" applyBorder="1"/>
    <xf numFmtId="0" fontId="12" fillId="3" borderId="7" xfId="3" applyFont="1" applyFill="1" applyBorder="1" applyAlignment="1">
      <alignment vertical="top" wrapText="1"/>
    </xf>
    <xf numFmtId="0" fontId="23" fillId="0" borderId="16" xfId="0" applyFont="1" applyFill="1" applyBorder="1" applyAlignment="1"/>
    <xf numFmtId="0" fontId="0" fillId="0" borderId="0" xfId="0" applyAlignment="1"/>
    <xf numFmtId="0" fontId="0" fillId="0" borderId="16" xfId="0" applyBorder="1" applyAlignment="1"/>
    <xf numFmtId="0" fontId="8" fillId="0" borderId="0" xfId="0" applyFont="1" applyAlignment="1"/>
    <xf numFmtId="0" fontId="0" fillId="0" borderId="0" xfId="0" applyFill="1" applyBorder="1" applyAlignment="1"/>
    <xf numFmtId="0" fontId="0" fillId="0" borderId="17" xfId="0" applyBorder="1" applyAlignment="1"/>
    <xf numFmtId="0" fontId="0" fillId="0" borderId="18" xfId="0" applyBorder="1" applyAlignment="1"/>
    <xf numFmtId="0" fontId="0" fillId="0" borderId="19" xfId="0" applyBorder="1" applyAlignment="1"/>
    <xf numFmtId="0" fontId="0" fillId="0" borderId="20" xfId="0" applyBorder="1" applyAlignment="1"/>
    <xf numFmtId="0" fontId="0" fillId="0" borderId="21" xfId="0" applyBorder="1" applyAlignment="1"/>
    <xf numFmtId="0" fontId="0" fillId="0" borderId="22" xfId="0" applyBorder="1" applyAlignment="1"/>
    <xf numFmtId="0" fontId="0" fillId="0" borderId="4" xfId="0" applyBorder="1" applyAlignment="1"/>
    <xf numFmtId="0" fontId="0" fillId="0" borderId="23" xfId="0" applyBorder="1" applyAlignment="1"/>
    <xf numFmtId="0" fontId="0" fillId="0" borderId="24" xfId="0" applyBorder="1" applyAlignment="1"/>
    <xf numFmtId="0" fontId="0" fillId="0" borderId="25" xfId="0" applyBorder="1" applyAlignment="1"/>
    <xf numFmtId="0" fontId="23" fillId="0" borderId="26" xfId="0" applyFont="1" applyFill="1" applyBorder="1" applyAlignment="1"/>
    <xf numFmtId="0" fontId="23" fillId="0" borderId="18" xfId="0" applyFont="1" applyFill="1" applyBorder="1" applyAlignment="1"/>
    <xf numFmtId="0" fontId="23" fillId="0" borderId="20" xfId="0" applyFont="1" applyFill="1" applyBorder="1" applyAlignment="1"/>
    <xf numFmtId="0" fontId="0" fillId="0" borderId="27" xfId="0" applyBorder="1" applyAlignment="1"/>
    <xf numFmtId="0" fontId="0" fillId="0" borderId="0" xfId="0" applyFill="1"/>
    <xf numFmtId="0" fontId="9" fillId="0" borderId="0" xfId="0" applyFont="1" applyFill="1"/>
    <xf numFmtId="0" fontId="20" fillId="3" borderId="0" xfId="0" applyFont="1" applyFill="1" applyBorder="1" applyAlignment="1"/>
    <xf numFmtId="0" fontId="24" fillId="3" borderId="0" xfId="0" applyFont="1" applyFill="1" applyBorder="1" applyAlignment="1"/>
    <xf numFmtId="0" fontId="26" fillId="3" borderId="0" xfId="0" applyFont="1" applyFill="1" applyBorder="1" applyAlignment="1"/>
    <xf numFmtId="0" fontId="25" fillId="3" borderId="0" xfId="0" applyFont="1" applyFill="1" applyBorder="1" applyAlignment="1"/>
    <xf numFmtId="0" fontId="27" fillId="0" borderId="0" xfId="6"/>
    <xf numFmtId="0" fontId="27" fillId="0" borderId="16" xfId="6" applyBorder="1"/>
    <xf numFmtId="0" fontId="27" fillId="0" borderId="16" xfId="6" applyBorder="1" applyAlignment="1">
      <alignment wrapText="1"/>
    </xf>
    <xf numFmtId="0" fontId="27" fillId="0" borderId="0" xfId="6" applyAlignment="1">
      <alignment wrapText="1"/>
    </xf>
    <xf numFmtId="0" fontId="27" fillId="0" borderId="16" xfId="6" applyBorder="1" applyAlignment="1">
      <alignment vertical="top" wrapText="1"/>
    </xf>
    <xf numFmtId="0" fontId="27" fillId="0" borderId="16" xfId="6" applyBorder="1" applyAlignment="1">
      <alignment vertical="top"/>
    </xf>
    <xf numFmtId="0" fontId="27" fillId="0" borderId="0" xfId="6" applyAlignment="1">
      <alignment vertical="top"/>
    </xf>
    <xf numFmtId="0" fontId="9" fillId="0" borderId="0" xfId="0" applyFont="1" applyFill="1" applyAlignment="1">
      <alignment horizontal="left" vertical="center"/>
    </xf>
    <xf numFmtId="0" fontId="9" fillId="0" borderId="0" xfId="0" applyFont="1" applyAlignment="1">
      <alignment horizontal="left" vertical="center"/>
    </xf>
    <xf numFmtId="0" fontId="9" fillId="0" borderId="0" xfId="0" applyFont="1" applyFill="1" applyAlignment="1">
      <alignment horizontal="left" vertical="center" wrapText="1"/>
    </xf>
    <xf numFmtId="0" fontId="9" fillId="0" borderId="0" xfId="0" applyFont="1" applyAlignment="1">
      <alignment horizontal="left" vertical="center" wrapText="1"/>
    </xf>
    <xf numFmtId="0" fontId="9" fillId="0" borderId="0" xfId="0" applyFont="1" applyFill="1" applyAlignment="1">
      <alignment horizontal="center" vertical="center"/>
    </xf>
    <xf numFmtId="0" fontId="9" fillId="0" borderId="0" xfId="0" applyFont="1" applyAlignment="1">
      <alignment horizontal="center" vertical="center"/>
    </xf>
    <xf numFmtId="0" fontId="0" fillId="0" borderId="16" xfId="0" applyBorder="1"/>
    <xf numFmtId="0" fontId="27" fillId="0" borderId="16" xfId="6" applyBorder="1" applyAlignment="1">
      <alignment horizontal="left" vertical="center" wrapText="1"/>
    </xf>
    <xf numFmtId="0" fontId="27" fillId="0" borderId="16" xfId="6" applyBorder="1" applyAlignment="1">
      <alignment horizontal="left" vertical="center"/>
    </xf>
    <xf numFmtId="0" fontId="27" fillId="0" borderId="0" xfId="6" applyAlignment="1">
      <alignment horizontal="left" vertical="center"/>
    </xf>
    <xf numFmtId="0" fontId="0" fillId="3" borderId="16" xfId="0" applyFill="1" applyBorder="1"/>
    <xf numFmtId="0" fontId="0" fillId="3" borderId="4" xfId="0" applyFill="1" applyBorder="1"/>
    <xf numFmtId="0" fontId="8" fillId="0" borderId="28" xfId="0" applyFont="1" applyBorder="1" applyAlignment="1"/>
    <xf numFmtId="0" fontId="0" fillId="0" borderId="16" xfId="0" applyFill="1" applyBorder="1" applyAlignment="1"/>
    <xf numFmtId="0" fontId="0" fillId="0" borderId="4" xfId="0" applyFill="1" applyBorder="1" applyAlignment="1"/>
    <xf numFmtId="0" fontId="8" fillId="0" borderId="29" xfId="0" applyFont="1" applyBorder="1" applyAlignment="1"/>
    <xf numFmtId="0" fontId="0" fillId="0" borderId="30" xfId="0" applyBorder="1" applyAlignment="1"/>
    <xf numFmtId="0" fontId="0" fillId="0" borderId="31" xfId="0" applyBorder="1" applyAlignment="1"/>
    <xf numFmtId="0" fontId="8" fillId="0" borderId="32" xfId="0" applyFont="1" applyBorder="1" applyAlignment="1"/>
    <xf numFmtId="0" fontId="0" fillId="0" borderId="16" xfId="0" applyBorder="1" applyAlignment="1">
      <alignment horizontal="left" vertical="center" wrapText="1"/>
    </xf>
    <xf numFmtId="0" fontId="0" fillId="0" borderId="16" xfId="0" applyBorder="1" applyAlignment="1">
      <alignment horizontal="center" vertical="center"/>
    </xf>
    <xf numFmtId="0" fontId="0" fillId="0" borderId="16" xfId="0" applyBorder="1" applyAlignment="1">
      <alignment horizontal="left" vertical="center"/>
    </xf>
    <xf numFmtId="0" fontId="30" fillId="0" borderId="33" xfId="0" applyFont="1" applyBorder="1" applyAlignment="1">
      <alignment horizontal="left" vertical="top"/>
    </xf>
    <xf numFmtId="0" fontId="29" fillId="0" borderId="23" xfId="0" applyFont="1" applyBorder="1" applyAlignment="1">
      <alignment horizontal="left" vertical="top"/>
    </xf>
    <xf numFmtId="0" fontId="29" fillId="0" borderId="24" xfId="0" applyFont="1" applyBorder="1" applyAlignment="1">
      <alignment horizontal="left" vertical="top"/>
    </xf>
    <xf numFmtId="0" fontId="29" fillId="0" borderId="25" xfId="0" applyFont="1" applyBorder="1" applyAlignment="1">
      <alignment horizontal="left" vertical="top"/>
    </xf>
    <xf numFmtId="0" fontId="18" fillId="11" borderId="16" xfId="0" applyFont="1" applyFill="1" applyBorder="1" applyAlignment="1">
      <alignment horizontal="center" vertical="center"/>
    </xf>
    <xf numFmtId="0" fontId="19" fillId="0" borderId="16" xfId="0" applyFont="1" applyBorder="1" applyAlignment="1">
      <alignment vertical="center" wrapText="1"/>
    </xf>
    <xf numFmtId="0" fontId="19" fillId="0" borderId="16" xfId="0" applyFont="1" applyBorder="1" applyAlignment="1">
      <alignment horizontal="left" vertical="center" wrapText="1"/>
    </xf>
    <xf numFmtId="0" fontId="18" fillId="11" borderId="33" xfId="0" applyFont="1" applyFill="1" applyBorder="1" applyAlignment="1">
      <alignment horizontal="center" vertical="center"/>
    </xf>
    <xf numFmtId="0" fontId="8" fillId="0" borderId="0" xfId="0" applyFont="1"/>
    <xf numFmtId="0" fontId="8" fillId="0" borderId="38" xfId="0" applyFont="1" applyBorder="1"/>
    <xf numFmtId="0" fontId="0" fillId="0" borderId="23" xfId="0" applyBorder="1"/>
    <xf numFmtId="0" fontId="0" fillId="0" borderId="24" xfId="0" applyBorder="1"/>
    <xf numFmtId="0" fontId="10" fillId="0" borderId="0" xfId="0" applyFont="1" applyFill="1" applyBorder="1" applyAlignment="1">
      <alignment horizontal="center" vertical="center" wrapText="1"/>
    </xf>
    <xf numFmtId="49" fontId="31" fillId="16" borderId="16" xfId="4" applyNumberFormat="1" applyFont="1" applyFill="1" applyBorder="1" applyAlignment="1">
      <alignment horizontal="left" vertical="center" wrapText="1"/>
    </xf>
    <xf numFmtId="49" fontId="31" fillId="16" borderId="16" xfId="4" applyNumberFormat="1" applyFont="1" applyFill="1" applyBorder="1" applyAlignment="1">
      <alignment horizontal="center" vertical="center" wrapText="1"/>
    </xf>
    <xf numFmtId="49" fontId="31" fillId="16" borderId="39" xfId="4" applyNumberFormat="1" applyFont="1" applyFill="1" applyBorder="1" applyAlignment="1">
      <alignment horizontal="center" vertical="center" wrapText="1"/>
    </xf>
    <xf numFmtId="0" fontId="32" fillId="0" borderId="16" xfId="4" applyFont="1" applyBorder="1" applyAlignment="1">
      <alignment horizontal="center" vertical="center" wrapText="1"/>
    </xf>
    <xf numFmtId="0" fontId="2" fillId="0" borderId="0" xfId="4" applyAlignment="1">
      <alignment horizontal="center" vertical="center" wrapText="1"/>
    </xf>
    <xf numFmtId="15" fontId="33" fillId="0" borderId="16" xfId="4" applyNumberFormat="1" applyFont="1" applyBorder="1" applyAlignment="1">
      <alignment horizontal="left" vertical="center" wrapText="1"/>
    </xf>
    <xf numFmtId="49" fontId="33" fillId="0" borderId="16" xfId="4" applyNumberFormat="1" applyFont="1" applyBorder="1" applyAlignment="1">
      <alignment horizontal="left" vertical="center" wrapText="1"/>
    </xf>
    <xf numFmtId="49" fontId="33" fillId="0" borderId="16" xfId="4" applyNumberFormat="1" applyFont="1" applyBorder="1" applyAlignment="1">
      <alignment horizontal="center" vertical="center" wrapText="1"/>
    </xf>
    <xf numFmtId="43" fontId="33" fillId="0" borderId="39" xfId="7" applyFont="1" applyBorder="1" applyAlignment="1">
      <alignment horizontal="right" vertical="center" wrapText="1"/>
    </xf>
    <xf numFmtId="0" fontId="32" fillId="0" borderId="16" xfId="4" applyFont="1" applyBorder="1" applyAlignment="1">
      <alignment horizontal="left" vertical="center" wrapText="1"/>
    </xf>
    <xf numFmtId="0" fontId="2" fillId="0" borderId="0" xfId="4" applyAlignment="1">
      <alignment vertical="center" wrapText="1"/>
    </xf>
    <xf numFmtId="49" fontId="33" fillId="17" borderId="16" xfId="4" applyNumberFormat="1" applyFont="1" applyFill="1" applyBorder="1" applyAlignment="1">
      <alignment horizontal="left" vertical="center" wrapText="1"/>
    </xf>
    <xf numFmtId="49" fontId="33" fillId="17" borderId="16" xfId="4" applyNumberFormat="1" applyFont="1" applyFill="1" applyBorder="1" applyAlignment="1">
      <alignment horizontal="center" vertical="center" wrapText="1"/>
    </xf>
    <xf numFmtId="43" fontId="33" fillId="17" borderId="39" xfId="7" applyFont="1" applyFill="1" applyBorder="1" applyAlignment="1">
      <alignment horizontal="right" vertical="center" wrapText="1"/>
    </xf>
    <xf numFmtId="0" fontId="32" fillId="17" borderId="16" xfId="4" applyFont="1" applyFill="1" applyBorder="1" applyAlignment="1">
      <alignment vertical="center" wrapText="1"/>
    </xf>
    <xf numFmtId="15" fontId="33" fillId="18" borderId="16" xfId="4" applyNumberFormat="1" applyFont="1" applyFill="1" applyBorder="1" applyAlignment="1">
      <alignment horizontal="left" vertical="center" wrapText="1"/>
    </xf>
    <xf numFmtId="49" fontId="33" fillId="18" borderId="16" xfId="4" applyNumberFormat="1" applyFont="1" applyFill="1" applyBorder="1" applyAlignment="1">
      <alignment horizontal="left" vertical="center" wrapText="1"/>
    </xf>
    <xf numFmtId="49" fontId="33" fillId="18" borderId="16" xfId="4" applyNumberFormat="1" applyFont="1" applyFill="1" applyBorder="1" applyAlignment="1">
      <alignment horizontal="center" vertical="center" wrapText="1"/>
    </xf>
    <xf numFmtId="43" fontId="33" fillId="18" borderId="39" xfId="7" applyFont="1" applyFill="1" applyBorder="1" applyAlignment="1">
      <alignment horizontal="right" vertical="center" wrapText="1"/>
    </xf>
    <xf numFmtId="0" fontId="32" fillId="18" borderId="16" xfId="4" applyFont="1" applyFill="1" applyBorder="1" applyAlignment="1">
      <alignment vertical="center" wrapText="1"/>
    </xf>
    <xf numFmtId="15" fontId="33" fillId="7" borderId="16" xfId="4" applyNumberFormat="1" applyFont="1" applyFill="1" applyBorder="1" applyAlignment="1">
      <alignment horizontal="left" vertical="center" wrapText="1"/>
    </xf>
    <xf numFmtId="49" fontId="33" fillId="7" borderId="16" xfId="4" applyNumberFormat="1" applyFont="1" applyFill="1" applyBorder="1" applyAlignment="1">
      <alignment horizontal="left" vertical="center" wrapText="1"/>
    </xf>
    <xf numFmtId="49" fontId="33" fillId="7" borderId="16" xfId="4" applyNumberFormat="1" applyFont="1" applyFill="1" applyBorder="1" applyAlignment="1">
      <alignment horizontal="center" vertical="center" wrapText="1"/>
    </xf>
    <xf numFmtId="43" fontId="33" fillId="7" borderId="39" xfId="7" applyFont="1" applyFill="1" applyBorder="1" applyAlignment="1">
      <alignment horizontal="right" vertical="center" wrapText="1"/>
    </xf>
    <xf numFmtId="0" fontId="32" fillId="7" borderId="16" xfId="4" applyFont="1" applyFill="1" applyBorder="1" applyAlignment="1">
      <alignment horizontal="left" vertical="center" wrapText="1"/>
    </xf>
    <xf numFmtId="15" fontId="33" fillId="19" borderId="16" xfId="4" applyNumberFormat="1" applyFont="1" applyFill="1" applyBorder="1" applyAlignment="1">
      <alignment horizontal="left" vertical="center" wrapText="1"/>
    </xf>
    <xf numFmtId="49" fontId="33" fillId="19" borderId="16" xfId="4" applyNumberFormat="1" applyFont="1" applyFill="1" applyBorder="1" applyAlignment="1">
      <alignment horizontal="left" vertical="center" wrapText="1"/>
    </xf>
    <xf numFmtId="49" fontId="33" fillId="19" borderId="16" xfId="4" applyNumberFormat="1" applyFont="1" applyFill="1" applyBorder="1" applyAlignment="1">
      <alignment horizontal="center" vertical="center" wrapText="1"/>
    </xf>
    <xf numFmtId="43" fontId="33" fillId="19" borderId="39" xfId="7" applyFont="1" applyFill="1" applyBorder="1" applyAlignment="1">
      <alignment horizontal="right" vertical="center" wrapText="1"/>
    </xf>
    <xf numFmtId="0" fontId="32" fillId="19" borderId="16" xfId="4" applyFont="1" applyFill="1" applyBorder="1" applyAlignment="1">
      <alignment vertical="center" wrapText="1"/>
    </xf>
    <xf numFmtId="15" fontId="33" fillId="20" borderId="16" xfId="4" applyNumberFormat="1" applyFont="1" applyFill="1" applyBorder="1" applyAlignment="1">
      <alignment horizontal="left" vertical="center" wrapText="1"/>
    </xf>
    <xf numFmtId="49" fontId="33" fillId="20" borderId="16" xfId="4" applyNumberFormat="1" applyFont="1" applyFill="1" applyBorder="1" applyAlignment="1">
      <alignment horizontal="left" vertical="center" wrapText="1"/>
    </xf>
    <xf numFmtId="49" fontId="33" fillId="20" borderId="16" xfId="4" applyNumberFormat="1" applyFont="1" applyFill="1" applyBorder="1" applyAlignment="1">
      <alignment horizontal="center" vertical="center" wrapText="1"/>
    </xf>
    <xf numFmtId="43" fontId="33" fillId="20" borderId="39" xfId="7" applyFont="1" applyFill="1" applyBorder="1" applyAlignment="1">
      <alignment horizontal="right" vertical="center" wrapText="1"/>
    </xf>
    <xf numFmtId="0" fontId="32" fillId="20" borderId="16" xfId="4" applyFont="1" applyFill="1" applyBorder="1" applyAlignment="1">
      <alignment horizontal="left" vertical="center" wrapText="1"/>
    </xf>
    <xf numFmtId="15" fontId="33" fillId="21" borderId="16" xfId="4" applyNumberFormat="1" applyFont="1" applyFill="1" applyBorder="1" applyAlignment="1">
      <alignment horizontal="left" vertical="center" wrapText="1"/>
    </xf>
    <xf numFmtId="49" fontId="33" fillId="21" borderId="16" xfId="4" applyNumberFormat="1" applyFont="1" applyFill="1" applyBorder="1" applyAlignment="1">
      <alignment horizontal="left" vertical="center" wrapText="1"/>
    </xf>
    <xf numFmtId="49" fontId="33" fillId="21" borderId="16" xfId="4" applyNumberFormat="1" applyFont="1" applyFill="1" applyBorder="1" applyAlignment="1">
      <alignment horizontal="center" vertical="center" wrapText="1"/>
    </xf>
    <xf numFmtId="43" fontId="33" fillId="21" borderId="39" xfId="7" applyFont="1" applyFill="1" applyBorder="1" applyAlignment="1">
      <alignment horizontal="right" vertical="center" wrapText="1"/>
    </xf>
    <xf numFmtId="0" fontId="32" fillId="21" borderId="16" xfId="4" applyFont="1" applyFill="1" applyBorder="1" applyAlignment="1">
      <alignment horizontal="left" vertical="center" wrapText="1"/>
    </xf>
    <xf numFmtId="15" fontId="33" fillId="22" borderId="16" xfId="4" applyNumberFormat="1" applyFont="1" applyFill="1" applyBorder="1" applyAlignment="1">
      <alignment horizontal="left" vertical="center" wrapText="1"/>
    </xf>
    <xf numFmtId="49" fontId="33" fillId="22" borderId="16" xfId="4" applyNumberFormat="1" applyFont="1" applyFill="1" applyBorder="1" applyAlignment="1">
      <alignment horizontal="left" vertical="center" wrapText="1"/>
    </xf>
    <xf numFmtId="49" fontId="33" fillId="22" borderId="16" xfId="4" applyNumberFormat="1" applyFont="1" applyFill="1" applyBorder="1" applyAlignment="1">
      <alignment horizontal="center" vertical="center" wrapText="1"/>
    </xf>
    <xf numFmtId="43" fontId="33" fillId="22" borderId="39" xfId="7" applyFont="1" applyFill="1" applyBorder="1" applyAlignment="1">
      <alignment horizontal="right" vertical="center" wrapText="1"/>
    </xf>
    <xf numFmtId="0" fontId="32" fillId="22" borderId="16" xfId="4" applyFont="1" applyFill="1" applyBorder="1" applyAlignment="1">
      <alignment horizontal="left" vertical="center" wrapText="1"/>
    </xf>
    <xf numFmtId="0" fontId="32" fillId="0" borderId="16" xfId="4" applyFont="1" applyBorder="1" applyAlignment="1">
      <alignment vertical="center" wrapText="1"/>
    </xf>
    <xf numFmtId="15" fontId="33" fillId="12" borderId="16" xfId="4" applyNumberFormat="1" applyFont="1" applyFill="1" applyBorder="1" applyAlignment="1">
      <alignment horizontal="left" vertical="center" wrapText="1"/>
    </xf>
    <xf numFmtId="49" fontId="33" fillId="12" borderId="16" xfId="4" applyNumberFormat="1" applyFont="1" applyFill="1" applyBorder="1" applyAlignment="1">
      <alignment horizontal="left" vertical="center" wrapText="1"/>
    </xf>
    <xf numFmtId="49" fontId="33" fillId="12" borderId="16" xfId="4" applyNumberFormat="1" applyFont="1" applyFill="1" applyBorder="1" applyAlignment="1">
      <alignment horizontal="center" vertical="center" wrapText="1"/>
    </xf>
    <xf numFmtId="43" fontId="33" fillId="12" borderId="39" xfId="7" applyFont="1" applyFill="1" applyBorder="1" applyAlignment="1">
      <alignment horizontal="right" vertical="center" wrapText="1"/>
    </xf>
    <xf numFmtId="0" fontId="32" fillId="12" borderId="16" xfId="4" applyFont="1" applyFill="1" applyBorder="1" applyAlignment="1">
      <alignment vertical="center" wrapText="1"/>
    </xf>
    <xf numFmtId="0" fontId="32" fillId="12" borderId="16" xfId="4" applyFont="1" applyFill="1" applyBorder="1" applyAlignment="1">
      <alignment horizontal="left" vertical="center" wrapText="1"/>
    </xf>
    <xf numFmtId="0" fontId="32" fillId="0" borderId="16" xfId="4" applyFont="1" applyBorder="1"/>
    <xf numFmtId="15" fontId="33" fillId="23" borderId="16" xfId="4" applyNumberFormat="1" applyFont="1" applyFill="1" applyBorder="1" applyAlignment="1">
      <alignment horizontal="left" vertical="center" wrapText="1"/>
    </xf>
    <xf numFmtId="49" fontId="33" fillId="23" borderId="16" xfId="4" applyNumberFormat="1" applyFont="1" applyFill="1" applyBorder="1" applyAlignment="1">
      <alignment horizontal="left" vertical="center" wrapText="1"/>
    </xf>
    <xf numFmtId="49" fontId="33" fillId="23" borderId="16" xfId="4" applyNumberFormat="1" applyFont="1" applyFill="1" applyBorder="1" applyAlignment="1">
      <alignment horizontal="center" vertical="center" wrapText="1"/>
    </xf>
    <xf numFmtId="43" fontId="33" fillId="23" borderId="39" xfId="7" applyFont="1" applyFill="1" applyBorder="1" applyAlignment="1">
      <alignment horizontal="right" vertical="center" wrapText="1"/>
    </xf>
    <xf numFmtId="0" fontId="32" fillId="23" borderId="16" xfId="4" applyFont="1" applyFill="1" applyBorder="1" applyAlignment="1">
      <alignment vertical="center" wrapText="1"/>
    </xf>
    <xf numFmtId="49" fontId="33" fillId="24" borderId="16" xfId="4" applyNumberFormat="1" applyFont="1" applyFill="1" applyBorder="1" applyAlignment="1">
      <alignment horizontal="left" vertical="center" wrapText="1"/>
    </xf>
    <xf numFmtId="49" fontId="33" fillId="24" borderId="16" xfId="4" applyNumberFormat="1" applyFont="1" applyFill="1" applyBorder="1" applyAlignment="1">
      <alignment horizontal="center" vertical="center" wrapText="1"/>
    </xf>
    <xf numFmtId="43" fontId="33" fillId="24" borderId="39" xfId="7" applyFont="1" applyFill="1" applyBorder="1" applyAlignment="1">
      <alignment horizontal="right" vertical="center" wrapText="1"/>
    </xf>
    <xf numFmtId="0" fontId="32" fillId="24" borderId="16" xfId="4" applyFont="1" applyFill="1" applyBorder="1" applyAlignment="1">
      <alignment horizontal="left" vertical="center" wrapText="1"/>
    </xf>
    <xf numFmtId="15" fontId="33" fillId="25" borderId="16" xfId="4" applyNumberFormat="1" applyFont="1" applyFill="1" applyBorder="1" applyAlignment="1">
      <alignment horizontal="left" vertical="center" wrapText="1"/>
    </xf>
    <xf numFmtId="49" fontId="33" fillId="25" borderId="16" xfId="4" applyNumberFormat="1" applyFont="1" applyFill="1" applyBorder="1" applyAlignment="1">
      <alignment horizontal="left" vertical="center" wrapText="1"/>
    </xf>
    <xf numFmtId="49" fontId="33" fillId="25" borderId="16" xfId="4" applyNumberFormat="1" applyFont="1" applyFill="1" applyBorder="1" applyAlignment="1">
      <alignment horizontal="center" vertical="center" wrapText="1"/>
    </xf>
    <xf numFmtId="43" fontId="33" fillId="25" borderId="39" xfId="7" applyFont="1" applyFill="1" applyBorder="1" applyAlignment="1">
      <alignment horizontal="right" vertical="center" wrapText="1"/>
    </xf>
    <xf numFmtId="0" fontId="32" fillId="25" borderId="16" xfId="4" applyFont="1" applyFill="1" applyBorder="1" applyAlignment="1">
      <alignment horizontal="left" vertical="center" wrapText="1"/>
    </xf>
    <xf numFmtId="15" fontId="33" fillId="25" borderId="16" xfId="4" applyNumberFormat="1" applyFont="1" applyFill="1" applyBorder="1" applyAlignment="1">
      <alignment horizontal="center" vertical="center" wrapText="1"/>
    </xf>
    <xf numFmtId="49" fontId="33" fillId="26" borderId="16" xfId="4" applyNumberFormat="1" applyFont="1" applyFill="1" applyBorder="1" applyAlignment="1">
      <alignment horizontal="left" vertical="center" wrapText="1"/>
    </xf>
    <xf numFmtId="49" fontId="33" fillId="26" borderId="16" xfId="4" applyNumberFormat="1" applyFont="1" applyFill="1" applyBorder="1" applyAlignment="1">
      <alignment horizontal="center" vertical="center" wrapText="1"/>
    </xf>
    <xf numFmtId="43" fontId="33" fillId="26" borderId="39" xfId="7" applyFont="1" applyFill="1" applyBorder="1" applyAlignment="1">
      <alignment horizontal="right" vertical="center" wrapText="1"/>
    </xf>
    <xf numFmtId="0" fontId="32" fillId="26" borderId="16" xfId="4" applyFont="1" applyFill="1" applyBorder="1" applyAlignment="1">
      <alignment horizontal="left" vertical="center" wrapText="1"/>
    </xf>
    <xf numFmtId="15" fontId="33" fillId="27" borderId="16" xfId="4" applyNumberFormat="1" applyFont="1" applyFill="1" applyBorder="1" applyAlignment="1">
      <alignment horizontal="left" vertical="center" wrapText="1"/>
    </xf>
    <xf numFmtId="49" fontId="33" fillId="27" borderId="16" xfId="4" applyNumberFormat="1" applyFont="1" applyFill="1" applyBorder="1" applyAlignment="1">
      <alignment horizontal="left" vertical="center" wrapText="1"/>
    </xf>
    <xf numFmtId="49" fontId="33" fillId="27" borderId="16" xfId="4" applyNumberFormat="1" applyFont="1" applyFill="1" applyBorder="1" applyAlignment="1">
      <alignment horizontal="center" vertical="center" wrapText="1"/>
    </xf>
    <xf numFmtId="43" fontId="33" fillId="27" borderId="39" xfId="7" applyFont="1" applyFill="1" applyBorder="1" applyAlignment="1">
      <alignment horizontal="right" vertical="center" wrapText="1"/>
    </xf>
    <xf numFmtId="0" fontId="32" fillId="27" borderId="16" xfId="4" applyFont="1" applyFill="1" applyBorder="1" applyAlignment="1">
      <alignment horizontal="left" vertical="center" wrapText="1"/>
    </xf>
    <xf numFmtId="15" fontId="33" fillId="28" borderId="16" xfId="4" applyNumberFormat="1" applyFont="1" applyFill="1" applyBorder="1" applyAlignment="1">
      <alignment horizontal="left" vertical="center" wrapText="1"/>
    </xf>
    <xf numFmtId="49" fontId="33" fillId="28" borderId="16" xfId="4" applyNumberFormat="1" applyFont="1" applyFill="1" applyBorder="1" applyAlignment="1">
      <alignment horizontal="left" vertical="center" wrapText="1"/>
    </xf>
    <xf numFmtId="49" fontId="33" fillId="28" borderId="16" xfId="4" applyNumberFormat="1" applyFont="1" applyFill="1" applyBorder="1" applyAlignment="1">
      <alignment horizontal="center" vertical="center" wrapText="1"/>
    </xf>
    <xf numFmtId="43" fontId="33" fillId="28" borderId="39" xfId="7" applyFont="1" applyFill="1" applyBorder="1" applyAlignment="1">
      <alignment horizontal="right" vertical="center" wrapText="1"/>
    </xf>
    <xf numFmtId="0" fontId="32" fillId="28" borderId="16" xfId="4" applyFont="1" applyFill="1" applyBorder="1" applyAlignment="1">
      <alignment horizontal="left" vertical="center" wrapText="1"/>
    </xf>
    <xf numFmtId="49" fontId="34" fillId="28" borderId="16" xfId="4" applyNumberFormat="1" applyFont="1" applyFill="1" applyBorder="1" applyAlignment="1">
      <alignment horizontal="center" vertical="center" wrapText="1"/>
    </xf>
    <xf numFmtId="43" fontId="34" fillId="28" borderId="39" xfId="7" applyFont="1" applyFill="1" applyBorder="1" applyAlignment="1">
      <alignment horizontal="right" vertical="center" wrapText="1"/>
    </xf>
    <xf numFmtId="0" fontId="34" fillId="28" borderId="16" xfId="4" applyFont="1" applyFill="1" applyBorder="1" applyAlignment="1">
      <alignment horizontal="left" vertical="center" wrapText="1"/>
    </xf>
    <xf numFmtId="15" fontId="33" fillId="29" borderId="16" xfId="4" applyNumberFormat="1" applyFont="1" applyFill="1" applyBorder="1" applyAlignment="1">
      <alignment horizontal="left" vertical="center" wrapText="1"/>
    </xf>
    <xf numFmtId="49" fontId="33" fillId="29" borderId="16" xfId="4" applyNumberFormat="1" applyFont="1" applyFill="1" applyBorder="1" applyAlignment="1">
      <alignment horizontal="left" vertical="center" wrapText="1"/>
    </xf>
    <xf numFmtId="49" fontId="33" fillId="29" borderId="16" xfId="4" applyNumberFormat="1" applyFont="1" applyFill="1" applyBorder="1" applyAlignment="1">
      <alignment horizontal="center" vertical="center" wrapText="1"/>
    </xf>
    <xf numFmtId="43" fontId="33" fillId="29" borderId="39" xfId="7" applyFont="1" applyFill="1" applyBorder="1" applyAlignment="1">
      <alignment horizontal="right" vertical="center" wrapText="1"/>
    </xf>
    <xf numFmtId="0" fontId="32" fillId="29" borderId="16" xfId="4" applyFont="1" applyFill="1" applyBorder="1" applyAlignment="1">
      <alignment horizontal="left" vertical="center" wrapText="1"/>
    </xf>
    <xf numFmtId="15" fontId="33" fillId="30" borderId="16" xfId="4" applyNumberFormat="1" applyFont="1" applyFill="1" applyBorder="1" applyAlignment="1">
      <alignment horizontal="left" vertical="center" wrapText="1"/>
    </xf>
    <xf numFmtId="49" fontId="33" fillId="30" borderId="16" xfId="4" applyNumberFormat="1" applyFont="1" applyFill="1" applyBorder="1" applyAlignment="1">
      <alignment horizontal="left" vertical="center" wrapText="1"/>
    </xf>
    <xf numFmtId="49" fontId="33" fillId="30" borderId="16" xfId="4" applyNumberFormat="1" applyFont="1" applyFill="1" applyBorder="1" applyAlignment="1">
      <alignment horizontal="center" vertical="center" wrapText="1"/>
    </xf>
    <xf numFmtId="43" fontId="33" fillId="30" borderId="39" xfId="7" applyFont="1" applyFill="1" applyBorder="1" applyAlignment="1">
      <alignment horizontal="right" vertical="center" wrapText="1"/>
    </xf>
    <xf numFmtId="0" fontId="32" fillId="30" borderId="16" xfId="4" applyFont="1" applyFill="1" applyBorder="1" applyAlignment="1">
      <alignment vertical="center" wrapText="1"/>
    </xf>
    <xf numFmtId="0" fontId="32" fillId="30" borderId="16" xfId="4" applyFont="1" applyFill="1" applyBorder="1" applyAlignment="1">
      <alignment horizontal="left" vertical="center" wrapText="1"/>
    </xf>
    <xf numFmtId="49" fontId="34" fillId="29" borderId="16" xfId="4" applyNumberFormat="1" applyFont="1" applyFill="1" applyBorder="1" applyAlignment="1">
      <alignment horizontal="center" vertical="center" wrapText="1"/>
    </xf>
    <xf numFmtId="43" fontId="34" fillId="29" borderId="39" xfId="7" applyFont="1" applyFill="1" applyBorder="1" applyAlignment="1">
      <alignment horizontal="right" vertical="center" wrapText="1"/>
    </xf>
    <xf numFmtId="0" fontId="34" fillId="29" borderId="16" xfId="4" applyFont="1" applyFill="1" applyBorder="1" applyAlignment="1">
      <alignment horizontal="left" vertical="center" wrapText="1"/>
    </xf>
    <xf numFmtId="49" fontId="34" fillId="29" borderId="16" xfId="4" applyNumberFormat="1" applyFont="1" applyFill="1" applyBorder="1" applyAlignment="1">
      <alignment horizontal="left" vertical="center" wrapText="1"/>
    </xf>
    <xf numFmtId="15" fontId="33" fillId="31" borderId="16" xfId="4" applyNumberFormat="1" applyFont="1" applyFill="1" applyBorder="1" applyAlignment="1">
      <alignment horizontal="left" vertical="center" wrapText="1"/>
    </xf>
    <xf numFmtId="49" fontId="33" fillId="31" borderId="16" xfId="4" applyNumberFormat="1" applyFont="1" applyFill="1" applyBorder="1" applyAlignment="1">
      <alignment horizontal="left" vertical="center" wrapText="1"/>
    </xf>
    <xf numFmtId="49" fontId="33" fillId="31" borderId="16" xfId="4" applyNumberFormat="1" applyFont="1" applyFill="1" applyBorder="1" applyAlignment="1">
      <alignment horizontal="center" vertical="center" wrapText="1"/>
    </xf>
    <xf numFmtId="43" fontId="33" fillId="31" borderId="39" xfId="7" applyFont="1" applyFill="1" applyBorder="1" applyAlignment="1">
      <alignment horizontal="right" vertical="center" wrapText="1"/>
    </xf>
    <xf numFmtId="0" fontId="32" fillId="31" borderId="16" xfId="4" applyFont="1" applyFill="1" applyBorder="1" applyAlignment="1">
      <alignment vertical="center" wrapText="1"/>
    </xf>
    <xf numFmtId="15" fontId="33" fillId="32" borderId="16" xfId="4" applyNumberFormat="1" applyFont="1" applyFill="1" applyBorder="1" applyAlignment="1">
      <alignment horizontal="left" vertical="center" wrapText="1"/>
    </xf>
    <xf numFmtId="49" fontId="33" fillId="32" borderId="16" xfId="4" applyNumberFormat="1" applyFont="1" applyFill="1" applyBorder="1" applyAlignment="1">
      <alignment horizontal="left" vertical="center" wrapText="1"/>
    </xf>
    <xf numFmtId="49" fontId="33" fillId="32" borderId="16" xfId="4" applyNumberFormat="1" applyFont="1" applyFill="1" applyBorder="1" applyAlignment="1">
      <alignment horizontal="center" vertical="center" wrapText="1"/>
    </xf>
    <xf numFmtId="43" fontId="33" fillId="32" borderId="39" xfId="7" applyFont="1" applyFill="1" applyBorder="1" applyAlignment="1">
      <alignment horizontal="right" vertical="center" wrapText="1"/>
    </xf>
    <xf numFmtId="0" fontId="32" fillId="32" borderId="16" xfId="4" applyFont="1" applyFill="1" applyBorder="1" applyAlignment="1">
      <alignment vertical="center" wrapText="1"/>
    </xf>
    <xf numFmtId="15" fontId="33" fillId="33" borderId="16" xfId="4" applyNumberFormat="1" applyFont="1" applyFill="1" applyBorder="1" applyAlignment="1">
      <alignment horizontal="left" vertical="center" wrapText="1"/>
    </xf>
    <xf numFmtId="49" fontId="33" fillId="33" borderId="16" xfId="4" applyNumberFormat="1" applyFont="1" applyFill="1" applyBorder="1" applyAlignment="1">
      <alignment horizontal="left" vertical="center" wrapText="1"/>
    </xf>
    <xf numFmtId="49" fontId="33" fillId="33" borderId="16" xfId="4" applyNumberFormat="1" applyFont="1" applyFill="1" applyBorder="1" applyAlignment="1">
      <alignment horizontal="center" vertical="center" wrapText="1"/>
    </xf>
    <xf numFmtId="43" fontId="33" fillId="33" borderId="39" xfId="7" applyFont="1" applyFill="1" applyBorder="1" applyAlignment="1">
      <alignment horizontal="right" vertical="center" wrapText="1"/>
    </xf>
    <xf numFmtId="0" fontId="32" fillId="33" borderId="16" xfId="4" applyFont="1" applyFill="1" applyBorder="1" applyAlignment="1">
      <alignment horizontal="left" vertical="center" wrapText="1"/>
    </xf>
    <xf numFmtId="15" fontId="33" fillId="13" borderId="16" xfId="4" applyNumberFormat="1" applyFont="1" applyFill="1" applyBorder="1" applyAlignment="1">
      <alignment horizontal="left" vertical="center" wrapText="1"/>
    </xf>
    <xf numFmtId="49" fontId="33" fillId="13" borderId="16" xfId="4" applyNumberFormat="1" applyFont="1" applyFill="1" applyBorder="1" applyAlignment="1">
      <alignment horizontal="left" vertical="center" wrapText="1"/>
    </xf>
    <xf numFmtId="49" fontId="33" fillId="13" borderId="16" xfId="4" applyNumberFormat="1" applyFont="1" applyFill="1" applyBorder="1" applyAlignment="1">
      <alignment horizontal="center" vertical="center" wrapText="1"/>
    </xf>
    <xf numFmtId="43" fontId="33" fillId="13" borderId="39" xfId="7" applyFont="1" applyFill="1" applyBorder="1" applyAlignment="1">
      <alignment horizontal="right" vertical="center" wrapText="1"/>
    </xf>
    <xf numFmtId="0" fontId="32" fillId="13" borderId="16" xfId="4" applyFont="1" applyFill="1" applyBorder="1" applyAlignment="1">
      <alignment vertical="center" wrapText="1"/>
    </xf>
    <xf numFmtId="0" fontId="32" fillId="34" borderId="16" xfId="4" applyFont="1" applyFill="1" applyBorder="1" applyAlignment="1">
      <alignment horizontal="left"/>
    </xf>
    <xf numFmtId="49" fontId="33" fillId="34" borderId="16" xfId="4" applyNumberFormat="1" applyFont="1" applyFill="1" applyBorder="1" applyAlignment="1">
      <alignment horizontal="left" vertical="center" wrapText="1"/>
    </xf>
    <xf numFmtId="49" fontId="33" fillId="34" borderId="16" xfId="4" applyNumberFormat="1" applyFont="1" applyFill="1" applyBorder="1" applyAlignment="1">
      <alignment horizontal="center" vertical="center" wrapText="1"/>
    </xf>
    <xf numFmtId="43" fontId="33" fillId="34" borderId="39" xfId="7" applyFont="1" applyFill="1" applyBorder="1" applyAlignment="1">
      <alignment horizontal="right" vertical="center" wrapText="1"/>
    </xf>
    <xf numFmtId="0" fontId="32" fillId="34" borderId="16" xfId="4" applyFont="1" applyFill="1" applyBorder="1" applyAlignment="1">
      <alignment vertical="center" wrapText="1"/>
    </xf>
    <xf numFmtId="15" fontId="33" fillId="35" borderId="16" xfId="4" applyNumberFormat="1" applyFont="1" applyFill="1" applyBorder="1" applyAlignment="1">
      <alignment horizontal="left" vertical="center" wrapText="1"/>
    </xf>
    <xf numFmtId="49" fontId="33" fillId="35" borderId="16" xfId="4" applyNumberFormat="1" applyFont="1" applyFill="1" applyBorder="1" applyAlignment="1">
      <alignment horizontal="left" vertical="center" wrapText="1"/>
    </xf>
    <xf numFmtId="49" fontId="33" fillId="35" borderId="16" xfId="4" applyNumberFormat="1" applyFont="1" applyFill="1" applyBorder="1" applyAlignment="1">
      <alignment horizontal="center" vertical="center" wrapText="1"/>
    </xf>
    <xf numFmtId="43" fontId="33" fillId="35" borderId="39" xfId="7" applyFont="1" applyFill="1" applyBorder="1" applyAlignment="1">
      <alignment horizontal="right" vertical="center" wrapText="1"/>
    </xf>
    <xf numFmtId="0" fontId="32" fillId="35" borderId="16" xfId="4" applyFont="1" applyFill="1" applyBorder="1" applyAlignment="1">
      <alignment vertical="center" wrapText="1"/>
    </xf>
    <xf numFmtId="49" fontId="34" fillId="35" borderId="16" xfId="4" applyNumberFormat="1" applyFont="1" applyFill="1" applyBorder="1" applyAlignment="1">
      <alignment horizontal="left" vertical="center" wrapText="1"/>
    </xf>
    <xf numFmtId="49" fontId="34" fillId="35" borderId="16" xfId="4" applyNumberFormat="1" applyFont="1" applyFill="1" applyBorder="1" applyAlignment="1">
      <alignment horizontal="center" vertical="center" wrapText="1"/>
    </xf>
    <xf numFmtId="43" fontId="34" fillId="35" borderId="39" xfId="7" applyFont="1" applyFill="1" applyBorder="1" applyAlignment="1">
      <alignment horizontal="right" vertical="center" wrapText="1"/>
    </xf>
    <xf numFmtId="0" fontId="32" fillId="35" borderId="16" xfId="4" applyFont="1" applyFill="1" applyBorder="1" applyAlignment="1">
      <alignment horizontal="left" vertical="center" wrapText="1"/>
    </xf>
    <xf numFmtId="0" fontId="32" fillId="36" borderId="16" xfId="4" applyFont="1" applyFill="1" applyBorder="1" applyAlignment="1">
      <alignment wrapText="1"/>
    </xf>
    <xf numFmtId="49" fontId="33" fillId="36" borderId="16" xfId="4" applyNumberFormat="1" applyFont="1" applyFill="1" applyBorder="1" applyAlignment="1">
      <alignment horizontal="left" vertical="center" wrapText="1"/>
    </xf>
    <xf numFmtId="49" fontId="33" fillId="36" borderId="16" xfId="4" applyNumberFormat="1" applyFont="1" applyFill="1" applyBorder="1" applyAlignment="1">
      <alignment horizontal="center" vertical="center" wrapText="1"/>
    </xf>
    <xf numFmtId="43" fontId="33" fillId="36" borderId="39" xfId="7" applyFont="1" applyFill="1" applyBorder="1" applyAlignment="1">
      <alignment horizontal="right" vertical="center" wrapText="1"/>
    </xf>
    <xf numFmtId="0" fontId="32" fillId="36" borderId="16" xfId="4" applyFont="1" applyFill="1" applyBorder="1" applyAlignment="1">
      <alignment horizontal="left" vertical="center" wrapText="1"/>
    </xf>
    <xf numFmtId="0" fontId="32" fillId="37" borderId="16" xfId="4" applyFont="1" applyFill="1" applyBorder="1" applyAlignment="1">
      <alignment horizontal="left"/>
    </xf>
    <xf numFmtId="49" fontId="33" fillId="37" borderId="16" xfId="4" applyNumberFormat="1" applyFont="1" applyFill="1" applyBorder="1" applyAlignment="1">
      <alignment horizontal="left" vertical="center" wrapText="1"/>
    </xf>
    <xf numFmtId="49" fontId="33" fillId="37" borderId="16" xfId="4" applyNumberFormat="1" applyFont="1" applyFill="1" applyBorder="1" applyAlignment="1">
      <alignment horizontal="center" vertical="center" wrapText="1"/>
    </xf>
    <xf numFmtId="43" fontId="33" fillId="37" borderId="39" xfId="7" applyFont="1" applyFill="1" applyBorder="1" applyAlignment="1">
      <alignment horizontal="right" vertical="center" wrapText="1"/>
    </xf>
    <xf numFmtId="0" fontId="32" fillId="37" borderId="16" xfId="4" applyFont="1" applyFill="1" applyBorder="1" applyAlignment="1">
      <alignment vertical="center" wrapText="1"/>
    </xf>
    <xf numFmtId="15" fontId="33" fillId="38" borderId="16" xfId="4" applyNumberFormat="1" applyFont="1" applyFill="1" applyBorder="1" applyAlignment="1">
      <alignment horizontal="left" vertical="center" wrapText="1"/>
    </xf>
    <xf numFmtId="49" fontId="33" fillId="38" borderId="16" xfId="4" applyNumberFormat="1" applyFont="1" applyFill="1" applyBorder="1" applyAlignment="1">
      <alignment horizontal="left" vertical="center" wrapText="1"/>
    </xf>
    <xf numFmtId="49" fontId="33" fillId="38" borderId="16" xfId="4" applyNumberFormat="1" applyFont="1" applyFill="1" applyBorder="1" applyAlignment="1">
      <alignment horizontal="center" vertical="center" wrapText="1"/>
    </xf>
    <xf numFmtId="43" fontId="33" fillId="38" borderId="39" xfId="7" applyFont="1" applyFill="1" applyBorder="1" applyAlignment="1">
      <alignment horizontal="right" vertical="center" wrapText="1"/>
    </xf>
    <xf numFmtId="0" fontId="32" fillId="38" borderId="16" xfId="4" applyFont="1" applyFill="1" applyBorder="1" applyAlignment="1">
      <alignment vertical="center" wrapText="1"/>
    </xf>
    <xf numFmtId="49" fontId="33" fillId="38" borderId="39" xfId="4" applyNumberFormat="1" applyFont="1" applyFill="1" applyBorder="1" applyAlignment="1">
      <alignment horizontal="right" vertical="center" wrapText="1"/>
    </xf>
    <xf numFmtId="43" fontId="33" fillId="38" borderId="16" xfId="7" applyFont="1" applyFill="1" applyBorder="1" applyAlignment="1">
      <alignment horizontal="left" vertical="center" wrapText="1"/>
    </xf>
    <xf numFmtId="0" fontId="32" fillId="38" borderId="39" xfId="4" applyFont="1" applyFill="1" applyBorder="1" applyAlignment="1">
      <alignment vertical="center" wrapText="1"/>
    </xf>
    <xf numFmtId="15" fontId="33" fillId="5" borderId="16" xfId="4" applyNumberFormat="1" applyFont="1" applyFill="1" applyBorder="1" applyAlignment="1">
      <alignment horizontal="left" vertical="center" wrapText="1"/>
    </xf>
    <xf numFmtId="49" fontId="33" fillId="5" borderId="16" xfId="4" applyNumberFormat="1" applyFont="1" applyFill="1" applyBorder="1" applyAlignment="1">
      <alignment horizontal="left" vertical="center" wrapText="1"/>
    </xf>
    <xf numFmtId="49" fontId="33" fillId="5" borderId="16" xfId="4" applyNumberFormat="1" applyFont="1" applyFill="1" applyBorder="1" applyAlignment="1">
      <alignment horizontal="center" vertical="center" wrapText="1"/>
    </xf>
    <xf numFmtId="43" fontId="33" fillId="5" borderId="39" xfId="7" applyFont="1" applyFill="1" applyBorder="1" applyAlignment="1">
      <alignment horizontal="right" vertical="center" wrapText="1"/>
    </xf>
    <xf numFmtId="0" fontId="32" fillId="5" borderId="16" xfId="4" applyFont="1" applyFill="1" applyBorder="1" applyAlignment="1">
      <alignment vertical="center" wrapText="1"/>
    </xf>
    <xf numFmtId="49" fontId="33" fillId="5" borderId="4" xfId="4" applyNumberFormat="1" applyFont="1" applyFill="1" applyBorder="1" applyAlignment="1">
      <alignment horizontal="left" vertical="center" wrapText="1"/>
    </xf>
    <xf numFmtId="49" fontId="33" fillId="5" borderId="4" xfId="4" applyNumberFormat="1" applyFont="1" applyFill="1" applyBorder="1" applyAlignment="1">
      <alignment horizontal="center" vertical="center" wrapText="1"/>
    </xf>
    <xf numFmtId="43" fontId="33" fillId="5" borderId="40" xfId="7" applyFont="1" applyFill="1" applyBorder="1" applyAlignment="1">
      <alignment horizontal="right" vertical="center" wrapText="1"/>
    </xf>
    <xf numFmtId="0" fontId="32" fillId="0" borderId="0" xfId="4" applyFont="1" applyAlignment="1">
      <alignment horizontal="left" vertical="center" wrapText="1"/>
    </xf>
    <xf numFmtId="0" fontId="32" fillId="0" borderId="0" xfId="4" applyFont="1" applyAlignment="1">
      <alignment vertical="center" wrapText="1"/>
    </xf>
    <xf numFmtId="0" fontId="32" fillId="0" borderId="0" xfId="4" applyFont="1" applyAlignment="1">
      <alignment horizontal="center" vertical="center" wrapText="1"/>
    </xf>
    <xf numFmtId="0" fontId="32" fillId="0" borderId="0" xfId="4" applyFont="1" applyBorder="1" applyAlignment="1">
      <alignment vertical="center" wrapText="1"/>
    </xf>
    <xf numFmtId="0" fontId="0" fillId="0" borderId="41" xfId="0" applyBorder="1"/>
    <xf numFmtId="0" fontId="8" fillId="0" borderId="41" xfId="0" applyFont="1" applyBorder="1"/>
    <xf numFmtId="0" fontId="10" fillId="0" borderId="0" xfId="0" applyFont="1" applyFill="1" applyBorder="1" applyAlignment="1">
      <alignment horizontal="justify" vertical="top" wrapText="1"/>
    </xf>
    <xf numFmtId="0" fontId="24" fillId="0" borderId="0" xfId="0" applyFont="1" applyFill="1" applyBorder="1" applyAlignment="1"/>
    <xf numFmtId="0" fontId="26" fillId="0" borderId="0" xfId="0" applyFont="1" applyFill="1" applyBorder="1" applyAlignment="1"/>
    <xf numFmtId="0" fontId="25" fillId="0" borderId="0" xfId="0" applyFont="1" applyFill="1" applyBorder="1" applyAlignment="1"/>
    <xf numFmtId="0" fontId="20" fillId="0" borderId="12" xfId="0" applyFont="1" applyFill="1" applyBorder="1" applyAlignment="1"/>
    <xf numFmtId="0" fontId="1" fillId="0" borderId="0" xfId="2" applyFont="1" applyFill="1"/>
    <xf numFmtId="0" fontId="7" fillId="0" borderId="0" xfId="0" applyFont="1" applyFill="1"/>
    <xf numFmtId="0" fontId="1" fillId="0" borderId="0" xfId="2" applyFill="1"/>
    <xf numFmtId="0" fontId="10" fillId="0" borderId="0" xfId="0" applyFont="1" applyFill="1" applyBorder="1" applyAlignment="1">
      <alignment vertical="top"/>
    </xf>
    <xf numFmtId="0" fontId="10" fillId="0" borderId="7" xfId="2" applyFont="1" applyFill="1" applyBorder="1" applyAlignment="1">
      <alignment vertical="center" wrapText="1"/>
    </xf>
    <xf numFmtId="2" fontId="10" fillId="0" borderId="7" xfId="2" applyNumberFormat="1" applyFont="1" applyFill="1" applyBorder="1" applyAlignment="1">
      <alignment vertical="center" wrapText="1"/>
    </xf>
    <xf numFmtId="0" fontId="11" fillId="0" borderId="7" xfId="2" applyFont="1" applyFill="1" applyBorder="1" applyAlignment="1">
      <alignment vertical="center" wrapText="1"/>
    </xf>
    <xf numFmtId="0" fontId="11" fillId="0" borderId="9" xfId="2" applyFont="1" applyFill="1" applyBorder="1" applyAlignment="1">
      <alignment vertical="center" wrapText="1"/>
    </xf>
    <xf numFmtId="0" fontId="8" fillId="29" borderId="0" xfId="0" applyFont="1" applyFill="1" applyAlignment="1"/>
    <xf numFmtId="0" fontId="0" fillId="29" borderId="24" xfId="0" applyFill="1" applyBorder="1" applyAlignment="1"/>
    <xf numFmtId="0" fontId="0" fillId="0" borderId="0" xfId="0" applyAlignment="1">
      <alignment horizontal="left"/>
    </xf>
    <xf numFmtId="0" fontId="8" fillId="0" borderId="0" xfId="0" applyFont="1" applyFill="1" applyBorder="1" applyAlignment="1"/>
    <xf numFmtId="0" fontId="35" fillId="3" borderId="0" xfId="2" applyFont="1" applyFill="1"/>
    <xf numFmtId="0" fontId="11" fillId="3" borderId="0" xfId="2" applyFont="1" applyFill="1"/>
    <xf numFmtId="0" fontId="21" fillId="3" borderId="0" xfId="2" applyFont="1" applyFill="1"/>
    <xf numFmtId="0" fontId="36" fillId="3" borderId="0" xfId="2" applyFont="1" applyFill="1"/>
    <xf numFmtId="3" fontId="11" fillId="0" borderId="0" xfId="0" applyNumberFormat="1" applyFont="1" applyFill="1" applyBorder="1" applyAlignment="1" applyProtection="1">
      <alignment horizontal="right" vertical="top"/>
      <protection locked="0"/>
    </xf>
    <xf numFmtId="0" fontId="11" fillId="0" borderId="0" xfId="0" applyFont="1" applyFill="1" applyBorder="1" applyAlignment="1" applyProtection="1">
      <alignment horizontal="center" vertical="top"/>
    </xf>
    <xf numFmtId="4" fontId="11" fillId="0" borderId="0" xfId="0" applyNumberFormat="1" applyFont="1" applyFill="1" applyBorder="1" applyAlignment="1" applyProtection="1">
      <alignment vertical="top"/>
    </xf>
    <xf numFmtId="4" fontId="11" fillId="0" borderId="0" xfId="0" applyNumberFormat="1" applyFont="1" applyFill="1" applyBorder="1" applyAlignment="1" applyProtection="1">
      <alignment horizontal="right" vertical="top"/>
    </xf>
    <xf numFmtId="0" fontId="10" fillId="0" borderId="0" xfId="0" applyFont="1" applyFill="1" applyBorder="1" applyAlignment="1" applyProtection="1">
      <alignment horizontal="left" vertical="center" wrapText="1"/>
      <protection locked="0"/>
    </xf>
    <xf numFmtId="0" fontId="10" fillId="0" borderId="0" xfId="0" applyFont="1" applyFill="1" applyBorder="1" applyAlignment="1" applyProtection="1">
      <alignment vertical="center"/>
      <protection locked="0"/>
    </xf>
    <xf numFmtId="0" fontId="10" fillId="0" borderId="7" xfId="2" applyFont="1" applyFill="1" applyBorder="1" applyAlignment="1" applyProtection="1">
      <alignment vertical="center" wrapText="1"/>
      <protection locked="0"/>
    </xf>
    <xf numFmtId="0" fontId="11" fillId="0" borderId="7" xfId="2" applyFont="1" applyFill="1" applyBorder="1" applyAlignment="1" applyProtection="1">
      <alignment vertical="center" wrapText="1"/>
      <protection locked="0"/>
    </xf>
    <xf numFmtId="0" fontId="20" fillId="0" borderId="12" xfId="0" applyFont="1" applyFill="1" applyBorder="1" applyAlignment="1">
      <alignment horizontal="center"/>
    </xf>
    <xf numFmtId="0" fontId="9" fillId="0" borderId="0" xfId="0" applyFont="1" applyFill="1" applyAlignment="1">
      <alignment horizontal="center"/>
    </xf>
    <xf numFmtId="0" fontId="11" fillId="0" borderId="7" xfId="2" applyFont="1" applyFill="1" applyBorder="1" applyAlignment="1">
      <alignment horizontal="center" vertical="center" wrapText="1"/>
    </xf>
    <xf numFmtId="0" fontId="11" fillId="0" borderId="0" xfId="2" applyFont="1" applyAlignment="1">
      <alignment horizontal="center"/>
    </xf>
    <xf numFmtId="0" fontId="11" fillId="0" borderId="7" xfId="2" applyFont="1" applyFill="1" applyBorder="1" applyAlignment="1" applyProtection="1">
      <alignment horizontal="center" vertical="center" wrapText="1"/>
    </xf>
    <xf numFmtId="0" fontId="11" fillId="0" borderId="9" xfId="2" applyFont="1" applyFill="1" applyBorder="1" applyAlignment="1" applyProtection="1">
      <alignment vertical="center" wrapText="1"/>
      <protection locked="0"/>
    </xf>
    <xf numFmtId="0" fontId="11" fillId="0" borderId="7" xfId="2" applyNumberFormat="1" applyFont="1" applyFill="1" applyBorder="1" applyAlignment="1" applyProtection="1">
      <alignment horizontal="center" vertical="center" wrapText="1"/>
    </xf>
    <xf numFmtId="0" fontId="0" fillId="0" borderId="42" xfId="0" applyFill="1" applyBorder="1" applyAlignment="1"/>
    <xf numFmtId="0" fontId="0" fillId="0" borderId="42" xfId="0" applyBorder="1" applyAlignment="1"/>
    <xf numFmtId="0" fontId="10" fillId="0" borderId="43"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0" fillId="0" borderId="45" xfId="0" applyFont="1" applyFill="1" applyBorder="1" applyAlignment="1">
      <alignment horizontal="center" vertical="center" wrapText="1"/>
    </xf>
    <xf numFmtId="0" fontId="11" fillId="0" borderId="9" xfId="2" applyFont="1" applyFill="1" applyBorder="1" applyAlignment="1">
      <alignment vertical="center"/>
    </xf>
    <xf numFmtId="0" fontId="11" fillId="0" borderId="0" xfId="2" applyFont="1" applyFill="1" applyBorder="1" applyAlignment="1">
      <alignment vertical="center"/>
    </xf>
    <xf numFmtId="0" fontId="11" fillId="0" borderId="11" xfId="2" applyFont="1" applyFill="1" applyBorder="1" applyAlignment="1">
      <alignment vertical="center"/>
    </xf>
    <xf numFmtId="0" fontId="37" fillId="0" borderId="0" xfId="2" applyFont="1" applyFill="1" applyAlignment="1" applyProtection="1">
      <alignment vertical="center"/>
      <protection locked="0"/>
    </xf>
    <xf numFmtId="0" fontId="11" fillId="6" borderId="9" xfId="4" applyFont="1" applyFill="1" applyBorder="1" applyAlignment="1">
      <alignment horizontal="left" indent="5"/>
    </xf>
    <xf numFmtId="0" fontId="11" fillId="6" borderId="9" xfId="3" applyFont="1" applyFill="1" applyBorder="1" applyAlignment="1">
      <alignment horizontal="left" indent="5"/>
    </xf>
    <xf numFmtId="0" fontId="10" fillId="4" borderId="9" xfId="4" applyFont="1" applyFill="1" applyBorder="1" applyAlignment="1">
      <alignment horizontal="left" indent="5"/>
    </xf>
    <xf numFmtId="0" fontId="38" fillId="0" borderId="0" xfId="0" applyFont="1" applyAlignment="1">
      <alignment wrapText="1"/>
    </xf>
    <xf numFmtId="0" fontId="9" fillId="39" borderId="16" xfId="0" applyFont="1" applyFill="1" applyBorder="1" applyAlignment="1">
      <alignment horizontal="left" vertical="center" wrapText="1"/>
    </xf>
    <xf numFmtId="0" fontId="9" fillId="39" borderId="16" xfId="0" applyFont="1" applyFill="1" applyBorder="1" applyAlignment="1">
      <alignment horizontal="center" vertical="center" wrapText="1"/>
    </xf>
    <xf numFmtId="0" fontId="9" fillId="0" borderId="16" xfId="0" applyFont="1" applyBorder="1" applyAlignment="1">
      <alignment horizontal="left" vertical="center" wrapText="1"/>
    </xf>
    <xf numFmtId="9" fontId="9" fillId="0" borderId="16" xfId="0" applyNumberFormat="1" applyFont="1" applyBorder="1" applyAlignment="1">
      <alignment horizontal="center" vertical="center" wrapText="1"/>
    </xf>
    <xf numFmtId="9" fontId="9" fillId="0" borderId="16" xfId="8" applyNumberFormat="1" applyFont="1" applyBorder="1" applyAlignment="1">
      <alignment horizontal="center" vertical="center" wrapText="1"/>
    </xf>
    <xf numFmtId="9" fontId="9" fillId="39" borderId="16" xfId="0" applyNumberFormat="1" applyFont="1" applyFill="1" applyBorder="1" applyAlignment="1">
      <alignment horizontal="center" vertical="center" wrapText="1"/>
    </xf>
    <xf numFmtId="0" fontId="9" fillId="0" borderId="16" xfId="0" applyFont="1" applyBorder="1" applyAlignment="1">
      <alignment horizontal="center" vertical="center" wrapText="1"/>
    </xf>
    <xf numFmtId="10" fontId="9" fillId="0" borderId="16" xfId="0" applyNumberFormat="1" applyFont="1" applyBorder="1" applyAlignment="1">
      <alignment horizontal="center" vertical="center" wrapText="1"/>
    </xf>
    <xf numFmtId="0" fontId="38" fillId="0" borderId="16" xfId="0" applyFont="1" applyBorder="1" applyAlignment="1">
      <alignment horizontal="center" vertical="center" wrapText="1"/>
    </xf>
    <xf numFmtId="0" fontId="38" fillId="0" borderId="0" xfId="0" applyFont="1"/>
    <xf numFmtId="16" fontId="9" fillId="39" borderId="16" xfId="0" applyNumberFormat="1" applyFont="1" applyFill="1" applyBorder="1" applyAlignment="1">
      <alignment horizontal="center" vertical="center" wrapText="1"/>
    </xf>
    <xf numFmtId="9" fontId="9" fillId="0" borderId="16" xfId="8" applyNumberFormat="1" applyFont="1" applyBorder="1" applyAlignment="1">
      <alignment horizontal="left" vertical="center" wrapText="1"/>
    </xf>
    <xf numFmtId="9" fontId="9" fillId="39" borderId="16" xfId="0" applyNumberFormat="1" applyFont="1" applyFill="1" applyBorder="1" applyAlignment="1">
      <alignment horizontal="left" vertical="center" wrapText="1"/>
    </xf>
    <xf numFmtId="9" fontId="9" fillId="0" borderId="16" xfId="0" applyNumberFormat="1" applyFont="1" applyBorder="1" applyAlignment="1">
      <alignment horizontal="left" vertical="center" wrapText="1"/>
    </xf>
    <xf numFmtId="1" fontId="9" fillId="0" borderId="16" xfId="8" applyNumberFormat="1" applyFont="1" applyBorder="1" applyAlignment="1">
      <alignment horizontal="center" vertical="center" wrapText="1"/>
    </xf>
    <xf numFmtId="0" fontId="41" fillId="0" borderId="0" xfId="0" applyFont="1" applyFill="1" applyBorder="1" applyAlignment="1" applyProtection="1">
      <alignment horizontal="center" vertical="center"/>
      <protection locked="0"/>
    </xf>
    <xf numFmtId="0" fontId="41" fillId="0" borderId="0" xfId="0" applyFont="1" applyFill="1" applyAlignment="1" applyProtection="1">
      <alignment horizontal="center" vertical="center"/>
      <protection locked="0"/>
    </xf>
    <xf numFmtId="4" fontId="11" fillId="0" borderId="0" xfId="0" applyNumberFormat="1" applyFont="1" applyFill="1" applyBorder="1" applyAlignment="1" applyProtection="1">
      <alignment horizontal="center" vertical="top"/>
    </xf>
    <xf numFmtId="0" fontId="41" fillId="0" borderId="0" xfId="0" applyFont="1" applyFill="1" applyAlignment="1" applyProtection="1">
      <alignment horizontal="left" vertical="center" wrapText="1"/>
      <protection locked="0"/>
    </xf>
    <xf numFmtId="0" fontId="11" fillId="0" borderId="0" xfId="0" applyNumberFormat="1" applyFont="1" applyFill="1" applyBorder="1" applyAlignment="1" applyProtection="1">
      <alignment vertical="top"/>
    </xf>
    <xf numFmtId="0" fontId="41" fillId="0" borderId="0" xfId="0" applyFont="1" applyAlignment="1" applyProtection="1">
      <alignment horizontal="left" vertical="center" wrapText="1"/>
      <protection locked="0"/>
    </xf>
    <xf numFmtId="0" fontId="11" fillId="0" borderId="0" xfId="0" applyNumberFormat="1" applyFont="1" applyFill="1" applyBorder="1" applyAlignment="1" applyProtection="1">
      <alignment horizontal="center" vertical="top"/>
    </xf>
    <xf numFmtId="0" fontId="41" fillId="0" borderId="0" xfId="0" applyNumberFormat="1" applyFont="1" applyFill="1" applyAlignment="1" applyProtection="1">
      <alignment horizontal="center" vertical="center" wrapText="1"/>
    </xf>
    <xf numFmtId="0" fontId="1" fillId="0" borderId="0" xfId="0" applyFont="1" applyFill="1" applyAlignment="1" applyProtection="1">
      <alignment horizontal="left" vertical="center" wrapText="1"/>
      <protection locked="0"/>
    </xf>
    <xf numFmtId="0" fontId="41" fillId="0" borderId="0" xfId="0" applyFont="1" applyFill="1" applyAlignment="1" applyProtection="1">
      <alignment horizontal="center" vertical="center" wrapText="1"/>
    </xf>
    <xf numFmtId="0" fontId="41" fillId="0" borderId="0"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top" wrapText="1"/>
      <protection locked="0"/>
    </xf>
    <xf numFmtId="0" fontId="25" fillId="0" borderId="0" xfId="0" applyFont="1" applyFill="1" applyBorder="1" applyAlignment="1">
      <alignment vertical="top"/>
    </xf>
    <xf numFmtId="0" fontId="25" fillId="3" borderId="0" xfId="0" applyFont="1" applyFill="1" applyBorder="1" applyAlignment="1">
      <alignment vertical="top"/>
    </xf>
    <xf numFmtId="0" fontId="10" fillId="0" borderId="43" xfId="0" applyFont="1" applyFill="1" applyBorder="1" applyAlignment="1">
      <alignment vertical="top" wrapText="1"/>
    </xf>
    <xf numFmtId="0" fontId="10" fillId="0" borderId="44" xfId="0" applyFont="1" applyFill="1" applyBorder="1" applyAlignment="1">
      <alignment vertical="top" wrapText="1"/>
    </xf>
    <xf numFmtId="0" fontId="10" fillId="0" borderId="45" xfId="0" applyFont="1" applyFill="1" applyBorder="1" applyAlignment="1">
      <alignment vertical="top" wrapText="1"/>
    </xf>
    <xf numFmtId="0" fontId="10" fillId="0" borderId="0" xfId="0" applyFont="1" applyFill="1" applyBorder="1" applyAlignment="1">
      <alignment horizontal="center" vertical="top" wrapText="1"/>
    </xf>
    <xf numFmtId="0" fontId="10" fillId="0" borderId="0" xfId="0" applyFont="1" applyFill="1" applyBorder="1" applyAlignment="1">
      <alignment vertical="top" wrapText="1"/>
    </xf>
    <xf numFmtId="0" fontId="10" fillId="0" borderId="0" xfId="0" applyFont="1" applyFill="1" applyBorder="1" applyAlignment="1" applyProtection="1">
      <alignment vertical="top" wrapText="1"/>
    </xf>
    <xf numFmtId="4" fontId="10" fillId="0" borderId="0" xfId="0" applyNumberFormat="1" applyFont="1" applyFill="1" applyBorder="1" applyAlignment="1">
      <alignment vertical="top" wrapText="1"/>
    </xf>
    <xf numFmtId="0" fontId="11" fillId="0" borderId="0" xfId="0" applyFont="1" applyFill="1" applyAlignment="1">
      <alignment vertical="top"/>
    </xf>
    <xf numFmtId="3" fontId="11" fillId="0" borderId="0" xfId="0" applyNumberFormat="1" applyFont="1" applyFill="1" applyBorder="1" applyAlignment="1" applyProtection="1">
      <alignment horizontal="left" vertical="top"/>
      <protection locked="0"/>
    </xf>
    <xf numFmtId="0" fontId="11" fillId="0" borderId="0" xfId="0" applyFont="1" applyFill="1" applyBorder="1" applyAlignment="1" applyProtection="1">
      <alignment horizontal="left" vertical="top"/>
    </xf>
    <xf numFmtId="4" fontId="11" fillId="0" borderId="0" xfId="0" applyNumberFormat="1" applyFont="1" applyFill="1" applyBorder="1" applyAlignment="1" applyProtection="1">
      <alignment horizontal="left" vertical="top"/>
    </xf>
    <xf numFmtId="0" fontId="11" fillId="0" borderId="0" xfId="0" applyNumberFormat="1" applyFont="1" applyFill="1" applyAlignment="1">
      <alignment vertical="top"/>
    </xf>
    <xf numFmtId="0" fontId="11" fillId="0" borderId="0" xfId="0" applyNumberFormat="1" applyFont="1" applyFill="1" applyAlignment="1">
      <alignment horizontal="left" vertical="center" wrapText="1"/>
    </xf>
    <xf numFmtId="0" fontId="39" fillId="0" borderId="0" xfId="0" applyFont="1" applyFill="1" applyBorder="1" applyAlignment="1" applyProtection="1">
      <alignment horizontal="center" vertical="center"/>
    </xf>
    <xf numFmtId="0" fontId="19" fillId="0" borderId="0" xfId="0" applyFont="1"/>
    <xf numFmtId="0" fontId="41" fillId="0" borderId="0" xfId="0" applyFont="1" applyBorder="1"/>
    <xf numFmtId="0" fontId="41" fillId="0" borderId="0" xfId="0" applyFont="1"/>
    <xf numFmtId="0" fontId="25" fillId="3" borderId="0" xfId="0" applyFont="1" applyFill="1" applyBorder="1" applyAlignment="1">
      <alignment horizontal="center" vertical="center"/>
    </xf>
    <xf numFmtId="0" fontId="11" fillId="3" borderId="0" xfId="0" applyFont="1" applyFill="1"/>
    <xf numFmtId="0" fontId="21" fillId="3" borderId="0" xfId="0" applyFont="1" applyFill="1"/>
    <xf numFmtId="0" fontId="21" fillId="0" borderId="0" xfId="0" applyFont="1"/>
    <xf numFmtId="0" fontId="10" fillId="0" borderId="0" xfId="0" applyFont="1" applyFill="1" applyBorder="1" applyAlignment="1">
      <alignment horizontal="right" vertical="center"/>
    </xf>
    <xf numFmtId="0" fontId="20" fillId="0" borderId="0" xfId="0" applyFont="1" applyFill="1" applyBorder="1" applyAlignment="1"/>
    <xf numFmtId="0" fontId="11" fillId="3" borderId="0" xfId="0" applyFont="1" applyFill="1" applyAlignment="1">
      <alignment horizontal="center" vertical="center"/>
    </xf>
    <xf numFmtId="0" fontId="11" fillId="3" borderId="0" xfId="0" applyFont="1" applyFill="1" applyBorder="1"/>
    <xf numFmtId="0" fontId="19" fillId="0" borderId="0" xfId="0" applyFont="1" applyAlignment="1">
      <alignment wrapText="1"/>
    </xf>
    <xf numFmtId="0" fontId="11" fillId="0" borderId="0" xfId="0" applyFont="1" applyFill="1" applyAlignment="1">
      <alignment horizontal="center" vertical="center" wrapText="1"/>
    </xf>
    <xf numFmtId="0" fontId="11" fillId="0" borderId="0" xfId="0" applyFont="1" applyFill="1" applyBorder="1" applyAlignment="1">
      <alignment horizontal="center" vertical="center" wrapText="1"/>
    </xf>
    <xf numFmtId="0" fontId="11" fillId="3" borderId="0" xfId="0" applyFont="1" applyFill="1" applyAlignment="1">
      <alignment wrapText="1"/>
    </xf>
    <xf numFmtId="0" fontId="21" fillId="3" borderId="0" xfId="0" applyFont="1" applyFill="1" applyAlignment="1">
      <alignment wrapText="1"/>
    </xf>
    <xf numFmtId="0" fontId="21" fillId="0" borderId="0" xfId="0" applyFont="1" applyAlignment="1">
      <alignment wrapText="1"/>
    </xf>
    <xf numFmtId="0" fontId="19" fillId="3" borderId="0" xfId="0" applyFont="1" applyFill="1"/>
    <xf numFmtId="0" fontId="11" fillId="0" borderId="0" xfId="0" applyFont="1" applyFill="1" applyAlignment="1">
      <alignment horizontal="left" vertical="center" wrapText="1"/>
    </xf>
    <xf numFmtId="0" fontId="41" fillId="3" borderId="0" xfId="0" applyFont="1" applyFill="1"/>
    <xf numFmtId="0" fontId="41" fillId="3" borderId="0" xfId="0" applyFont="1" applyFill="1" applyAlignment="1">
      <alignment horizontal="center" vertical="center"/>
    </xf>
    <xf numFmtId="0" fontId="41" fillId="0" borderId="0" xfId="0" applyFont="1" applyAlignment="1">
      <alignment horizontal="center" vertical="center"/>
    </xf>
    <xf numFmtId="0" fontId="41" fillId="0" borderId="0" xfId="0" applyFont="1" applyAlignment="1">
      <alignment horizontal="left" vertical="center"/>
    </xf>
    <xf numFmtId="0" fontId="41" fillId="0" borderId="0" xfId="0" applyFont="1" applyAlignment="1">
      <alignment horizontal="left" vertical="center" wrapText="1"/>
    </xf>
    <xf numFmtId="0" fontId="41" fillId="3" borderId="0" xfId="0" applyFont="1" applyFill="1" applyAlignment="1">
      <alignment horizontal="left" vertical="center"/>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41" fillId="0" borderId="0" xfId="0" applyNumberFormat="1" applyFont="1" applyFill="1" applyAlignment="1" applyProtection="1">
      <alignment horizontal="left" vertical="center"/>
      <protection locked="0"/>
    </xf>
    <xf numFmtId="0" fontId="41" fillId="0" borderId="0" xfId="0" applyFont="1" applyFill="1" applyBorder="1" applyProtection="1">
      <protection locked="0"/>
    </xf>
    <xf numFmtId="0" fontId="41" fillId="3" borderId="0" xfId="0" applyFont="1" applyFill="1" applyBorder="1" applyAlignment="1" applyProtection="1">
      <alignment horizontal="center" vertical="center"/>
      <protection locked="0"/>
    </xf>
    <xf numFmtId="0" fontId="41" fillId="0" borderId="0" xfId="0" applyFont="1" applyFill="1"/>
    <xf numFmtId="0" fontId="41" fillId="0" borderId="0" xfId="0" applyFont="1" applyFill="1" applyAlignment="1">
      <alignment horizontal="left" vertical="center"/>
    </xf>
    <xf numFmtId="0" fontId="19" fillId="0" borderId="0" xfId="0" applyFont="1" applyFill="1"/>
    <xf numFmtId="0" fontId="41" fillId="0" borderId="0" xfId="0" applyFont="1" applyFill="1" applyAlignment="1">
      <alignment horizontal="center" vertical="center"/>
    </xf>
    <xf numFmtId="0" fontId="19" fillId="0" borderId="0" xfId="0" applyFont="1" applyFill="1" applyBorder="1"/>
    <xf numFmtId="0" fontId="18" fillId="0" borderId="0" xfId="0" applyFont="1" applyFill="1" applyBorder="1"/>
    <xf numFmtId="0" fontId="19" fillId="0" borderId="0" xfId="0" applyFont="1" applyFill="1" applyAlignment="1">
      <alignment vertical="top"/>
    </xf>
    <xf numFmtId="0" fontId="21" fillId="0" borderId="0" xfId="0" applyFont="1" applyFill="1" applyBorder="1" applyAlignment="1">
      <alignment vertical="top"/>
    </xf>
    <xf numFmtId="0" fontId="19" fillId="0" borderId="0" xfId="0" applyFont="1" applyFill="1" applyBorder="1" applyAlignment="1">
      <alignment vertical="top"/>
    </xf>
    <xf numFmtId="0" fontId="41" fillId="0" borderId="0" xfId="0" applyFont="1" applyFill="1" applyAlignment="1">
      <alignment vertical="top"/>
    </xf>
    <xf numFmtId="0" fontId="41" fillId="0" borderId="0" xfId="0" applyFont="1" applyFill="1" applyAlignment="1">
      <alignment horizontal="center" vertical="top"/>
    </xf>
    <xf numFmtId="0" fontId="41" fillId="0" borderId="0" xfId="0" applyFont="1" applyFill="1" applyAlignment="1">
      <alignment horizontal="left" vertical="top"/>
    </xf>
    <xf numFmtId="0" fontId="41" fillId="0" borderId="0" xfId="0" applyFont="1" applyFill="1" applyAlignment="1">
      <alignment horizontal="left" vertical="top" wrapText="1"/>
    </xf>
    <xf numFmtId="0" fontId="19" fillId="3" borderId="0" xfId="0" applyFont="1" applyFill="1" applyBorder="1" applyAlignment="1">
      <alignment vertical="top"/>
    </xf>
    <xf numFmtId="0" fontId="19" fillId="3" borderId="0" xfId="0" applyFont="1" applyFill="1" applyAlignment="1">
      <alignment vertical="top"/>
    </xf>
    <xf numFmtId="0" fontId="19" fillId="0" borderId="0" xfId="0" applyFont="1" applyAlignment="1">
      <alignment vertical="top"/>
    </xf>
    <xf numFmtId="0" fontId="41" fillId="0" borderId="0" xfId="0" applyFont="1" applyAlignment="1">
      <alignment vertical="top"/>
    </xf>
    <xf numFmtId="0" fontId="41" fillId="0" borderId="0" xfId="0" applyFont="1" applyAlignment="1" applyProtection="1">
      <alignment vertical="top"/>
    </xf>
    <xf numFmtId="4" fontId="41" fillId="0" borderId="0" xfId="0" applyNumberFormat="1" applyFont="1" applyAlignment="1">
      <alignment vertical="top"/>
    </xf>
    <xf numFmtId="0" fontId="43" fillId="3" borderId="0" xfId="0" applyFont="1" applyFill="1" applyAlignment="1">
      <alignment horizontal="center" vertical="center" wrapText="1"/>
    </xf>
    <xf numFmtId="0" fontId="43" fillId="3" borderId="0" xfId="0" applyFont="1" applyFill="1" applyAlignment="1">
      <alignment horizontal="left" wrapText="1"/>
    </xf>
    <xf numFmtId="0" fontId="42" fillId="3" borderId="0" xfId="0" applyFont="1" applyFill="1"/>
    <xf numFmtId="0" fontId="43" fillId="3" borderId="0" xfId="0" applyFont="1" applyFill="1" applyBorder="1" applyAlignment="1">
      <alignment horizontal="center" vertical="center"/>
    </xf>
    <xf numFmtId="0" fontId="43" fillId="3" borderId="0" xfId="0" applyFont="1" applyFill="1" applyBorder="1" applyAlignment="1">
      <alignment wrapText="1"/>
    </xf>
    <xf numFmtId="0" fontId="43" fillId="10" borderId="34" xfId="0" applyFont="1" applyFill="1" applyBorder="1" applyAlignment="1">
      <alignment horizontal="center" vertical="center" wrapText="1"/>
    </xf>
    <xf numFmtId="0" fontId="43" fillId="10" borderId="35" xfId="0" applyFont="1" applyFill="1" applyBorder="1" applyAlignment="1">
      <alignment horizontal="center" vertical="center" wrapText="1"/>
    </xf>
    <xf numFmtId="0" fontId="43" fillId="10" borderId="36" xfId="0" applyFont="1" applyFill="1" applyBorder="1" applyAlignment="1">
      <alignment horizontal="center" vertical="center" wrapText="1"/>
    </xf>
    <xf numFmtId="9" fontId="42" fillId="0" borderId="4" xfId="8" applyFont="1" applyBorder="1" applyAlignment="1">
      <alignment horizontal="center"/>
    </xf>
    <xf numFmtId="10" fontId="42" fillId="0" borderId="4" xfId="8" applyNumberFormat="1" applyFont="1" applyBorder="1" applyAlignment="1">
      <alignment horizontal="center"/>
    </xf>
    <xf numFmtId="9" fontId="42" fillId="0" borderId="16" xfId="8" applyFont="1" applyBorder="1" applyAlignment="1">
      <alignment horizontal="center"/>
    </xf>
    <xf numFmtId="10" fontId="42" fillId="0" borderId="16" xfId="8" applyNumberFormat="1" applyFont="1" applyBorder="1" applyAlignment="1">
      <alignment horizontal="center"/>
    </xf>
    <xf numFmtId="9" fontId="42" fillId="0" borderId="33" xfId="8" applyFont="1" applyBorder="1" applyAlignment="1">
      <alignment horizontal="center"/>
    </xf>
    <xf numFmtId="10" fontId="42" fillId="0" borderId="33" xfId="8" applyNumberFormat="1" applyFont="1" applyBorder="1" applyAlignment="1">
      <alignment horizontal="center"/>
    </xf>
    <xf numFmtId="0" fontId="41" fillId="0" borderId="0" xfId="0" applyFont="1" applyFill="1" applyAlignment="1" applyProtection="1">
      <alignment horizontal="left" vertical="center" wrapText="1"/>
    </xf>
    <xf numFmtId="0" fontId="39"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9" fontId="41" fillId="0" borderId="0" xfId="0" applyNumberFormat="1" applyFont="1" applyFill="1" applyAlignment="1" applyProtection="1">
      <alignment horizontal="center" vertical="center" wrapText="1"/>
    </xf>
    <xf numFmtId="0" fontId="11" fillId="0" borderId="0" xfId="0" applyFont="1" applyFill="1" applyAlignment="1" applyProtection="1">
      <alignment horizontal="left" vertical="center" wrapText="1"/>
    </xf>
    <xf numFmtId="0" fontId="45" fillId="0" borderId="0" xfId="0" applyNumberFormat="1" applyFont="1" applyFill="1" applyAlignment="1" applyProtection="1">
      <alignment horizontal="left" vertical="center"/>
      <protection locked="0"/>
    </xf>
    <xf numFmtId="0" fontId="45" fillId="0" borderId="0"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top" wrapText="1"/>
      <protection locked="0"/>
    </xf>
    <xf numFmtId="0" fontId="9" fillId="0" borderId="0" xfId="0" applyFont="1" applyAlignment="1" applyProtection="1">
      <alignment horizontal="center" vertical="center"/>
      <protection locked="0"/>
    </xf>
    <xf numFmtId="0" fontId="19" fillId="0" borderId="0" xfId="0" applyFont="1" applyAlignment="1" applyProtection="1">
      <alignment horizontal="center"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horizontal="center" vertical="center"/>
      <protection locked="0"/>
    </xf>
    <xf numFmtId="0" fontId="47" fillId="0" borderId="0" xfId="0" applyNumberFormat="1" applyFont="1" applyFill="1" applyAlignment="1" applyProtection="1">
      <alignment horizontal="left" vertical="center"/>
      <protection locked="0"/>
    </xf>
    <xf numFmtId="0" fontId="47" fillId="0" borderId="0" xfId="0" applyFont="1" applyFill="1" applyBorder="1" applyAlignment="1" applyProtection="1">
      <alignment horizontal="left" vertical="center" wrapText="1"/>
      <protection locked="0"/>
    </xf>
    <xf numFmtId="0" fontId="39" fillId="0" borderId="0" xfId="0" applyFont="1" applyFill="1" applyAlignment="1" applyProtection="1">
      <alignment horizontal="left" vertical="center" wrapText="1"/>
      <protection locked="0"/>
    </xf>
    <xf numFmtId="9" fontId="41" fillId="0" borderId="0" xfId="8" applyFont="1" applyFill="1" applyAlignment="1" applyProtection="1">
      <alignment horizontal="center" vertical="center" wrapText="1"/>
      <protection locked="0"/>
    </xf>
    <xf numFmtId="0" fontId="41" fillId="0" borderId="0" xfId="0" applyFont="1" applyFill="1" applyAlignment="1" applyProtection="1">
      <alignment horizontal="center" vertical="center" wrapText="1"/>
      <protection locked="0"/>
    </xf>
    <xf numFmtId="0" fontId="11" fillId="0" borderId="0" xfId="0" applyFont="1" applyFill="1" applyAlignment="1" applyProtection="1">
      <alignment horizontal="left" vertical="center" wrapText="1"/>
      <protection locked="0"/>
    </xf>
    <xf numFmtId="9" fontId="41" fillId="0" borderId="0" xfId="0" applyNumberFormat="1" applyFont="1" applyFill="1" applyAlignment="1" applyProtection="1">
      <alignment horizontal="center" vertical="center" wrapText="1"/>
      <protection locked="0"/>
    </xf>
    <xf numFmtId="0" fontId="41" fillId="0" borderId="0" xfId="0" applyNumberFormat="1" applyFont="1" applyFill="1" applyAlignment="1" applyProtection="1">
      <alignment horizontal="center" vertical="center" wrapText="1"/>
      <protection locked="0"/>
    </xf>
    <xf numFmtId="10" fontId="41" fillId="0" borderId="0" xfId="0" applyNumberFormat="1" applyFont="1" applyFill="1" applyAlignment="1" applyProtection="1">
      <alignment horizontal="center" vertical="center" wrapText="1"/>
      <protection locked="0"/>
    </xf>
    <xf numFmtId="9" fontId="41" fillId="0" borderId="0" xfId="8" applyNumberFormat="1" applyFont="1" applyFill="1" applyAlignment="1" applyProtection="1">
      <alignment horizontal="center" vertical="center" wrapText="1"/>
      <protection locked="0"/>
    </xf>
    <xf numFmtId="0" fontId="8" fillId="29" borderId="0" xfId="0" applyFont="1" applyFill="1" applyBorder="1" applyAlignment="1">
      <alignment horizontal="center"/>
    </xf>
    <xf numFmtId="0" fontId="8" fillId="29" borderId="0" xfId="0" applyFont="1" applyFill="1" applyAlignment="1">
      <alignment horizontal="center"/>
    </xf>
    <xf numFmtId="0" fontId="0" fillId="0" borderId="48" xfId="0" applyBorder="1" applyAlignment="1"/>
    <xf numFmtId="0" fontId="0" fillId="0" borderId="33" xfId="0" applyBorder="1" applyAlignment="1"/>
    <xf numFmtId="0" fontId="23" fillId="0" borderId="37" xfId="0" applyFont="1" applyFill="1" applyBorder="1" applyAlignment="1"/>
    <xf numFmtId="0" fontId="41" fillId="0" borderId="0" xfId="0" applyFont="1" applyFill="1" applyBorder="1" applyAlignment="1" applyProtection="1">
      <alignment horizontal="left" vertical="center" wrapText="1"/>
    </xf>
    <xf numFmtId="0" fontId="47" fillId="0" borderId="0" xfId="0" applyFont="1" applyFill="1" applyBorder="1" applyAlignment="1" applyProtection="1">
      <alignment horizontal="left" vertical="center" wrapText="1"/>
    </xf>
    <xf numFmtId="0" fontId="41" fillId="0" borderId="0" xfId="0" applyFont="1" applyFill="1" applyAlignment="1" applyProtection="1">
      <alignment horizontal="center" vertical="center"/>
    </xf>
    <xf numFmtId="0" fontId="39" fillId="0" borderId="0" xfId="0" applyNumberFormat="1" applyFont="1" applyFill="1" applyBorder="1" applyAlignment="1" applyProtection="1">
      <alignment horizontal="center" vertical="center"/>
    </xf>
    <xf numFmtId="0" fontId="48" fillId="0" borderId="0" xfId="0" applyNumberFormat="1" applyFont="1" applyFill="1" applyBorder="1" applyAlignment="1" applyProtection="1">
      <alignment horizontal="center" vertical="center"/>
    </xf>
    <xf numFmtId="0" fontId="46" fillId="0" borderId="0"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top" wrapText="1"/>
      <protection locked="0"/>
    </xf>
    <xf numFmtId="3" fontId="11" fillId="0" borderId="0" xfId="0" applyNumberFormat="1" applyFont="1" applyFill="1" applyBorder="1" applyAlignment="1" applyProtection="1">
      <alignment horizontal="right" vertical="top" wrapText="1"/>
      <protection locked="0"/>
    </xf>
    <xf numFmtId="3" fontId="10" fillId="0" borderId="0" xfId="0" applyNumberFormat="1" applyFont="1" applyFill="1" applyBorder="1" applyAlignment="1" applyProtection="1">
      <alignment horizontal="right" vertical="top" wrapText="1"/>
      <protection locked="0"/>
    </xf>
    <xf numFmtId="3" fontId="11" fillId="40" borderId="0" xfId="0" applyNumberFormat="1" applyFont="1" applyFill="1" applyBorder="1" applyAlignment="1" applyProtection="1">
      <alignment horizontal="right" vertical="top" wrapText="1"/>
      <protection locked="0"/>
    </xf>
    <xf numFmtId="3" fontId="11" fillId="0" borderId="0" xfId="0" applyNumberFormat="1" applyFont="1" applyFill="1" applyAlignment="1" applyProtection="1">
      <alignment horizontal="right" vertical="top" wrapText="1"/>
      <protection locked="0"/>
    </xf>
    <xf numFmtId="3" fontId="1" fillId="0" borderId="0" xfId="0" applyNumberFormat="1" applyFont="1" applyFill="1" applyBorder="1" applyAlignment="1" applyProtection="1">
      <alignment horizontal="right" vertical="top" wrapText="1"/>
      <protection locked="0"/>
    </xf>
    <xf numFmtId="4" fontId="13" fillId="2" borderId="7" xfId="3" applyNumberFormat="1" applyFont="1" applyFill="1" applyBorder="1" applyAlignment="1" applyProtection="1">
      <alignment vertical="top" wrapText="1"/>
      <protection locked="0"/>
    </xf>
    <xf numFmtId="4" fontId="13" fillId="2" borderId="8" xfId="3" applyNumberFormat="1" applyFont="1" applyFill="1" applyBorder="1" applyAlignment="1" applyProtection="1">
      <alignment vertical="top" wrapText="1"/>
      <protection locked="0"/>
    </xf>
    <xf numFmtId="0" fontId="11" fillId="0" borderId="7" xfId="2" applyNumberFormat="1" applyFont="1" applyFill="1" applyBorder="1" applyAlignment="1" applyProtection="1">
      <alignment vertical="center" wrapText="1"/>
      <protection locked="0"/>
    </xf>
    <xf numFmtId="0" fontId="10" fillId="0" borderId="7" xfId="2" applyNumberFormat="1" applyFont="1" applyFill="1" applyBorder="1" applyAlignment="1" applyProtection="1">
      <alignment vertical="center" wrapText="1"/>
      <protection locked="0"/>
    </xf>
    <xf numFmtId="0" fontId="42" fillId="0" borderId="47" xfId="0" applyFont="1" applyBorder="1" applyProtection="1">
      <protection locked="0"/>
    </xf>
    <xf numFmtId="44" fontId="42" fillId="0" borderId="4" xfId="9" applyFont="1" applyBorder="1" applyAlignment="1" applyProtection="1">
      <alignment horizontal="center" vertical="center"/>
      <protection locked="0"/>
    </xf>
    <xf numFmtId="0" fontId="42" fillId="0" borderId="4" xfId="0" applyFont="1" applyBorder="1" applyAlignment="1" applyProtection="1">
      <alignment horizontal="center" vertical="center"/>
      <protection locked="0"/>
    </xf>
    <xf numFmtId="0" fontId="42" fillId="0" borderId="16" xfId="0" applyFont="1" applyBorder="1" applyAlignment="1" applyProtection="1">
      <alignment horizontal="center" vertical="center"/>
      <protection locked="0"/>
    </xf>
    <xf numFmtId="0" fontId="42" fillId="0" borderId="19" xfId="0" applyFont="1" applyBorder="1" applyProtection="1">
      <protection locked="0"/>
    </xf>
    <xf numFmtId="44" fontId="42" fillId="0" borderId="16" xfId="9" applyFont="1" applyBorder="1" applyAlignment="1" applyProtection="1">
      <alignment horizontal="center" vertical="center"/>
      <protection locked="0"/>
    </xf>
    <xf numFmtId="0" fontId="42" fillId="0" borderId="48" xfId="0" applyFont="1" applyBorder="1" applyProtection="1">
      <protection locked="0"/>
    </xf>
    <xf numFmtId="0" fontId="42" fillId="0" borderId="33" xfId="0" applyFont="1" applyBorder="1" applyAlignment="1" applyProtection="1">
      <alignment horizontal="center" vertical="center"/>
      <protection locked="0"/>
    </xf>
    <xf numFmtId="0" fontId="42" fillId="0" borderId="48" xfId="0" applyFont="1" applyBorder="1" applyAlignment="1" applyProtection="1">
      <alignment wrapText="1"/>
      <protection locked="0"/>
    </xf>
    <xf numFmtId="0" fontId="44" fillId="10" borderId="34" xfId="0" applyFont="1" applyFill="1" applyBorder="1" applyAlignment="1" applyProtection="1">
      <alignment horizontal="center" vertical="center"/>
    </xf>
    <xf numFmtId="44" fontId="44" fillId="10" borderId="35" xfId="9" applyFont="1" applyFill="1" applyBorder="1" applyAlignment="1" applyProtection="1">
      <alignment horizontal="right" vertical="center"/>
    </xf>
    <xf numFmtId="0" fontId="44" fillId="10" borderId="35" xfId="0" applyFont="1" applyFill="1" applyBorder="1" applyAlignment="1" applyProtection="1">
      <alignment horizontal="center" vertical="center"/>
    </xf>
    <xf numFmtId="9" fontId="44" fillId="10" borderId="35" xfId="8" applyFont="1" applyFill="1" applyBorder="1" applyAlignment="1" applyProtection="1">
      <alignment horizontal="center" vertical="center"/>
    </xf>
    <xf numFmtId="9" fontId="44" fillId="10" borderId="35" xfId="0" applyNumberFormat="1" applyFont="1" applyFill="1" applyBorder="1" applyAlignment="1" applyProtection="1">
      <alignment horizontal="center" vertical="center"/>
    </xf>
    <xf numFmtId="9" fontId="44" fillId="10" borderId="36" xfId="0" applyNumberFormat="1" applyFont="1" applyFill="1" applyBorder="1" applyAlignment="1" applyProtection="1">
      <alignment horizontal="center" vertical="center"/>
    </xf>
    <xf numFmtId="0" fontId="27" fillId="0" borderId="33" xfId="6" applyBorder="1" applyAlignment="1">
      <alignment horizontal="left" vertical="center" wrapText="1"/>
    </xf>
    <xf numFmtId="0" fontId="27" fillId="0" borderId="33" xfId="6" applyBorder="1" applyAlignment="1">
      <alignment horizontal="left" vertical="center"/>
    </xf>
    <xf numFmtId="0" fontId="27" fillId="0" borderId="0" xfId="6" applyBorder="1"/>
    <xf numFmtId="0" fontId="27" fillId="0" borderId="0" xfId="6" applyBorder="1" applyAlignment="1">
      <alignment horizontal="left" vertical="center" wrapText="1"/>
    </xf>
    <xf numFmtId="0" fontId="27" fillId="0" borderId="0" xfId="6" applyBorder="1" applyAlignment="1">
      <alignment horizontal="left" vertical="center"/>
    </xf>
    <xf numFmtId="0" fontId="19" fillId="12" borderId="16" xfId="0" applyFont="1" applyFill="1" applyBorder="1" applyAlignment="1">
      <alignment vertical="center" wrapText="1"/>
    </xf>
    <xf numFmtId="0" fontId="19" fillId="13" borderId="16" xfId="0" applyFont="1" applyFill="1" applyBorder="1" applyAlignment="1">
      <alignment vertical="center" wrapText="1"/>
    </xf>
    <xf numFmtId="0" fontId="27" fillId="0" borderId="16" xfId="6" applyBorder="1" applyAlignment="1">
      <alignment horizontal="left"/>
    </xf>
    <xf numFmtId="0" fontId="19" fillId="14" borderId="16" xfId="0" applyFont="1" applyFill="1" applyBorder="1" applyAlignment="1">
      <alignment vertical="center" wrapText="1"/>
    </xf>
    <xf numFmtId="0" fontId="19" fillId="15" borderId="16" xfId="0" applyFont="1" applyFill="1" applyBorder="1" applyAlignment="1">
      <alignment vertical="center" wrapText="1"/>
    </xf>
    <xf numFmtId="0" fontId="43" fillId="10" borderId="28" xfId="0" applyFont="1" applyFill="1" applyBorder="1" applyAlignment="1">
      <alignment horizontal="center" vertical="center" wrapText="1"/>
    </xf>
    <xf numFmtId="0" fontId="42" fillId="0" borderId="23" xfId="0" applyFont="1" applyBorder="1"/>
    <xf numFmtId="0" fontId="42" fillId="0" borderId="24" xfId="0" applyFont="1" applyBorder="1"/>
    <xf numFmtId="0" fontId="42" fillId="3" borderId="24" xfId="0" applyFont="1" applyFill="1" applyBorder="1"/>
    <xf numFmtId="0" fontId="42" fillId="3" borderId="25" xfId="0" applyFont="1" applyFill="1" applyBorder="1"/>
    <xf numFmtId="0" fontId="42" fillId="0" borderId="19" xfId="0" applyFont="1" applyFill="1" applyBorder="1"/>
    <xf numFmtId="0" fontId="42" fillId="0" borderId="20" xfId="0" applyFont="1" applyFill="1" applyBorder="1" applyAlignment="1">
      <alignment horizontal="center" vertical="center"/>
    </xf>
    <xf numFmtId="0" fontId="44" fillId="0" borderId="21" xfId="0" applyFont="1" applyFill="1" applyBorder="1"/>
    <xf numFmtId="0" fontId="44" fillId="0" borderId="22" xfId="0" applyFont="1" applyFill="1" applyBorder="1" applyAlignment="1">
      <alignment horizontal="center" vertical="center"/>
    </xf>
    <xf numFmtId="10" fontId="42" fillId="0" borderId="49" xfId="8" applyNumberFormat="1" applyFont="1" applyBorder="1" applyAlignment="1">
      <alignment horizontal="center"/>
    </xf>
    <xf numFmtId="10" fontId="42" fillId="0" borderId="20" xfId="8" applyNumberFormat="1" applyFont="1" applyBorder="1" applyAlignment="1">
      <alignment horizontal="center"/>
    </xf>
    <xf numFmtId="10" fontId="42" fillId="0" borderId="37" xfId="8" applyNumberFormat="1" applyFont="1" applyBorder="1" applyAlignment="1">
      <alignment horizontal="center"/>
    </xf>
    <xf numFmtId="0" fontId="43" fillId="3" borderId="0" xfId="0" applyFont="1" applyFill="1" applyAlignment="1" applyProtection="1">
      <alignment wrapText="1"/>
      <protection locked="0"/>
    </xf>
    <xf numFmtId="0" fontId="50" fillId="3" borderId="0" xfId="0" applyFont="1" applyFill="1"/>
    <xf numFmtId="0" fontId="49" fillId="3" borderId="0" xfId="0" applyFont="1" applyFill="1" applyAlignment="1" applyProtection="1">
      <alignment wrapText="1"/>
    </xf>
    <xf numFmtId="0" fontId="43" fillId="3" borderId="0" xfId="0" applyFont="1" applyFill="1" applyAlignment="1" applyProtection="1">
      <alignment wrapText="1"/>
    </xf>
    <xf numFmtId="0" fontId="15" fillId="4" borderId="5" xfId="4" applyFont="1" applyFill="1" applyBorder="1" applyAlignment="1">
      <alignment horizontal="center" vertical="center" wrapText="1"/>
    </xf>
    <xf numFmtId="0" fontId="11" fillId="0" borderId="0" xfId="0" applyFont="1" applyFill="1" applyBorder="1" applyAlignment="1" applyProtection="1">
      <alignment vertical="top"/>
      <protection locked="0"/>
    </xf>
    <xf numFmtId="0" fontId="11" fillId="0" borderId="0" xfId="0" applyFont="1" applyFill="1" applyBorder="1" applyAlignment="1" applyProtection="1">
      <alignment vertical="top" wrapText="1"/>
      <protection locked="0"/>
    </xf>
    <xf numFmtId="0" fontId="11" fillId="0" borderId="0" xfId="0" applyNumberFormat="1" applyFont="1" applyFill="1" applyBorder="1" applyAlignment="1" applyProtection="1">
      <alignment vertical="top"/>
      <protection locked="0"/>
    </xf>
    <xf numFmtId="0" fontId="10" fillId="0" borderId="0" xfId="0" applyFont="1" applyFill="1" applyBorder="1" applyAlignment="1" applyProtection="1">
      <alignment vertical="top"/>
      <protection locked="0"/>
    </xf>
    <xf numFmtId="0" fontId="10" fillId="0" borderId="0" xfId="0" applyFont="1" applyFill="1" applyBorder="1" applyAlignment="1" applyProtection="1">
      <alignment vertical="top" wrapText="1"/>
      <protection locked="0"/>
    </xf>
    <xf numFmtId="0" fontId="11" fillId="40" borderId="0" xfId="0" applyFont="1" applyFill="1" applyBorder="1" applyAlignment="1" applyProtection="1">
      <alignment vertical="top"/>
      <protection locked="0"/>
    </xf>
    <xf numFmtId="0" fontId="11" fillId="40" borderId="0" xfId="0" applyFont="1" applyFill="1" applyBorder="1" applyAlignment="1" applyProtection="1">
      <alignment vertical="top" wrapText="1"/>
      <protection locked="0"/>
    </xf>
    <xf numFmtId="0" fontId="11" fillId="0" borderId="0" xfId="0" applyFont="1" applyFill="1" applyAlignment="1" applyProtection="1">
      <alignment vertical="top" wrapText="1"/>
      <protection locked="0"/>
    </xf>
    <xf numFmtId="0" fontId="11" fillId="0" borderId="0" xfId="0" applyNumberFormat="1" applyFont="1" applyFill="1" applyAlignment="1" applyProtection="1">
      <alignment vertical="top" wrapText="1"/>
      <protection locked="0"/>
    </xf>
    <xf numFmtId="0" fontId="1" fillId="0" borderId="0" xfId="0" applyFont="1" applyFill="1" applyBorder="1" applyAlignment="1" applyProtection="1">
      <alignment vertical="top" wrapText="1"/>
      <protection locked="0"/>
    </xf>
    <xf numFmtId="0" fontId="1" fillId="0" borderId="0" xfId="0" applyNumberFormat="1" applyFont="1" applyFill="1" applyBorder="1" applyAlignment="1" applyProtection="1">
      <alignment vertical="top" wrapText="1"/>
      <protection locked="0"/>
    </xf>
    <xf numFmtId="0" fontId="11" fillId="0" borderId="0" xfId="0" applyNumberFormat="1" applyFont="1" applyFill="1" applyBorder="1" applyAlignment="1" applyProtection="1">
      <alignment vertical="top" wrapText="1"/>
      <protection locked="0"/>
    </xf>
    <xf numFmtId="0" fontId="11" fillId="0" borderId="0" xfId="0" applyFont="1" applyFill="1" applyAlignment="1" applyProtection="1">
      <alignment vertical="top"/>
      <protection locked="0"/>
    </xf>
    <xf numFmtId="0" fontId="11" fillId="0" borderId="0" xfId="0" applyNumberFormat="1" applyFont="1" applyFill="1" applyAlignment="1" applyProtection="1">
      <alignment vertical="top"/>
      <protection locked="0"/>
    </xf>
    <xf numFmtId="0" fontId="41" fillId="0" borderId="0" xfId="0" applyFont="1" applyAlignment="1" applyProtection="1">
      <alignment vertical="top"/>
      <protection locked="0"/>
    </xf>
    <xf numFmtId="0" fontId="11" fillId="0" borderId="0" xfId="0" applyFont="1" applyFill="1" applyBorder="1" applyAlignment="1" applyProtection="1">
      <alignment horizontal="left" vertical="top"/>
      <protection locked="0"/>
    </xf>
    <xf numFmtId="0" fontId="11" fillId="0" borderId="0" xfId="0" applyNumberFormat="1" applyFont="1" applyFill="1" applyBorder="1" applyAlignment="1">
      <alignment horizontal="center" vertical="center" wrapText="1"/>
    </xf>
    <xf numFmtId="0" fontId="19" fillId="10" borderId="0" xfId="4" applyFont="1" applyFill="1"/>
    <xf numFmtId="0" fontId="19" fillId="10" borderId="11" xfId="4" applyFont="1" applyFill="1" applyBorder="1"/>
    <xf numFmtId="0" fontId="11" fillId="6" borderId="0" xfId="4" applyFont="1" applyFill="1"/>
    <xf numFmtId="4" fontId="11" fillId="6" borderId="0" xfId="4" applyNumberFormat="1" applyFont="1" applyFill="1" applyProtection="1">
      <protection locked="0"/>
    </xf>
    <xf numFmtId="4" fontId="11" fillId="6" borderId="0" xfId="4" applyNumberFormat="1" applyFont="1" applyFill="1"/>
    <xf numFmtId="4" fontId="11" fillId="6" borderId="3" xfId="4" applyNumberFormat="1" applyFont="1" applyFill="1" applyBorder="1"/>
    <xf numFmtId="0" fontId="11" fillId="4" borderId="0" xfId="4" applyFont="1" applyFill="1"/>
    <xf numFmtId="4" fontId="11" fillId="4" borderId="0" xfId="4" applyNumberFormat="1" applyFont="1" applyFill="1" applyProtection="1">
      <protection locked="0"/>
    </xf>
    <xf numFmtId="0" fontId="10" fillId="10" borderId="9" xfId="4" applyFont="1" applyFill="1" applyBorder="1" applyProtection="1">
      <protection locked="0"/>
    </xf>
    <xf numFmtId="0" fontId="10" fillId="10" borderId="0" xfId="4" applyFont="1" applyFill="1" applyProtection="1">
      <protection locked="0"/>
    </xf>
    <xf numFmtId="0" fontId="10" fillId="10" borderId="11" xfId="4" applyFont="1" applyFill="1" applyBorder="1" applyProtection="1">
      <protection locked="0"/>
    </xf>
    <xf numFmtId="0" fontId="14" fillId="7" borderId="6" xfId="3" applyFont="1" applyFill="1" applyBorder="1" applyAlignment="1">
      <alignment vertical="top"/>
    </xf>
    <xf numFmtId="0" fontId="15" fillId="7" borderId="6" xfId="3" applyFont="1" applyFill="1" applyBorder="1" applyAlignment="1">
      <alignment horizontal="center" vertical="top"/>
    </xf>
    <xf numFmtId="0" fontId="15" fillId="7" borderId="6" xfId="3" applyFont="1" applyFill="1" applyBorder="1" applyAlignment="1">
      <alignment vertical="top"/>
    </xf>
    <xf numFmtId="0" fontId="14" fillId="8" borderId="7" xfId="3" applyFont="1" applyFill="1" applyBorder="1"/>
    <xf numFmtId="0" fontId="15" fillId="8" borderId="7" xfId="3" applyFont="1" applyFill="1" applyBorder="1" applyAlignment="1">
      <alignment horizontal="center"/>
    </xf>
    <xf numFmtId="0" fontId="15" fillId="8" borderId="7" xfId="3" applyFont="1" applyFill="1" applyBorder="1" applyAlignment="1">
      <alignment horizontal="center" vertical="top"/>
    </xf>
    <xf numFmtId="0" fontId="15" fillId="8" borderId="7" xfId="4" applyFont="1" applyFill="1" applyBorder="1"/>
    <xf numFmtId="0" fontId="14" fillId="9" borderId="7" xfId="3" applyFont="1" applyFill="1" applyBorder="1" applyAlignment="1">
      <alignment vertical="top"/>
    </xf>
    <xf numFmtId="0" fontId="15" fillId="9" borderId="7" xfId="3" applyFont="1" applyFill="1" applyBorder="1" applyAlignment="1">
      <alignment horizontal="center" vertical="top"/>
    </xf>
    <xf numFmtId="0" fontId="15" fillId="9" borderId="7" xfId="4" applyFont="1" applyFill="1" applyBorder="1" applyAlignment="1">
      <alignment vertical="top"/>
    </xf>
    <xf numFmtId="0" fontId="14" fillId="3" borderId="7" xfId="3" applyFont="1" applyFill="1" applyBorder="1" applyAlignment="1">
      <alignment vertical="top"/>
    </xf>
    <xf numFmtId="0" fontId="15" fillId="3" borderId="7" xfId="3" applyFont="1" applyFill="1" applyBorder="1" applyAlignment="1">
      <alignment horizontal="center" vertical="top"/>
    </xf>
    <xf numFmtId="0" fontId="15" fillId="3" borderId="7" xfId="4" applyFont="1" applyFill="1" applyBorder="1" applyAlignment="1">
      <alignment vertical="top"/>
    </xf>
    <xf numFmtId="0" fontId="16" fillId="3" borderId="7" xfId="3" applyFont="1" applyFill="1" applyBorder="1" applyAlignment="1">
      <alignment vertical="top"/>
    </xf>
    <xf numFmtId="0" fontId="17" fillId="3" borderId="7" xfId="3" applyFont="1" applyFill="1" applyBorder="1" applyAlignment="1">
      <alignment horizontal="center" vertical="top"/>
    </xf>
    <xf numFmtId="0" fontId="17" fillId="3" borderId="7" xfId="3" applyFont="1" applyFill="1" applyBorder="1" applyAlignment="1">
      <alignment vertical="top"/>
    </xf>
    <xf numFmtId="0" fontId="17" fillId="3" borderId="7" xfId="4" applyFont="1" applyFill="1" applyBorder="1" applyAlignment="1">
      <alignment vertical="top"/>
    </xf>
    <xf numFmtId="0" fontId="17" fillId="3" borderId="7" xfId="4" applyFont="1" applyFill="1" applyBorder="1" applyAlignment="1">
      <alignment vertical="top" wrapText="1"/>
    </xf>
    <xf numFmtId="0" fontId="15" fillId="3" borderId="7" xfId="3" applyFont="1" applyFill="1" applyBorder="1" applyAlignment="1">
      <alignment vertical="top"/>
    </xf>
    <xf numFmtId="0" fontId="16" fillId="3" borderId="10" xfId="3" applyFont="1" applyFill="1" applyBorder="1"/>
    <xf numFmtId="0" fontId="17" fillId="3" borderId="10" xfId="3" applyFont="1" applyFill="1" applyBorder="1" applyAlignment="1">
      <alignment horizontal="center" vertical="top"/>
    </xf>
    <xf numFmtId="0" fontId="17" fillId="3" borderId="10" xfId="4" applyFont="1" applyFill="1" applyBorder="1"/>
    <xf numFmtId="0" fontId="16" fillId="3" borderId="7" xfId="3" applyFont="1" applyFill="1" applyBorder="1"/>
    <xf numFmtId="0" fontId="17" fillId="3" borderId="7" xfId="4" applyFont="1" applyFill="1" applyBorder="1"/>
    <xf numFmtId="0" fontId="14" fillId="3" borderId="7" xfId="3" applyFont="1" applyFill="1" applyBorder="1"/>
    <xf numFmtId="0" fontId="15" fillId="3" borderId="7" xfId="4" applyFont="1" applyFill="1" applyBorder="1"/>
    <xf numFmtId="0" fontId="14" fillId="3" borderId="10" xfId="3" applyFont="1" applyFill="1" applyBorder="1" applyAlignment="1">
      <alignment vertical="top"/>
    </xf>
    <xf numFmtId="0" fontId="15" fillId="3" borderId="10" xfId="3" applyFont="1" applyFill="1" applyBorder="1" applyAlignment="1">
      <alignment horizontal="center" vertical="top"/>
    </xf>
    <xf numFmtId="0" fontId="15" fillId="3" borderId="10" xfId="3" applyFont="1" applyFill="1" applyBorder="1" applyAlignment="1">
      <alignment vertical="top"/>
    </xf>
    <xf numFmtId="0" fontId="17" fillId="3" borderId="7" xfId="4" applyFont="1" applyFill="1" applyBorder="1" applyAlignment="1">
      <alignment wrapText="1"/>
    </xf>
    <xf numFmtId="0" fontId="17" fillId="3" borderId="7" xfId="3" applyFont="1" applyFill="1" applyBorder="1" applyAlignment="1">
      <alignment vertical="top" wrapText="1"/>
    </xf>
    <xf numFmtId="0" fontId="17" fillId="3" borderId="7" xfId="3" applyFont="1" applyFill="1" applyBorder="1" applyAlignment="1">
      <alignment horizontal="right" vertical="top"/>
    </xf>
    <xf numFmtId="164" fontId="15" fillId="6" borderId="7" xfId="1" applyNumberFormat="1" applyFont="1" applyFill="1" applyBorder="1" applyAlignment="1" applyProtection="1">
      <alignment horizontal="right" vertical="top"/>
      <protection locked="0"/>
    </xf>
    <xf numFmtId="0" fontId="16" fillId="3" borderId="7" xfId="3" applyFont="1" applyFill="1" applyBorder="1" applyAlignment="1">
      <alignment horizontal="right" vertical="center"/>
    </xf>
    <xf numFmtId="0" fontId="17" fillId="3" borderId="7" xfId="3" applyFont="1" applyFill="1" applyBorder="1" applyAlignment="1">
      <alignment horizontal="center" vertical="center"/>
    </xf>
    <xf numFmtId="0" fontId="17" fillId="3" borderId="7" xfId="3" applyFont="1" applyFill="1" applyBorder="1" applyAlignment="1">
      <alignment horizontal="center" vertical="top" wrapText="1"/>
    </xf>
    <xf numFmtId="0" fontId="15" fillId="3" borderId="7" xfId="3" applyFont="1" applyFill="1" applyBorder="1" applyAlignment="1">
      <alignment vertical="top" wrapText="1"/>
    </xf>
    <xf numFmtId="0" fontId="15" fillId="3" borderId="7" xfId="3" applyFont="1" applyFill="1" applyBorder="1" applyAlignment="1">
      <alignment horizontal="center" vertical="top" wrapText="1"/>
    </xf>
    <xf numFmtId="0" fontId="15" fillId="3" borderId="7" xfId="4" applyFont="1" applyFill="1" applyBorder="1" applyAlignment="1">
      <alignment vertical="top" wrapText="1"/>
    </xf>
    <xf numFmtId="0" fontId="16" fillId="3" borderId="10" xfId="3" applyFont="1" applyFill="1" applyBorder="1" applyAlignment="1">
      <alignment vertical="top"/>
    </xf>
    <xf numFmtId="0" fontId="17" fillId="3" borderId="10" xfId="4" applyFont="1" applyFill="1" applyBorder="1" applyAlignment="1">
      <alignment vertical="top" wrapText="1"/>
    </xf>
    <xf numFmtId="0" fontId="16" fillId="3" borderId="7" xfId="3" applyFont="1" applyFill="1" applyBorder="1" applyAlignment="1">
      <alignment horizontal="right" vertical="top"/>
    </xf>
    <xf numFmtId="0" fontId="16" fillId="3" borderId="7" xfId="3" applyFont="1" applyFill="1" applyBorder="1" applyAlignment="1">
      <alignment vertical="center"/>
    </xf>
    <xf numFmtId="0" fontId="17" fillId="3" borderId="7" xfId="4" applyFont="1" applyFill="1" applyBorder="1" applyAlignment="1">
      <alignment vertical="center" wrapText="1"/>
    </xf>
    <xf numFmtId="164" fontId="17" fillId="3" borderId="7" xfId="1" applyNumberFormat="1" applyFont="1" applyFill="1" applyBorder="1" applyAlignment="1" applyProtection="1">
      <alignment vertical="center"/>
    </xf>
    <xf numFmtId="164" fontId="17" fillId="6" borderId="7" xfId="1" applyNumberFormat="1" applyFont="1" applyFill="1" applyBorder="1" applyAlignment="1" applyProtection="1">
      <alignment horizontal="right" vertical="center"/>
    </xf>
    <xf numFmtId="0" fontId="17" fillId="3" borderId="7" xfId="3" applyFont="1" applyFill="1" applyBorder="1" applyAlignment="1">
      <alignment vertical="center"/>
    </xf>
    <xf numFmtId="0" fontId="14" fillId="3" borderId="7" xfId="3" applyFont="1" applyFill="1" applyBorder="1" applyAlignment="1">
      <alignment vertical="center"/>
    </xf>
    <xf numFmtId="0" fontId="15" fillId="3" borderId="7" xfId="3" applyFont="1" applyFill="1" applyBorder="1" applyAlignment="1">
      <alignment horizontal="center" vertical="center"/>
    </xf>
    <xf numFmtId="0" fontId="15" fillId="3" borderId="7" xfId="4" applyFont="1" applyFill="1" applyBorder="1" applyAlignment="1">
      <alignment horizontal="left" vertical="center" wrapText="1"/>
    </xf>
    <xf numFmtId="164" fontId="15" fillId="3" borderId="7" xfId="1" applyNumberFormat="1" applyFont="1" applyFill="1" applyBorder="1" applyAlignment="1" applyProtection="1">
      <alignment vertical="center"/>
    </xf>
    <xf numFmtId="164" fontId="15" fillId="6" borderId="7" xfId="1" applyNumberFormat="1" applyFont="1" applyFill="1" applyBorder="1" applyAlignment="1" applyProtection="1">
      <alignment horizontal="right" vertical="center"/>
    </xf>
    <xf numFmtId="0" fontId="15" fillId="3" borderId="7" xfId="4" applyFont="1" applyFill="1" applyBorder="1" applyAlignment="1">
      <alignment vertical="center" wrapText="1"/>
    </xf>
    <xf numFmtId="164" fontId="15" fillId="3" borderId="7" xfId="1" applyNumberFormat="1" applyFont="1" applyFill="1" applyBorder="1" applyAlignment="1" applyProtection="1">
      <alignment vertical="center"/>
      <protection hidden="1"/>
    </xf>
    <xf numFmtId="164" fontId="15" fillId="6" borderId="7" xfId="1" applyNumberFormat="1" applyFont="1" applyFill="1" applyBorder="1" applyAlignment="1" applyProtection="1">
      <alignment horizontal="right" vertical="center"/>
      <protection hidden="1"/>
    </xf>
    <xf numFmtId="0" fontId="51" fillId="0" borderId="0" xfId="0" applyNumberFormat="1" applyFont="1" applyFill="1" applyAlignment="1" applyProtection="1">
      <alignment horizontal="left" vertical="center"/>
      <protection locked="0"/>
    </xf>
    <xf numFmtId="0" fontId="51" fillId="0" borderId="0" xfId="0" applyFont="1" applyFill="1" applyBorder="1" applyAlignment="1" applyProtection="1">
      <alignment horizontal="left" vertical="center" wrapText="1"/>
      <protection locked="0"/>
    </xf>
    <xf numFmtId="0" fontId="51" fillId="0" borderId="0" xfId="0" applyFont="1" applyFill="1" applyAlignment="1" applyProtection="1">
      <alignment horizontal="left" vertical="center" wrapText="1"/>
      <protection locked="0"/>
    </xf>
    <xf numFmtId="0" fontId="52" fillId="0" borderId="0" xfId="0" applyNumberFormat="1" applyFont="1" applyFill="1" applyBorder="1" applyAlignment="1" applyProtection="1">
      <alignment horizontal="center" vertical="center"/>
    </xf>
    <xf numFmtId="0" fontId="51" fillId="0" borderId="0" xfId="0" applyFont="1" applyFill="1" applyBorder="1" applyAlignment="1" applyProtection="1">
      <alignment horizontal="left" vertical="center" wrapText="1"/>
    </xf>
    <xf numFmtId="0" fontId="51" fillId="0" borderId="0" xfId="0" applyFont="1" applyFill="1" applyBorder="1" applyProtection="1">
      <protection locked="0"/>
    </xf>
    <xf numFmtId="0" fontId="41" fillId="0" borderId="0" xfId="0" applyFont="1" applyFill="1" applyBorder="1" applyAlignment="1" applyProtection="1">
      <alignment wrapText="1"/>
      <protection locked="0"/>
    </xf>
    <xf numFmtId="0" fontId="54" fillId="0" borderId="0" xfId="0" applyNumberFormat="1" applyFont="1" applyFill="1" applyAlignment="1">
      <alignment horizontal="left" vertical="center" wrapText="1"/>
    </xf>
    <xf numFmtId="0" fontId="51" fillId="0" borderId="0" xfId="0" applyFont="1" applyFill="1" applyAlignment="1" applyProtection="1">
      <alignment horizontal="left" vertical="center" wrapText="1"/>
    </xf>
    <xf numFmtId="0" fontId="51" fillId="0" borderId="0" xfId="0" applyNumberFormat="1" applyFont="1" applyFill="1" applyAlignment="1" applyProtection="1">
      <alignment horizontal="center" vertical="center" wrapText="1"/>
    </xf>
    <xf numFmtId="9" fontId="51" fillId="0" borderId="0" xfId="0" applyNumberFormat="1" applyFont="1" applyFill="1" applyAlignment="1" applyProtection="1">
      <alignment horizontal="center" vertical="center" wrapText="1"/>
    </xf>
    <xf numFmtId="0" fontId="54" fillId="0" borderId="0" xfId="0" applyFont="1" applyFill="1" applyAlignment="1" applyProtection="1">
      <alignment horizontal="left" vertical="center" wrapText="1"/>
    </xf>
    <xf numFmtId="0" fontId="55" fillId="0" borderId="0" xfId="0" applyFont="1" applyFill="1" applyAlignment="1" applyProtection="1">
      <alignment horizontal="left" vertical="center" wrapText="1"/>
    </xf>
    <xf numFmtId="0" fontId="51" fillId="0" borderId="0" xfId="0" applyFont="1" applyFill="1" applyBorder="1" applyAlignment="1" applyProtection="1">
      <alignment horizontal="center" vertical="center"/>
      <protection locked="0"/>
    </xf>
    <xf numFmtId="9" fontId="51" fillId="0" borderId="0" xfId="8" applyFont="1" applyFill="1" applyAlignment="1" applyProtection="1">
      <alignment horizontal="center" vertical="center" wrapText="1"/>
    </xf>
    <xf numFmtId="9" fontId="41" fillId="0" borderId="0" xfId="8" applyFont="1" applyFill="1" applyAlignment="1" applyProtection="1">
      <alignment horizontal="center" vertical="center" wrapText="1"/>
    </xf>
    <xf numFmtId="10" fontId="41" fillId="0" borderId="0" xfId="0" applyNumberFormat="1" applyFont="1" applyFill="1" applyAlignment="1" applyProtection="1">
      <alignment horizontal="center" vertical="center" wrapText="1"/>
    </xf>
    <xf numFmtId="0" fontId="41" fillId="3" borderId="0" xfId="0" applyFont="1" applyFill="1" applyAlignment="1">
      <alignment horizontal="left" vertical="center" wrapText="1"/>
    </xf>
    <xf numFmtId="0" fontId="56" fillId="0" borderId="0" xfId="0" applyNumberFormat="1" applyFont="1" applyFill="1" applyAlignment="1" applyProtection="1">
      <alignment horizontal="left" vertical="center"/>
      <protection locked="0"/>
    </xf>
    <xf numFmtId="0" fontId="56" fillId="0" borderId="0" xfId="0" applyFont="1" applyFill="1" applyBorder="1" applyAlignment="1" applyProtection="1">
      <alignment horizontal="left" vertical="center" wrapText="1"/>
      <protection locked="0"/>
    </xf>
    <xf numFmtId="0" fontId="56" fillId="0" borderId="0" xfId="0" applyFont="1" applyFill="1" applyBorder="1" applyAlignment="1" applyProtection="1">
      <alignment horizontal="center" vertical="center"/>
      <protection locked="0"/>
    </xf>
    <xf numFmtId="0"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center" wrapText="1"/>
    </xf>
    <xf numFmtId="0" fontId="20" fillId="0" borderId="12" xfId="0" applyFont="1" applyBorder="1"/>
    <xf numFmtId="0" fontId="7" fillId="0" borderId="0" xfId="0" applyFont="1"/>
    <xf numFmtId="0" fontId="24" fillId="0" borderId="0" xfId="0" applyFont="1"/>
    <xf numFmtId="0" fontId="26" fillId="0" borderId="0" xfId="0" applyFont="1"/>
    <xf numFmtId="0" fontId="25" fillId="0" borderId="0" xfId="0" applyFont="1"/>
    <xf numFmtId="0" fontId="10" fillId="0" borderId="0" xfId="0" applyFont="1" applyAlignment="1">
      <alignment vertical="top"/>
    </xf>
    <xf numFmtId="0" fontId="25" fillId="3" borderId="0" xfId="0" applyFont="1" applyFill="1"/>
    <xf numFmtId="0" fontId="11" fillId="0" borderId="9" xfId="2" applyFont="1" applyBorder="1" applyAlignment="1">
      <alignment vertical="center"/>
    </xf>
    <xf numFmtId="0" fontId="11" fillId="0" borderId="0" xfId="2" applyFont="1" applyAlignment="1">
      <alignment vertical="center"/>
    </xf>
    <xf numFmtId="0" fontId="11" fillId="0" borderId="11" xfId="2" applyFont="1" applyBorder="1" applyAlignment="1">
      <alignment vertical="center"/>
    </xf>
    <xf numFmtId="0" fontId="10" fillId="0" borderId="7" xfId="2" applyFont="1" applyBorder="1" applyAlignment="1">
      <alignment vertical="center" wrapText="1"/>
    </xf>
    <xf numFmtId="0" fontId="10" fillId="0" borderId="0" xfId="0" applyFont="1" applyAlignment="1">
      <alignment vertical="center" wrapText="1"/>
    </xf>
    <xf numFmtId="0" fontId="11" fillId="0" borderId="7" xfId="2" applyFont="1" applyBorder="1" applyAlignment="1">
      <alignment vertical="center" wrapText="1"/>
    </xf>
    <xf numFmtId="2" fontId="10" fillId="0" borderId="7" xfId="2" applyNumberFormat="1" applyFont="1" applyBorder="1" applyAlignment="1">
      <alignment vertical="center" wrapText="1"/>
    </xf>
    <xf numFmtId="0" fontId="11" fillId="0" borderId="9" xfId="2" applyFont="1" applyBorder="1" applyAlignment="1">
      <alignment vertical="center" wrapText="1"/>
    </xf>
    <xf numFmtId="0" fontId="10" fillId="0" borderId="0" xfId="0" applyFont="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0" xfId="0" applyFont="1" applyAlignment="1">
      <alignment horizontal="left" vertical="center" wrapText="1"/>
    </xf>
    <xf numFmtId="0" fontId="10" fillId="0" borderId="7" xfId="2" applyFont="1" applyBorder="1" applyAlignment="1" applyProtection="1">
      <alignment horizontal="left" vertical="center" wrapText="1"/>
      <protection locked="0"/>
    </xf>
    <xf numFmtId="0" fontId="10" fillId="0" borderId="7" xfId="2" applyFont="1" applyBorder="1" applyAlignment="1">
      <alignment horizontal="left" vertical="center" wrapText="1"/>
    </xf>
    <xf numFmtId="0" fontId="11" fillId="0" borderId="7" xfId="2" applyFont="1" applyBorder="1" applyAlignment="1" applyProtection="1">
      <alignment horizontal="left" vertical="center" wrapText="1"/>
      <protection locked="0"/>
    </xf>
    <xf numFmtId="0" fontId="11" fillId="0" borderId="7" xfId="2" applyFont="1" applyBorder="1" applyAlignment="1" applyProtection="1">
      <alignment horizontal="right" vertical="center" wrapText="1"/>
      <protection locked="0"/>
    </xf>
    <xf numFmtId="0" fontId="11" fillId="0" borderId="7" xfId="2" applyFont="1" applyBorder="1" applyAlignment="1">
      <alignment horizontal="left" vertical="center" wrapText="1"/>
    </xf>
    <xf numFmtId="0" fontId="11" fillId="0" borderId="9" xfId="2" applyFont="1" applyBorder="1" applyAlignment="1" applyProtection="1">
      <alignment horizontal="left" vertical="center" wrapText="1"/>
      <protection locked="0"/>
    </xf>
    <xf numFmtId="0" fontId="11" fillId="0" borderId="0" xfId="2" applyFont="1" applyAlignment="1">
      <alignment vertical="center" wrapText="1"/>
    </xf>
    <xf numFmtId="0" fontId="11" fillId="0" borderId="7" xfId="2" applyFont="1" applyBorder="1" applyAlignment="1" applyProtection="1">
      <alignment vertical="center" wrapText="1"/>
      <protection locked="0"/>
    </xf>
    <xf numFmtId="0" fontId="11" fillId="0" borderId="9" xfId="2" applyFont="1" applyBorder="1" applyAlignment="1" applyProtection="1">
      <alignment vertical="center" wrapText="1"/>
      <protection locked="0"/>
    </xf>
    <xf numFmtId="165" fontId="22" fillId="3" borderId="0" xfId="4" applyNumberFormat="1" applyFont="1" applyFill="1"/>
    <xf numFmtId="4" fontId="7" fillId="3" borderId="0" xfId="3" applyNumberFormat="1" applyFont="1" applyFill="1" applyProtection="1">
      <protection locked="0"/>
    </xf>
    <xf numFmtId="0" fontId="58" fillId="0" borderId="0" xfId="0" applyNumberFormat="1" applyFont="1" applyFill="1" applyAlignment="1" applyProtection="1">
      <alignment horizontal="left" vertical="center"/>
      <protection locked="0"/>
    </xf>
    <xf numFmtId="0" fontId="58" fillId="0" borderId="0" xfId="0" applyFont="1" applyFill="1" applyBorder="1" applyAlignment="1" applyProtection="1">
      <alignment horizontal="left" vertical="center" wrapText="1"/>
      <protection locked="0"/>
    </xf>
    <xf numFmtId="0" fontId="58" fillId="0" borderId="0" xfId="0" applyFont="1" applyFill="1" applyBorder="1" applyAlignment="1" applyProtection="1">
      <alignment horizontal="center" vertical="center"/>
      <protection locked="0"/>
    </xf>
    <xf numFmtId="0" fontId="59" fillId="0" borderId="0" xfId="0" applyNumberFormat="1" applyFont="1" applyFill="1" applyBorder="1" applyAlignment="1" applyProtection="1">
      <alignment horizontal="center" vertical="center"/>
    </xf>
    <xf numFmtId="0" fontId="58" fillId="0" borderId="0" xfId="0" applyFont="1" applyFill="1" applyBorder="1" applyAlignment="1" applyProtection="1">
      <alignment horizontal="left" vertical="center" wrapText="1"/>
    </xf>
    <xf numFmtId="0" fontId="39" fillId="29" borderId="0" xfId="0" applyFont="1" applyFill="1" applyAlignment="1" applyProtection="1">
      <alignment horizontal="left" vertical="center" wrapText="1"/>
    </xf>
    <xf numFmtId="0" fontId="41" fillId="29" borderId="0" xfId="0" applyFont="1" applyFill="1" applyAlignment="1" applyProtection="1">
      <alignment horizontal="left" vertical="center" wrapText="1"/>
    </xf>
    <xf numFmtId="9" fontId="41" fillId="29" borderId="0" xfId="0" applyNumberFormat="1" applyFont="1" applyFill="1" applyAlignment="1" applyProtection="1">
      <alignment horizontal="center" vertical="center" wrapText="1"/>
    </xf>
    <xf numFmtId="0" fontId="11" fillId="29" borderId="0" xfId="0" applyFont="1" applyFill="1" applyAlignment="1" applyProtection="1">
      <alignment horizontal="left" vertical="center" wrapText="1"/>
    </xf>
    <xf numFmtId="0" fontId="1" fillId="29" borderId="0" xfId="0" applyFont="1" applyFill="1" applyAlignment="1" applyProtection="1">
      <alignment horizontal="left" vertical="center" wrapText="1"/>
    </xf>
    <xf numFmtId="0" fontId="41" fillId="0" borderId="0" xfId="0" applyFont="1" applyAlignment="1" applyProtection="1">
      <alignment horizontal="left" vertical="center"/>
      <protection locked="0"/>
    </xf>
    <xf numFmtId="0" fontId="41" fillId="0" borderId="0" xfId="0" applyFont="1" applyAlignment="1" applyProtection="1">
      <alignment wrapText="1"/>
      <protection locked="0"/>
    </xf>
    <xf numFmtId="0" fontId="60" fillId="29" borderId="0" xfId="0" applyNumberFormat="1" applyFont="1" applyFill="1" applyAlignment="1" applyProtection="1">
      <alignment horizontal="left" vertical="center"/>
      <protection locked="0"/>
    </xf>
    <xf numFmtId="0" fontId="60" fillId="29" borderId="0" xfId="0" applyFont="1" applyFill="1" applyBorder="1" applyAlignment="1" applyProtection="1">
      <alignment horizontal="left" vertical="center" wrapText="1"/>
      <protection locked="0"/>
    </xf>
    <xf numFmtId="0" fontId="41" fillId="29" borderId="0" xfId="0" applyFont="1" applyFill="1" applyBorder="1" applyAlignment="1" applyProtection="1">
      <alignment horizontal="left" vertical="top" wrapText="1"/>
      <protection locked="0"/>
    </xf>
    <xf numFmtId="0" fontId="60" fillId="29" borderId="0" xfId="0" applyFont="1" applyFill="1" applyBorder="1" applyAlignment="1" applyProtection="1">
      <alignment horizontal="center" vertical="center"/>
      <protection locked="0"/>
    </xf>
    <xf numFmtId="0" fontId="61" fillId="29" borderId="0" xfId="0" applyNumberFormat="1" applyFont="1" applyFill="1" applyBorder="1" applyAlignment="1" applyProtection="1">
      <alignment horizontal="center" vertical="center"/>
    </xf>
    <xf numFmtId="0" fontId="60" fillId="29" borderId="0" xfId="0" applyFont="1" applyFill="1" applyBorder="1" applyAlignment="1" applyProtection="1">
      <alignment horizontal="left" vertical="center" wrapText="1"/>
    </xf>
    <xf numFmtId="0" fontId="60" fillId="29" borderId="0" xfId="0" applyFont="1" applyFill="1" applyBorder="1" applyAlignment="1" applyProtection="1">
      <alignment wrapText="1"/>
      <protection locked="0"/>
    </xf>
    <xf numFmtId="0" fontId="41" fillId="29" borderId="0" xfId="0" applyFont="1" applyFill="1"/>
    <xf numFmtId="0" fontId="41" fillId="29" borderId="0" xfId="0" applyFont="1" applyFill="1" applyBorder="1" applyAlignment="1" applyProtection="1">
      <alignment horizontal="left" vertical="center" wrapText="1"/>
      <protection locked="0"/>
    </xf>
    <xf numFmtId="0" fontId="60" fillId="29" borderId="0" xfId="0" applyFont="1" applyFill="1" applyBorder="1" applyProtection="1">
      <protection locked="0"/>
    </xf>
    <xf numFmtId="0" fontId="43" fillId="10" borderId="29" xfId="0" applyFont="1" applyFill="1" applyBorder="1" applyAlignment="1">
      <alignment horizontal="center" vertical="center" wrapText="1"/>
    </xf>
    <xf numFmtId="0" fontId="43" fillId="10" borderId="31" xfId="0" applyFont="1" applyFill="1" applyBorder="1" applyAlignment="1">
      <alignment horizontal="center" vertical="center" wrapText="1"/>
    </xf>
    <xf numFmtId="0" fontId="19" fillId="0" borderId="3" xfId="0" applyFont="1" applyBorder="1" applyAlignment="1" applyProtection="1">
      <alignment horizontal="left"/>
      <protection locked="0"/>
    </xf>
    <xf numFmtId="0" fontId="19" fillId="0" borderId="3" xfId="0" applyFont="1" applyBorder="1" applyAlignment="1" applyProtection="1">
      <alignment horizontal="left" vertical="center"/>
      <protection locked="0"/>
    </xf>
    <xf numFmtId="0" fontId="11" fillId="0" borderId="3" xfId="0" applyFont="1" applyFill="1" applyBorder="1" applyAlignment="1" applyProtection="1">
      <alignment horizontal="left" vertical="center"/>
      <protection locked="0"/>
    </xf>
    <xf numFmtId="0" fontId="12" fillId="4" borderId="6" xfId="3" applyFont="1" applyFill="1" applyBorder="1" applyAlignment="1">
      <alignment horizontal="center" vertical="center" wrapText="1"/>
    </xf>
    <xf numFmtId="0" fontId="12" fillId="4" borderId="8" xfId="3" applyFont="1" applyFill="1" applyBorder="1" applyAlignment="1">
      <alignment horizontal="center" vertical="center" wrapText="1"/>
    </xf>
    <xf numFmtId="0" fontId="12" fillId="4" borderId="6" xfId="3" applyFont="1" applyFill="1" applyBorder="1" applyAlignment="1">
      <alignment horizontal="center" vertical="center"/>
    </xf>
    <xf numFmtId="0" fontId="12" fillId="4" borderId="8" xfId="3" applyFont="1" applyFill="1" applyBorder="1" applyAlignment="1">
      <alignment horizontal="center" vertical="center"/>
    </xf>
    <xf numFmtId="0" fontId="15" fillId="4" borderId="5" xfId="4" applyFont="1" applyFill="1" applyBorder="1" applyAlignment="1">
      <alignment horizontal="center" vertical="center" wrapText="1"/>
    </xf>
    <xf numFmtId="0" fontId="12" fillId="4" borderId="5" xfId="3" applyFont="1" applyFill="1" applyBorder="1" applyAlignment="1">
      <alignment horizontal="center" textRotation="90"/>
    </xf>
    <xf numFmtId="0" fontId="15" fillId="4" borderId="13" xfId="4" applyFont="1" applyFill="1" applyBorder="1" applyAlignment="1">
      <alignment horizontal="center" vertical="center" wrapText="1"/>
    </xf>
    <xf numFmtId="0" fontId="15" fillId="4" borderId="14" xfId="4" applyFont="1" applyFill="1" applyBorder="1" applyAlignment="1">
      <alignment horizontal="center" vertical="center" wrapText="1"/>
    </xf>
    <xf numFmtId="0" fontId="15" fillId="4" borderId="15" xfId="4" applyFont="1" applyFill="1" applyBorder="1" applyAlignment="1">
      <alignment horizontal="center" vertical="center" wrapText="1"/>
    </xf>
    <xf numFmtId="0" fontId="38" fillId="39" borderId="39" xfId="0" applyFont="1" applyFill="1" applyBorder="1" applyAlignment="1">
      <alignment horizontal="center" vertical="center" wrapText="1"/>
    </xf>
    <xf numFmtId="0" fontId="38" fillId="39" borderId="2" xfId="0" applyFont="1" applyFill="1" applyBorder="1" applyAlignment="1">
      <alignment horizontal="center" vertical="center" wrapText="1"/>
    </xf>
    <xf numFmtId="0" fontId="38" fillId="39" borderId="46" xfId="0" applyFont="1" applyFill="1" applyBorder="1" applyAlignment="1">
      <alignment horizontal="center" vertical="center" wrapText="1"/>
    </xf>
    <xf numFmtId="0" fontId="38" fillId="39" borderId="33" xfId="0" applyFont="1" applyFill="1" applyBorder="1" applyAlignment="1">
      <alignment horizontal="center" vertical="center" wrapText="1"/>
    </xf>
    <xf numFmtId="0" fontId="38" fillId="39" borderId="4" xfId="0" applyFont="1" applyFill="1" applyBorder="1" applyAlignment="1">
      <alignment horizontal="center" vertical="center" wrapText="1"/>
    </xf>
  </cellXfs>
  <cellStyles count="10">
    <cellStyle name="Millares 2" xfId="1" xr:uid="{00000000-0005-0000-0000-000000000000}"/>
    <cellStyle name="Millares 3" xfId="7" xr:uid="{00000000-0005-0000-0000-000001000000}"/>
    <cellStyle name="Moneda" xfId="9" builtinId="4"/>
    <cellStyle name="Normal" xfId="0" builtinId="0"/>
    <cellStyle name="Normal 2" xfId="2" xr:uid="{00000000-0005-0000-0000-000004000000}"/>
    <cellStyle name="Normal 2 2" xfId="3" xr:uid="{00000000-0005-0000-0000-000005000000}"/>
    <cellStyle name="Normal 3" xfId="4" xr:uid="{00000000-0005-0000-0000-000006000000}"/>
    <cellStyle name="Normal 4" xfId="5" xr:uid="{00000000-0005-0000-0000-000007000000}"/>
    <cellStyle name="Normal 5" xfId="6" xr:uid="{00000000-0005-0000-0000-000008000000}"/>
    <cellStyle name="Porcentaje" xfId="8" builtinId="5"/>
  </cellStyles>
  <dxfs count="194">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top/>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border outline="0">
        <right style="thin">
          <color theme="3" tint="0.39994506668294322"/>
        </right>
        <top style="thin">
          <color theme="3" tint="0.39994506668294322"/>
        </top>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top/>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border outline="0">
        <right style="thin">
          <color theme="3" tint="0.39994506668294322"/>
        </right>
        <top style="thin">
          <color theme="3" tint="0.39994506668294322"/>
        </top>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center"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right"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3" formatCode="#,##0"/>
      <fill>
        <patternFill patternType="none">
          <fgColor indexed="64"/>
          <bgColor auto="1"/>
        </patternFill>
      </fill>
      <alignment horizontal="right" vertical="top"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3" formatCode="#,##0"/>
      <fill>
        <patternFill patternType="none">
          <fgColor indexed="64"/>
          <bgColor auto="1"/>
        </patternFill>
      </fill>
      <alignment horizontal="right"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strike val="0"/>
        <outline val="0"/>
        <shadow val="0"/>
        <u val="none"/>
        <vertAlign val="baseline"/>
        <sz val="10"/>
        <color auto="1"/>
        <name val="Calibri"/>
        <scheme val="minor"/>
      </font>
      <alignment vertical="top" textRotation="0" indent="0" justifyLastLine="0" shrinkToFit="0" readingOrder="0"/>
    </dxf>
    <dxf>
      <font>
        <strike val="0"/>
        <outline val="0"/>
        <shadow val="0"/>
        <u val="none"/>
        <vertAlign val="baseline"/>
        <sz val="10"/>
        <color auto="1"/>
        <name val="Calibri"/>
        <scheme val="minor"/>
      </font>
      <fill>
        <patternFill patternType="none">
          <fgColor indexed="64"/>
          <bgColor auto="1"/>
        </patternFill>
      </fill>
      <alignment vertical="top" textRotation="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dxf>
    <dxf>
      <font>
        <strike val="0"/>
        <outline val="0"/>
        <shadow val="0"/>
        <u val="none"/>
        <vertAlign val="baseline"/>
        <sz val="10"/>
        <color theme="1"/>
        <name val="Times New Roman"/>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protection locked="1" hidden="0"/>
    </dxf>
    <dxf>
      <font>
        <b/>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center" vertical="center" textRotation="0"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dxf>
    <dxf>
      <font>
        <strike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dxf>
    <dxf>
      <font>
        <strike val="0"/>
        <outline val="0"/>
        <shadow val="0"/>
        <u val="none"/>
        <vertAlign val="baseline"/>
        <sz val="10"/>
        <color theme="1"/>
        <name val="Times New Roman"/>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strike val="0"/>
        <outline val="0"/>
        <shadow val="0"/>
        <u val="none"/>
        <vertAlign val="baseline"/>
        <sz val="10"/>
      </font>
    </dxf>
    <dxf>
      <font>
        <b val="0"/>
        <i val="0"/>
        <strike val="0"/>
        <condense val="0"/>
        <extend val="0"/>
        <outline val="0"/>
        <shadow val="0"/>
        <u val="none"/>
        <vertAlign val="baseline"/>
        <sz val="10"/>
        <color theme="1"/>
        <name val="Times New Roman"/>
        <scheme val="none"/>
      </font>
      <fill>
        <patternFill patternType="none">
          <fgColor indexed="64"/>
          <bgColor auto="1"/>
        </patternFill>
      </fill>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0"/>
      </font>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1.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externalLink" Target="externalLinks/externalLink27.xml"/><Relationship Id="rId47" Type="http://schemas.openxmlformats.org/officeDocument/2006/relationships/externalLink" Target="externalLinks/externalLink32.xml"/><Relationship Id="rId50" Type="http://schemas.openxmlformats.org/officeDocument/2006/relationships/externalLink" Target="externalLinks/externalLink35.xml"/><Relationship Id="rId55" Type="http://schemas.openxmlformats.org/officeDocument/2006/relationships/externalLink" Target="externalLinks/externalLink40.xml"/><Relationship Id="rId63"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9" Type="http://schemas.openxmlformats.org/officeDocument/2006/relationships/externalLink" Target="externalLinks/externalLink14.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externalLink" Target="externalLinks/externalLink22.xml"/><Relationship Id="rId40" Type="http://schemas.openxmlformats.org/officeDocument/2006/relationships/externalLink" Target="externalLinks/externalLink25.xml"/><Relationship Id="rId45" Type="http://schemas.openxmlformats.org/officeDocument/2006/relationships/externalLink" Target="externalLinks/externalLink30.xml"/><Relationship Id="rId53" Type="http://schemas.openxmlformats.org/officeDocument/2006/relationships/externalLink" Target="externalLinks/externalLink38.xml"/><Relationship Id="rId58" Type="http://schemas.openxmlformats.org/officeDocument/2006/relationships/externalLink" Target="externalLinks/externalLink43.xml"/><Relationship Id="rId66" Type="http://schemas.microsoft.com/office/2017/10/relationships/person" Target="persons/person.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externalLink" Target="externalLinks/externalLink4.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43" Type="http://schemas.openxmlformats.org/officeDocument/2006/relationships/externalLink" Target="externalLinks/externalLink28.xml"/><Relationship Id="rId48" Type="http://schemas.openxmlformats.org/officeDocument/2006/relationships/externalLink" Target="externalLinks/externalLink33.xml"/><Relationship Id="rId56" Type="http://schemas.openxmlformats.org/officeDocument/2006/relationships/externalLink" Target="externalLinks/externalLink41.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3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46" Type="http://schemas.openxmlformats.org/officeDocument/2006/relationships/externalLink" Target="externalLinks/externalLink31.xml"/><Relationship Id="rId59" Type="http://schemas.openxmlformats.org/officeDocument/2006/relationships/externalLink" Target="externalLinks/externalLink44.xml"/><Relationship Id="rId20" Type="http://schemas.openxmlformats.org/officeDocument/2006/relationships/externalLink" Target="externalLinks/externalLink5.xml"/><Relationship Id="rId41" Type="http://schemas.openxmlformats.org/officeDocument/2006/relationships/externalLink" Target="externalLinks/externalLink26.xml"/><Relationship Id="rId54" Type="http://schemas.openxmlformats.org/officeDocument/2006/relationships/externalLink" Target="externalLinks/externalLink39.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externalLink" Target="externalLinks/externalLink21.xml"/><Relationship Id="rId49" Type="http://schemas.openxmlformats.org/officeDocument/2006/relationships/externalLink" Target="externalLinks/externalLink34.xml"/><Relationship Id="rId57" Type="http://schemas.openxmlformats.org/officeDocument/2006/relationships/externalLink" Target="externalLinks/externalLink42.xml"/><Relationship Id="rId10" Type="http://schemas.openxmlformats.org/officeDocument/2006/relationships/worksheet" Target="worksheets/sheet10.xml"/><Relationship Id="rId31" Type="http://schemas.openxmlformats.org/officeDocument/2006/relationships/externalLink" Target="externalLinks/externalLink16.xml"/><Relationship Id="rId44" Type="http://schemas.openxmlformats.org/officeDocument/2006/relationships/externalLink" Target="externalLinks/externalLink29.xml"/><Relationship Id="rId52" Type="http://schemas.openxmlformats.org/officeDocument/2006/relationships/externalLink" Target="externalLinks/externalLink37.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externalLink" Target="externalLinks/externalLink3.xml"/><Relationship Id="rId39" Type="http://schemas.openxmlformats.org/officeDocument/2006/relationships/externalLink" Target="externalLinks/externalLink2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193581</xdr:colOff>
      <xdr:row>0</xdr:row>
      <xdr:rowOff>0</xdr:rowOff>
    </xdr:from>
    <xdr:to>
      <xdr:col>5</xdr:col>
      <xdr:colOff>2043738</xdr:colOff>
      <xdr:row>6</xdr:row>
      <xdr:rowOff>95249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581" y="0"/>
          <a:ext cx="2076376" cy="109537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257175</xdr:colOff>
          <xdr:row>5</xdr:row>
          <xdr:rowOff>47625</xdr:rowOff>
        </xdr:from>
        <xdr:to>
          <xdr:col>5</xdr:col>
          <xdr:colOff>1638300</xdr:colOff>
          <xdr:row>7</xdr:row>
          <xdr:rowOff>0</xdr:rowOff>
        </xdr:to>
        <xdr:sp macro="" textlink="">
          <xdr:nvSpPr>
            <xdr:cNvPr id="2055" name="CommandButton1"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0</xdr:colOff>
      <xdr:row>7</xdr:row>
      <xdr:rowOff>0</xdr:rowOff>
    </xdr:from>
    <xdr:to>
      <xdr:col>7</xdr:col>
      <xdr:colOff>752475</xdr:colOff>
      <xdr:row>7</xdr:row>
      <xdr:rowOff>0</xdr:rowOff>
    </xdr:to>
    <xdr:pic>
      <xdr:nvPicPr>
        <xdr:cNvPr id="41299" name="2 Imagen">
          <a:extLst>
            <a:ext uri="{FF2B5EF4-FFF2-40B4-BE49-F238E27FC236}">
              <a16:creationId xmlns:a16="http://schemas.microsoft.com/office/drawing/2014/main" id="{00000000-0008-0000-0200-000053A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1650" y="15335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647700</xdr:colOff>
      <xdr:row>9</xdr:row>
      <xdr:rowOff>0</xdr:rowOff>
    </xdr:from>
    <xdr:to>
      <xdr:col>6</xdr:col>
      <xdr:colOff>1400175</xdr:colOff>
      <xdr:row>9</xdr:row>
      <xdr:rowOff>0</xdr:rowOff>
    </xdr:to>
    <xdr:pic>
      <xdr:nvPicPr>
        <xdr:cNvPr id="41302" name="2 Imagen">
          <a:extLst>
            <a:ext uri="{FF2B5EF4-FFF2-40B4-BE49-F238E27FC236}">
              <a16:creationId xmlns:a16="http://schemas.microsoft.com/office/drawing/2014/main" id="{00000000-0008-0000-0200-000056A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71775" y="172402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647700</xdr:colOff>
      <xdr:row>266</xdr:row>
      <xdr:rowOff>0</xdr:rowOff>
    </xdr:from>
    <xdr:ext cx="752475" cy="0"/>
    <xdr:pic>
      <xdr:nvPicPr>
        <xdr:cNvPr id="14" name="2 Imagen">
          <a:extLst>
            <a:ext uri="{FF2B5EF4-FFF2-40B4-BE49-F238E27FC236}">
              <a16:creationId xmlns:a16="http://schemas.microsoft.com/office/drawing/2014/main" id="{00000000-0008-0000-02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0841" y="1700213"/>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47625</xdr:colOff>
      <xdr:row>0</xdr:row>
      <xdr:rowOff>0</xdr:rowOff>
    </xdr:from>
    <xdr:to>
      <xdr:col>6</xdr:col>
      <xdr:colOff>2124001</xdr:colOff>
      <xdr:row>6</xdr:row>
      <xdr:rowOff>91167</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09575" y="0"/>
          <a:ext cx="2076376" cy="106679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95250</xdr:colOff>
          <xdr:row>5</xdr:row>
          <xdr:rowOff>47625</xdr:rowOff>
        </xdr:from>
        <xdr:to>
          <xdr:col>6</xdr:col>
          <xdr:colOff>1552575</xdr:colOff>
          <xdr:row>7</xdr:row>
          <xdr:rowOff>9525</xdr:rowOff>
        </xdr:to>
        <xdr:sp macro="" textlink="">
          <xdr:nvSpPr>
            <xdr:cNvPr id="41219" name="CommandButton1" hidden="1">
              <a:extLst>
                <a:ext uri="{63B3BB69-23CF-44E3-9099-C40C66FF867C}">
                  <a14:compatExt spid="_x0000_s41219"/>
                </a:ext>
                <a:ext uri="{FF2B5EF4-FFF2-40B4-BE49-F238E27FC236}">
                  <a16:creationId xmlns:a16="http://schemas.microsoft.com/office/drawing/2014/main" id="{00000000-0008-0000-0200-000003A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6</xdr:col>
      <xdr:colOff>647700</xdr:colOff>
      <xdr:row>266</xdr:row>
      <xdr:rowOff>0</xdr:rowOff>
    </xdr:from>
    <xdr:ext cx="752475" cy="0"/>
    <xdr:pic>
      <xdr:nvPicPr>
        <xdr:cNvPr id="7" name="2 Imagen">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8" name="2 Imagen">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0" name="2 Imagen">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1" name="2 Imagen">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2" name="2 Imagen">
          <a:extLst>
            <a:ext uri="{FF2B5EF4-FFF2-40B4-BE49-F238E27FC236}">
              <a16:creationId xmlns:a16="http://schemas.microsoft.com/office/drawing/2014/main" id="{00000000-0008-0000-02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3" name="2 Imagen">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5" name="2 Imagen">
          <a:extLst>
            <a:ext uri="{FF2B5EF4-FFF2-40B4-BE49-F238E27FC236}">
              <a16:creationId xmlns:a16="http://schemas.microsoft.com/office/drawing/2014/main" id="{00000000-0008-0000-02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6" name="2 Imagen">
          <a:extLst>
            <a:ext uri="{FF2B5EF4-FFF2-40B4-BE49-F238E27FC236}">
              <a16:creationId xmlns:a16="http://schemas.microsoft.com/office/drawing/2014/main" id="{00000000-0008-0000-02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7" name="2 Imagen">
          <a:extLst>
            <a:ext uri="{FF2B5EF4-FFF2-40B4-BE49-F238E27FC236}">
              <a16:creationId xmlns:a16="http://schemas.microsoft.com/office/drawing/2014/main" id="{00000000-0008-0000-02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266</xdr:row>
      <xdr:rowOff>0</xdr:rowOff>
    </xdr:from>
    <xdr:ext cx="752475" cy="0"/>
    <xdr:pic>
      <xdr:nvPicPr>
        <xdr:cNvPr id="18" name="2 Imagen">
          <a:extLst>
            <a:ext uri="{FF2B5EF4-FFF2-40B4-BE49-F238E27FC236}">
              <a16:creationId xmlns:a16="http://schemas.microsoft.com/office/drawing/2014/main" id="{00000000-0008-0000-02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69545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6</xdr:col>
      <xdr:colOff>47627</xdr:colOff>
      <xdr:row>0</xdr:row>
      <xdr:rowOff>95250</xdr:rowOff>
    </xdr:from>
    <xdr:to>
      <xdr:col>7</xdr:col>
      <xdr:colOff>809625</xdr:colOff>
      <xdr:row>6</xdr:row>
      <xdr:rowOff>100013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077" y="95250"/>
          <a:ext cx="2019298" cy="10001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95250</xdr:colOff>
          <xdr:row>5</xdr:row>
          <xdr:rowOff>76200</xdr:rowOff>
        </xdr:from>
        <xdr:to>
          <xdr:col>7</xdr:col>
          <xdr:colOff>295275</xdr:colOff>
          <xdr:row>7</xdr:row>
          <xdr:rowOff>38100</xdr:rowOff>
        </xdr:to>
        <xdr:sp macro="" textlink="">
          <xdr:nvSpPr>
            <xdr:cNvPr id="10449" name="CommandButton1"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306457</xdr:colOff>
      <xdr:row>0</xdr:row>
      <xdr:rowOff>95250</xdr:rowOff>
    </xdr:from>
    <xdr:to>
      <xdr:col>6</xdr:col>
      <xdr:colOff>1844123</xdr:colOff>
      <xdr:row>5</xdr:row>
      <xdr:rowOff>142875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6457" y="95250"/>
          <a:ext cx="1868970" cy="100840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38100</xdr:colOff>
          <xdr:row>5</xdr:row>
          <xdr:rowOff>95250</xdr:rowOff>
        </xdr:from>
        <xdr:to>
          <xdr:col>6</xdr:col>
          <xdr:colOff>1495425</xdr:colOff>
          <xdr:row>6</xdr:row>
          <xdr:rowOff>190500</xdr:rowOff>
        </xdr:to>
        <xdr:sp macro="" textlink="">
          <xdr:nvSpPr>
            <xdr:cNvPr id="43010" name="CommandButton1"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5</xdr:col>
      <xdr:colOff>209549</xdr:colOff>
      <xdr:row>0</xdr:row>
      <xdr:rowOff>0</xdr:rowOff>
    </xdr:from>
    <xdr:to>
      <xdr:col>6</xdr:col>
      <xdr:colOff>1953453</xdr:colOff>
      <xdr:row>5</xdr:row>
      <xdr:rowOff>47625</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5424" y="0"/>
          <a:ext cx="1953453" cy="10096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0</xdr:row>
          <xdr:rowOff>0</xdr:rowOff>
        </xdr:from>
        <xdr:to>
          <xdr:col>6</xdr:col>
          <xdr:colOff>1457325</xdr:colOff>
          <xdr:row>1</xdr:row>
          <xdr:rowOff>95250</xdr:rowOff>
        </xdr:to>
        <xdr:sp macro="" textlink="">
          <xdr:nvSpPr>
            <xdr:cNvPr id="44034" name="CommandButton1" hidden="1">
              <a:extLst>
                <a:ext uri="{63B3BB69-23CF-44E3-9099-C40C66FF867C}">
                  <a14:compatExt spid="_x0000_s44034"/>
                </a:ext>
                <a:ext uri="{FF2B5EF4-FFF2-40B4-BE49-F238E27FC236}">
                  <a16:creationId xmlns:a16="http://schemas.microsoft.com/office/drawing/2014/main" id="{00000000-0008-0000-0500-000002A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5</xdr:col>
      <xdr:colOff>209549</xdr:colOff>
      <xdr:row>0</xdr:row>
      <xdr:rowOff>0</xdr:rowOff>
    </xdr:from>
    <xdr:to>
      <xdr:col>6</xdr:col>
      <xdr:colOff>1953453</xdr:colOff>
      <xdr:row>5</xdr:row>
      <xdr:rowOff>51707</xdr:rowOff>
    </xdr:to>
    <xdr:pic>
      <xdr:nvPicPr>
        <xdr:cNvPr id="5" name="Imagen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5" y="0"/>
          <a:ext cx="1953453" cy="10096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533400</xdr:colOff>
      <xdr:row>7</xdr:row>
      <xdr:rowOff>0</xdr:rowOff>
    </xdr:from>
    <xdr:to>
      <xdr:col>3</xdr:col>
      <xdr:colOff>504825</xdr:colOff>
      <xdr:row>7</xdr:row>
      <xdr:rowOff>0</xdr:rowOff>
    </xdr:to>
    <xdr:pic>
      <xdr:nvPicPr>
        <xdr:cNvPr id="29875" name="2 Imagen">
          <a:extLst>
            <a:ext uri="{FF2B5EF4-FFF2-40B4-BE49-F238E27FC236}">
              <a16:creationId xmlns:a16="http://schemas.microsoft.com/office/drawing/2014/main" id="{00000000-0008-0000-0600-0000B37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4425" y="1085850"/>
          <a:ext cx="533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38101</xdr:colOff>
      <xdr:row>0</xdr:row>
      <xdr:rowOff>33618</xdr:rowOff>
    </xdr:from>
    <xdr:to>
      <xdr:col>3</xdr:col>
      <xdr:colOff>428552</xdr:colOff>
      <xdr:row>6</xdr:row>
      <xdr:rowOff>17649</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1" y="33618"/>
          <a:ext cx="2076376" cy="11365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5080</xdr:colOff>
      <xdr:row>140</xdr:row>
      <xdr:rowOff>0</xdr:rowOff>
    </xdr:from>
    <xdr:to>
      <xdr:col>5</xdr:col>
      <xdr:colOff>150872</xdr:colOff>
      <xdr:row>140</xdr:row>
      <xdr:rowOff>0</xdr:rowOff>
    </xdr:to>
    <xdr:sp macro="" textlink="">
      <xdr:nvSpPr>
        <xdr:cNvPr id="3" name="Text Box 6">
          <a:extLst>
            <a:ext uri="{FF2B5EF4-FFF2-40B4-BE49-F238E27FC236}">
              <a16:creationId xmlns:a16="http://schemas.microsoft.com/office/drawing/2014/main" id="{00000000-0008-0000-0700-000003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4" name="Text Box 3">
          <a:extLst>
            <a:ext uri="{FF2B5EF4-FFF2-40B4-BE49-F238E27FC236}">
              <a16:creationId xmlns:a16="http://schemas.microsoft.com/office/drawing/2014/main" id="{00000000-0008-0000-0700-000004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5" name="Text Box 6">
          <a:extLst>
            <a:ext uri="{FF2B5EF4-FFF2-40B4-BE49-F238E27FC236}">
              <a16:creationId xmlns:a16="http://schemas.microsoft.com/office/drawing/2014/main" id="{00000000-0008-0000-0700-000005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6" name="Text Box 3">
          <a:extLst>
            <a:ext uri="{FF2B5EF4-FFF2-40B4-BE49-F238E27FC236}">
              <a16:creationId xmlns:a16="http://schemas.microsoft.com/office/drawing/2014/main" id="{00000000-0008-0000-0700-000006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7" name="Text Box 6">
          <a:extLst>
            <a:ext uri="{FF2B5EF4-FFF2-40B4-BE49-F238E27FC236}">
              <a16:creationId xmlns:a16="http://schemas.microsoft.com/office/drawing/2014/main" id="{00000000-0008-0000-0700-000007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8" name="Text Box 3">
          <a:extLst>
            <a:ext uri="{FF2B5EF4-FFF2-40B4-BE49-F238E27FC236}">
              <a16:creationId xmlns:a16="http://schemas.microsoft.com/office/drawing/2014/main" id="{00000000-0008-0000-0700-000008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9" name="Text Box 6">
          <a:extLst>
            <a:ext uri="{FF2B5EF4-FFF2-40B4-BE49-F238E27FC236}">
              <a16:creationId xmlns:a16="http://schemas.microsoft.com/office/drawing/2014/main" id="{00000000-0008-0000-0700-000009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10" name="Text Box 3">
          <a:extLst>
            <a:ext uri="{FF2B5EF4-FFF2-40B4-BE49-F238E27FC236}">
              <a16:creationId xmlns:a16="http://schemas.microsoft.com/office/drawing/2014/main" id="{00000000-0008-0000-0700-00000A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1" name="Text Box 6">
          <a:extLst>
            <a:ext uri="{FF2B5EF4-FFF2-40B4-BE49-F238E27FC236}">
              <a16:creationId xmlns:a16="http://schemas.microsoft.com/office/drawing/2014/main" id="{00000000-0008-0000-0700-00000B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2" name="Text Box 3">
          <a:extLst>
            <a:ext uri="{FF2B5EF4-FFF2-40B4-BE49-F238E27FC236}">
              <a16:creationId xmlns:a16="http://schemas.microsoft.com/office/drawing/2014/main" id="{00000000-0008-0000-0700-00000C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3" name="Text Box 6">
          <a:extLst>
            <a:ext uri="{FF2B5EF4-FFF2-40B4-BE49-F238E27FC236}">
              <a16:creationId xmlns:a16="http://schemas.microsoft.com/office/drawing/2014/main" id="{00000000-0008-0000-0700-00000D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4" name="Text Box 3">
          <a:extLst>
            <a:ext uri="{FF2B5EF4-FFF2-40B4-BE49-F238E27FC236}">
              <a16:creationId xmlns:a16="http://schemas.microsoft.com/office/drawing/2014/main" id="{00000000-0008-0000-0700-00000E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5" name="Text Box 6">
          <a:extLst>
            <a:ext uri="{FF2B5EF4-FFF2-40B4-BE49-F238E27FC236}">
              <a16:creationId xmlns:a16="http://schemas.microsoft.com/office/drawing/2014/main" id="{00000000-0008-0000-0700-00000F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6" name="Text Box 3">
          <a:extLst>
            <a:ext uri="{FF2B5EF4-FFF2-40B4-BE49-F238E27FC236}">
              <a16:creationId xmlns:a16="http://schemas.microsoft.com/office/drawing/2014/main" id="{00000000-0008-0000-0700-000010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7" name="Text Box 6">
          <a:extLst>
            <a:ext uri="{FF2B5EF4-FFF2-40B4-BE49-F238E27FC236}">
              <a16:creationId xmlns:a16="http://schemas.microsoft.com/office/drawing/2014/main" id="{00000000-0008-0000-0700-000011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8" name="Text Box 3">
          <a:extLst>
            <a:ext uri="{FF2B5EF4-FFF2-40B4-BE49-F238E27FC236}">
              <a16:creationId xmlns:a16="http://schemas.microsoft.com/office/drawing/2014/main" id="{00000000-0008-0000-0700-000012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0</xdr:colOff>
      <xdr:row>0</xdr:row>
      <xdr:rowOff>62192</xdr:rowOff>
    </xdr:from>
    <xdr:to>
      <xdr:col>4</xdr:col>
      <xdr:colOff>316795</xdr:colOff>
      <xdr:row>5</xdr:row>
      <xdr:rowOff>152400</xdr:rowOff>
    </xdr:to>
    <xdr:pic>
      <xdr:nvPicPr>
        <xdr:cNvPr id="19" name="Imagen 18">
          <a:extLst>
            <a:ext uri="{FF2B5EF4-FFF2-40B4-BE49-F238E27FC236}">
              <a16:creationId xmlns:a16="http://schemas.microsoft.com/office/drawing/2014/main" id="{00000000-0008-0000-07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62192"/>
          <a:ext cx="1955095" cy="1052233"/>
        </a:xfrm>
        <a:prstGeom prst="rect">
          <a:avLst/>
        </a:prstGeom>
      </xdr:spPr>
    </xdr:pic>
    <xdr:clientData/>
  </xdr:twoCellAnchor>
  <xdr:twoCellAnchor>
    <xdr:from>
      <xdr:col>5</xdr:col>
      <xdr:colOff>5080</xdr:colOff>
      <xdr:row>139</xdr:row>
      <xdr:rowOff>0</xdr:rowOff>
    </xdr:from>
    <xdr:to>
      <xdr:col>5</xdr:col>
      <xdr:colOff>150872</xdr:colOff>
      <xdr:row>139</xdr:row>
      <xdr:rowOff>0</xdr:rowOff>
    </xdr:to>
    <xdr:sp macro="" textlink="">
      <xdr:nvSpPr>
        <xdr:cNvPr id="20" name="Text Box 6">
          <a:extLst>
            <a:ext uri="{FF2B5EF4-FFF2-40B4-BE49-F238E27FC236}">
              <a16:creationId xmlns:a16="http://schemas.microsoft.com/office/drawing/2014/main" id="{00000000-0008-0000-0700-000014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1" name="Text Box 3">
          <a:extLst>
            <a:ext uri="{FF2B5EF4-FFF2-40B4-BE49-F238E27FC236}">
              <a16:creationId xmlns:a16="http://schemas.microsoft.com/office/drawing/2014/main" id="{00000000-0008-0000-0700-000015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139</xdr:row>
      <xdr:rowOff>0</xdr:rowOff>
    </xdr:from>
    <xdr:to>
      <xdr:col>5</xdr:col>
      <xdr:colOff>150872</xdr:colOff>
      <xdr:row>139</xdr:row>
      <xdr:rowOff>0</xdr:rowOff>
    </xdr:to>
    <xdr:sp macro="" textlink="">
      <xdr:nvSpPr>
        <xdr:cNvPr id="22" name="Text Box 6">
          <a:extLst>
            <a:ext uri="{FF2B5EF4-FFF2-40B4-BE49-F238E27FC236}">
              <a16:creationId xmlns:a16="http://schemas.microsoft.com/office/drawing/2014/main" id="{00000000-0008-0000-0700-000016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3" name="Text Box 3">
          <a:extLst>
            <a:ext uri="{FF2B5EF4-FFF2-40B4-BE49-F238E27FC236}">
              <a16:creationId xmlns:a16="http://schemas.microsoft.com/office/drawing/2014/main" id="{00000000-0008-0000-0700-000017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139</xdr:row>
      <xdr:rowOff>0</xdr:rowOff>
    </xdr:from>
    <xdr:to>
      <xdr:col>5</xdr:col>
      <xdr:colOff>150872</xdr:colOff>
      <xdr:row>139</xdr:row>
      <xdr:rowOff>0</xdr:rowOff>
    </xdr:to>
    <xdr:sp macro="" textlink="">
      <xdr:nvSpPr>
        <xdr:cNvPr id="24" name="Text Box 6">
          <a:extLst>
            <a:ext uri="{FF2B5EF4-FFF2-40B4-BE49-F238E27FC236}">
              <a16:creationId xmlns:a16="http://schemas.microsoft.com/office/drawing/2014/main" id="{00000000-0008-0000-0700-000018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5" name="Text Box 3">
          <a:extLst>
            <a:ext uri="{FF2B5EF4-FFF2-40B4-BE49-F238E27FC236}">
              <a16:creationId xmlns:a16="http://schemas.microsoft.com/office/drawing/2014/main" id="{00000000-0008-0000-0700-000019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139</xdr:row>
      <xdr:rowOff>0</xdr:rowOff>
    </xdr:from>
    <xdr:to>
      <xdr:col>5</xdr:col>
      <xdr:colOff>150872</xdr:colOff>
      <xdr:row>139</xdr:row>
      <xdr:rowOff>0</xdr:rowOff>
    </xdr:to>
    <xdr:sp macro="" textlink="">
      <xdr:nvSpPr>
        <xdr:cNvPr id="26" name="Text Box 6">
          <a:extLst>
            <a:ext uri="{FF2B5EF4-FFF2-40B4-BE49-F238E27FC236}">
              <a16:creationId xmlns:a16="http://schemas.microsoft.com/office/drawing/2014/main" id="{00000000-0008-0000-0700-00001A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7" name="Text Box 3">
          <a:extLst>
            <a:ext uri="{FF2B5EF4-FFF2-40B4-BE49-F238E27FC236}">
              <a16:creationId xmlns:a16="http://schemas.microsoft.com/office/drawing/2014/main" id="{00000000-0008-0000-0700-00001B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28" name="Text Box 6">
          <a:extLst>
            <a:ext uri="{FF2B5EF4-FFF2-40B4-BE49-F238E27FC236}">
              <a16:creationId xmlns:a16="http://schemas.microsoft.com/office/drawing/2014/main" id="{00000000-0008-0000-0700-00001C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29" name="Text Box 3">
          <a:extLst>
            <a:ext uri="{FF2B5EF4-FFF2-40B4-BE49-F238E27FC236}">
              <a16:creationId xmlns:a16="http://schemas.microsoft.com/office/drawing/2014/main" id="{00000000-0008-0000-0700-00001D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30" name="Text Box 6">
          <a:extLst>
            <a:ext uri="{FF2B5EF4-FFF2-40B4-BE49-F238E27FC236}">
              <a16:creationId xmlns:a16="http://schemas.microsoft.com/office/drawing/2014/main" id="{00000000-0008-0000-0700-00001E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31" name="Text Box 3">
          <a:extLst>
            <a:ext uri="{FF2B5EF4-FFF2-40B4-BE49-F238E27FC236}">
              <a16:creationId xmlns:a16="http://schemas.microsoft.com/office/drawing/2014/main" id="{00000000-0008-0000-0700-00001F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32" name="Text Box 6">
          <a:extLst>
            <a:ext uri="{FF2B5EF4-FFF2-40B4-BE49-F238E27FC236}">
              <a16:creationId xmlns:a16="http://schemas.microsoft.com/office/drawing/2014/main" id="{00000000-0008-0000-0700-000020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33" name="Text Box 3">
          <a:extLst>
            <a:ext uri="{FF2B5EF4-FFF2-40B4-BE49-F238E27FC236}">
              <a16:creationId xmlns:a16="http://schemas.microsoft.com/office/drawing/2014/main" id="{00000000-0008-0000-0700-000021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34" name="Text Box 6">
          <a:extLst>
            <a:ext uri="{FF2B5EF4-FFF2-40B4-BE49-F238E27FC236}">
              <a16:creationId xmlns:a16="http://schemas.microsoft.com/office/drawing/2014/main" id="{00000000-0008-0000-0700-000022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35" name="Text Box 3">
          <a:extLst>
            <a:ext uri="{FF2B5EF4-FFF2-40B4-BE49-F238E27FC236}">
              <a16:creationId xmlns:a16="http://schemas.microsoft.com/office/drawing/2014/main" id="{00000000-0008-0000-0700-000023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5080</xdr:colOff>
      <xdr:row>140</xdr:row>
      <xdr:rowOff>0</xdr:rowOff>
    </xdr:from>
    <xdr:to>
      <xdr:col>5</xdr:col>
      <xdr:colOff>150872</xdr:colOff>
      <xdr:row>140</xdr:row>
      <xdr:rowOff>0</xdr:rowOff>
    </xdr:to>
    <xdr:sp macro="" textlink="">
      <xdr:nvSpPr>
        <xdr:cNvPr id="3" name="Text Box 6">
          <a:extLst>
            <a:ext uri="{FF2B5EF4-FFF2-40B4-BE49-F238E27FC236}">
              <a16:creationId xmlns:a16="http://schemas.microsoft.com/office/drawing/2014/main" id="{00000000-0008-0000-0800-000003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4" name="Text Box 3">
          <a:extLst>
            <a:ext uri="{FF2B5EF4-FFF2-40B4-BE49-F238E27FC236}">
              <a16:creationId xmlns:a16="http://schemas.microsoft.com/office/drawing/2014/main" id="{00000000-0008-0000-0800-000004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5" name="Text Box 6">
          <a:extLst>
            <a:ext uri="{FF2B5EF4-FFF2-40B4-BE49-F238E27FC236}">
              <a16:creationId xmlns:a16="http://schemas.microsoft.com/office/drawing/2014/main" id="{00000000-0008-0000-0800-000005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7" name="Text Box 6">
          <a:extLst>
            <a:ext uri="{FF2B5EF4-FFF2-40B4-BE49-F238E27FC236}">
              <a16:creationId xmlns:a16="http://schemas.microsoft.com/office/drawing/2014/main" id="{00000000-0008-0000-0800-000007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8" name="Text Box 3">
          <a:extLst>
            <a:ext uri="{FF2B5EF4-FFF2-40B4-BE49-F238E27FC236}">
              <a16:creationId xmlns:a16="http://schemas.microsoft.com/office/drawing/2014/main" id="{00000000-0008-0000-0800-000008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9" name="Text Box 6">
          <a:extLst>
            <a:ext uri="{FF2B5EF4-FFF2-40B4-BE49-F238E27FC236}">
              <a16:creationId xmlns:a16="http://schemas.microsoft.com/office/drawing/2014/main" id="{00000000-0008-0000-0800-000009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10" name="Text Box 3">
          <a:extLst>
            <a:ext uri="{FF2B5EF4-FFF2-40B4-BE49-F238E27FC236}">
              <a16:creationId xmlns:a16="http://schemas.microsoft.com/office/drawing/2014/main" id="{00000000-0008-0000-0800-00000A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2" name="Text Box 3">
          <a:extLst>
            <a:ext uri="{FF2B5EF4-FFF2-40B4-BE49-F238E27FC236}">
              <a16:creationId xmlns:a16="http://schemas.microsoft.com/office/drawing/2014/main" id="{00000000-0008-0000-0800-00000C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4" name="Text Box 3">
          <a:extLst>
            <a:ext uri="{FF2B5EF4-FFF2-40B4-BE49-F238E27FC236}">
              <a16:creationId xmlns:a16="http://schemas.microsoft.com/office/drawing/2014/main" id="{00000000-0008-0000-0800-00000E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6" name="Text Box 3">
          <a:extLst>
            <a:ext uri="{FF2B5EF4-FFF2-40B4-BE49-F238E27FC236}">
              <a16:creationId xmlns:a16="http://schemas.microsoft.com/office/drawing/2014/main" id="{00000000-0008-0000-0800-000010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8" name="Text Box 3">
          <a:extLst>
            <a:ext uri="{FF2B5EF4-FFF2-40B4-BE49-F238E27FC236}">
              <a16:creationId xmlns:a16="http://schemas.microsoft.com/office/drawing/2014/main" id="{00000000-0008-0000-0800-000012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0</xdr:colOff>
      <xdr:row>0</xdr:row>
      <xdr:rowOff>62192</xdr:rowOff>
    </xdr:from>
    <xdr:to>
      <xdr:col>4</xdr:col>
      <xdr:colOff>316795</xdr:colOff>
      <xdr:row>5</xdr:row>
      <xdr:rowOff>142875</xdr:rowOff>
    </xdr:to>
    <xdr:pic>
      <xdr:nvPicPr>
        <xdr:cNvPr id="19" name="Imagen 18">
          <a:extLst>
            <a:ext uri="{FF2B5EF4-FFF2-40B4-BE49-F238E27FC236}">
              <a16:creationId xmlns:a16="http://schemas.microsoft.com/office/drawing/2014/main" id="{00000000-0008-0000-08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62192"/>
          <a:ext cx="1955095" cy="1052233"/>
        </a:xfrm>
        <a:prstGeom prst="rect">
          <a:avLst/>
        </a:prstGeom>
      </xdr:spPr>
    </xdr:pic>
    <xdr:clientData/>
  </xdr:twoCellAnchor>
  <xdr:twoCellAnchor>
    <xdr:from>
      <xdr:col>5</xdr:col>
      <xdr:colOff>5080</xdr:colOff>
      <xdr:row>142</xdr:row>
      <xdr:rowOff>0</xdr:rowOff>
    </xdr:from>
    <xdr:to>
      <xdr:col>5</xdr:col>
      <xdr:colOff>150872</xdr:colOff>
      <xdr:row>142</xdr:row>
      <xdr:rowOff>0</xdr:rowOff>
    </xdr:to>
    <xdr:sp macro="" textlink="">
      <xdr:nvSpPr>
        <xdr:cNvPr id="36" name="Text Box 6">
          <a:extLst>
            <a:ext uri="{FF2B5EF4-FFF2-40B4-BE49-F238E27FC236}">
              <a16:creationId xmlns:a16="http://schemas.microsoft.com/office/drawing/2014/main" id="{00000000-0008-0000-0800-000024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37" name="Text Box 3">
          <a:extLst>
            <a:ext uri="{FF2B5EF4-FFF2-40B4-BE49-F238E27FC236}">
              <a16:creationId xmlns:a16="http://schemas.microsoft.com/office/drawing/2014/main" id="{00000000-0008-0000-0800-000025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142</xdr:row>
      <xdr:rowOff>0</xdr:rowOff>
    </xdr:from>
    <xdr:to>
      <xdr:col>5</xdr:col>
      <xdr:colOff>150872</xdr:colOff>
      <xdr:row>142</xdr:row>
      <xdr:rowOff>0</xdr:rowOff>
    </xdr:to>
    <xdr:sp macro="" textlink="">
      <xdr:nvSpPr>
        <xdr:cNvPr id="38" name="Text Box 6">
          <a:extLst>
            <a:ext uri="{FF2B5EF4-FFF2-40B4-BE49-F238E27FC236}">
              <a16:creationId xmlns:a16="http://schemas.microsoft.com/office/drawing/2014/main" id="{00000000-0008-0000-0800-000026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39" name="Text Box 3">
          <a:extLst>
            <a:ext uri="{FF2B5EF4-FFF2-40B4-BE49-F238E27FC236}">
              <a16:creationId xmlns:a16="http://schemas.microsoft.com/office/drawing/2014/main" id="{00000000-0008-0000-0800-000027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142</xdr:row>
      <xdr:rowOff>0</xdr:rowOff>
    </xdr:from>
    <xdr:to>
      <xdr:col>5</xdr:col>
      <xdr:colOff>150872</xdr:colOff>
      <xdr:row>142</xdr:row>
      <xdr:rowOff>0</xdr:rowOff>
    </xdr:to>
    <xdr:sp macro="" textlink="">
      <xdr:nvSpPr>
        <xdr:cNvPr id="40" name="Text Box 6">
          <a:extLst>
            <a:ext uri="{FF2B5EF4-FFF2-40B4-BE49-F238E27FC236}">
              <a16:creationId xmlns:a16="http://schemas.microsoft.com/office/drawing/2014/main" id="{00000000-0008-0000-0800-000028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41" name="Text Box 3">
          <a:extLst>
            <a:ext uri="{FF2B5EF4-FFF2-40B4-BE49-F238E27FC236}">
              <a16:creationId xmlns:a16="http://schemas.microsoft.com/office/drawing/2014/main" id="{00000000-0008-0000-0800-000029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142</xdr:row>
      <xdr:rowOff>0</xdr:rowOff>
    </xdr:from>
    <xdr:to>
      <xdr:col>5</xdr:col>
      <xdr:colOff>150872</xdr:colOff>
      <xdr:row>142</xdr:row>
      <xdr:rowOff>0</xdr:rowOff>
    </xdr:to>
    <xdr:sp macro="" textlink="">
      <xdr:nvSpPr>
        <xdr:cNvPr id="42" name="Text Box 6">
          <a:extLst>
            <a:ext uri="{FF2B5EF4-FFF2-40B4-BE49-F238E27FC236}">
              <a16:creationId xmlns:a16="http://schemas.microsoft.com/office/drawing/2014/main" id="{00000000-0008-0000-0800-00002A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43" name="Text Box 3">
          <a:extLst>
            <a:ext uri="{FF2B5EF4-FFF2-40B4-BE49-F238E27FC236}">
              <a16:creationId xmlns:a16="http://schemas.microsoft.com/office/drawing/2014/main" id="{00000000-0008-0000-0800-00002B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44" name="Text Box 6">
          <a:extLst>
            <a:ext uri="{FF2B5EF4-FFF2-40B4-BE49-F238E27FC236}">
              <a16:creationId xmlns:a16="http://schemas.microsoft.com/office/drawing/2014/main" id="{00000000-0008-0000-0800-00002C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45" name="Text Box 3">
          <a:extLst>
            <a:ext uri="{FF2B5EF4-FFF2-40B4-BE49-F238E27FC236}">
              <a16:creationId xmlns:a16="http://schemas.microsoft.com/office/drawing/2014/main" id="{00000000-0008-0000-0800-00002D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46" name="Text Box 6">
          <a:extLst>
            <a:ext uri="{FF2B5EF4-FFF2-40B4-BE49-F238E27FC236}">
              <a16:creationId xmlns:a16="http://schemas.microsoft.com/office/drawing/2014/main" id="{00000000-0008-0000-0800-00002E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47" name="Text Box 3">
          <a:extLst>
            <a:ext uri="{FF2B5EF4-FFF2-40B4-BE49-F238E27FC236}">
              <a16:creationId xmlns:a16="http://schemas.microsoft.com/office/drawing/2014/main" id="{00000000-0008-0000-0800-00002F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48" name="Text Box 6">
          <a:extLst>
            <a:ext uri="{FF2B5EF4-FFF2-40B4-BE49-F238E27FC236}">
              <a16:creationId xmlns:a16="http://schemas.microsoft.com/office/drawing/2014/main" id="{00000000-0008-0000-0800-000030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49" name="Text Box 3">
          <a:extLst>
            <a:ext uri="{FF2B5EF4-FFF2-40B4-BE49-F238E27FC236}">
              <a16:creationId xmlns:a16="http://schemas.microsoft.com/office/drawing/2014/main" id="{00000000-0008-0000-0800-000031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50" name="Text Box 6">
          <a:extLst>
            <a:ext uri="{FF2B5EF4-FFF2-40B4-BE49-F238E27FC236}">
              <a16:creationId xmlns:a16="http://schemas.microsoft.com/office/drawing/2014/main" id="{00000000-0008-0000-0800-000032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51" name="Text Box 3">
          <a:extLst>
            <a:ext uri="{FF2B5EF4-FFF2-40B4-BE49-F238E27FC236}">
              <a16:creationId xmlns:a16="http://schemas.microsoft.com/office/drawing/2014/main" id="{00000000-0008-0000-0800-000033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9525</xdr:colOff>
      <xdr:row>8</xdr:row>
      <xdr:rowOff>36325</xdr:rowOff>
    </xdr:from>
    <xdr:to>
      <xdr:col>14</xdr:col>
      <xdr:colOff>677032</xdr:colOff>
      <xdr:row>10</xdr:row>
      <xdr:rowOff>52777</xdr:rowOff>
    </xdr:to>
    <xdr:sp macro="" textlink="">
      <xdr:nvSpPr>
        <xdr:cNvPr id="2" name="Rectangle 24">
          <a:extLst>
            <a:ext uri="{FF2B5EF4-FFF2-40B4-BE49-F238E27FC236}">
              <a16:creationId xmlns:a16="http://schemas.microsoft.com/office/drawing/2014/main" id="{00000000-0008-0000-0D00-000002000000}"/>
            </a:ext>
          </a:extLst>
        </xdr:cNvPr>
        <xdr:cNvSpPr/>
      </xdr:nvSpPr>
      <xdr:spPr>
        <a:xfrm>
          <a:off x="9353550" y="3236725"/>
          <a:ext cx="9706732" cy="2016702"/>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clientData/>
  </xdr:twoCellAnchor>
  <xdr:twoCellAnchor>
    <xdr:from>
      <xdr:col>8</xdr:col>
      <xdr:colOff>0</xdr:colOff>
      <xdr:row>21</xdr:row>
      <xdr:rowOff>63777</xdr:rowOff>
    </xdr:from>
    <xdr:to>
      <xdr:col>14</xdr:col>
      <xdr:colOff>806292</xdr:colOff>
      <xdr:row>23</xdr:row>
      <xdr:rowOff>80229</xdr:rowOff>
    </xdr:to>
    <xdr:sp macro="" textlink="">
      <xdr:nvSpPr>
        <xdr:cNvPr id="3" name="Rectangle 12">
          <a:extLst>
            <a:ext uri="{FF2B5EF4-FFF2-40B4-BE49-F238E27FC236}">
              <a16:creationId xmlns:a16="http://schemas.microsoft.com/office/drawing/2014/main" id="{00000000-0008-0000-0D00-000003000000}"/>
            </a:ext>
          </a:extLst>
        </xdr:cNvPr>
        <xdr:cNvSpPr/>
      </xdr:nvSpPr>
      <xdr:spPr>
        <a:xfrm>
          <a:off x="7362825" y="13465452"/>
          <a:ext cx="10150317" cy="1616652"/>
        </a:xfrm>
        <a:prstGeom prst="rect">
          <a:avLst/>
        </a:prstGeom>
        <a:noFill/>
      </xdr:spPr>
      <xdr:style>
        <a:lnRef idx="0">
          <a:schemeClr val="dk1">
            <a:alpha val="0"/>
            <a:hueOff val="0"/>
            <a:satOff val="0"/>
            <a:lumOff val="0"/>
            <a:alphaOff val="0"/>
          </a:schemeClr>
        </a:lnRef>
        <a:fillRef idx="0">
          <a:scrgbClr r="0" g="0" b="0"/>
        </a:fillRef>
        <a:effectRef idx="0">
          <a:schemeClr val="lt1">
            <a:alpha val="0"/>
            <a:hueOff val="0"/>
            <a:satOff val="0"/>
            <a:lumOff val="0"/>
            <a:alphaOff val="0"/>
          </a:schemeClr>
        </a:effectRef>
        <a:fontRef idx="minor">
          <a:schemeClr val="tx1">
            <a:hueOff val="0"/>
            <a:satOff val="0"/>
            <a:lumOff val="0"/>
            <a:alphaOff val="0"/>
          </a:schemeClr>
        </a:fontRef>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COM.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DPN.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DSF.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mdecena/Desktop/Copia%20de%20MATRIZ%20POA%20CONSULTORIA%20JURIDICA.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MIA.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odontologia/Desktop/ESCR/POA2018/POA%202018%20SNS%20Final%20,%20Final.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SDS.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Contable/Downloads/Copia%20de%20POA%20Regional%202020%20SRSCC%20(VIII)%20Consolidado%20nilson%20(2).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sns2/Desktop/POA%20SRS%202019/POA%202019%20SRSCC/Matriz%20POA%202019%20SRS-SNS.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Silvio%20de%20la%20Cruz/Downloads/POA%20Est&#225;ndar%20SRS%202022%20CONSOLIDADO%20V.%20FINAL%20DEPARTAMENTOS%20DEL%20SRSCC%20(1)%20ENVIAR%20A%20SILVIO%20(1).xlsm"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sns2/Dropbox/Carpeta%20Poa%202018%20Corregidos/POAs%20revisados/POA%202018%20OAI.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rosario/Desktop/POA%20Ajustados%20y%20Corregidos%202022%20Final%2022.09.2021/POA%20Est&#225;ndar%202022%20Cibao%20Occidental%20VFA/POA%20Est&#225;ndar%202022%20SRS%20Cibao%20Occidental%20VFA.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sns2/Dropbox/Carpeta%20Poa%202018%20Corregidos/POAs%20revisados/POA%202018%20Sistema%20de%20Informaci&#243;n.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sns2/Dropbox/Carpeta%20Poa%202018%20Corregidos/POA%202018%20RRHH,%20version%20final%20corregido.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sns2/Dropbox/Carpeta%20Poa%202018%20Corregidos/POA%202018%20Pasantia.xlsm"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sns2/Dropbox/Carpeta%20Poa%202018%20Corregidos/POA%202018%20M&amp;E.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sns2/Dropbox/Carpeta%20Poa%202018%20Corregidos/POA%202018%20De%20La%20Oicina%20de%20Control%20y%20Fiscalizacion.xlsm"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Users/sns2/Dropbox/Carpeta%20Poa%202018%20Corregidos/POA%202018%20Diagnostica,%20version%20final%20corregido.xlsm"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sns2/Dropbox/Carpeta%20Poa%202018%20Corregidos/POA%202018%20Comunicaciones.xlsm"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Users/sns2/Dropbox/Carpeta%20Poa%202018%20Corregidos/POA%20%202018%20Juridica.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Users/sns2/Dropbox/Carpeta%20Poa%202018%20Corregidos/POA%202018%20Atenci&#243;n%20al%20Usuario.xlsm"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Users/user/Downloads/POA%202022%20TRAUMATOLOGIC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ns2/Desktop/Desktop/Planificaci&#243;n/POA%202018%20DC%20SNS%20y%20SRS/POA%20M&amp;E%202018.xlsm"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ARMIDA%20GARCIA%20POA%20Est&#225;ndar%20CEAS%20provinciales%20y%20municipales%202022%20(ORIGINAL%20%20(2).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MARCHENA%20POA%20Est&#225;ndar%20CEAS%20provinciales%20y%20municipales%202022%20(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CENSAIDE%20POA%20Est&#225;ndar%20CEAS%20%202022.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CEVICOS%20POA%20Est&#225;ndar%20CEAS%20provinciales%20y%20municipales%202022.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INMACULADA%20POA%20Est&#225;ndar%20CEAS.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JIMA%20ABAJO%20POA%20Est&#225;ndar%20CEAS%20provinciales%20y%20municipales%202022.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JUAN%20ANTONIO%20CASTILLO%20POA%20Est&#225;ndar%20CEAS.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MAIMON%20POA%20Est&#225;ndar%20CEAS%20provinciales%20y%20municipales%202022.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MORILLO%20KING%20POA%202022.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OCTAVIA%20GAUTIER%20POA%2020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CSS%20dic%2020_12_20.xlsm"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PEDRO%20ANT.%20CESPEDES%20POA%20Est&#225;ndar.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PIEDRA%20BLANCA%20POA%202022.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RAMON%20BAEZ%20POA%202022.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SIGIFREDO%20ALBA%20POA%202022.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Users/Silvio%20de%20la%20Cruz/Desktop/Datos%20de%20Pc%20antigua/Documentos/PRESUPUESTO%202022/VILLA%20LA%20MATA%20%20POA%20Est&#225;ndar%20CEAS%20provinciales%20y%20municipales%20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mariam.montesdeoca/Desktop/Copia%20de%20Matriz%20POA%20DC-SNS%20DED2019%20%20final.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DGI.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DGC.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DMI.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sns2/Desktop/Formulaci&#243;n%20POA%202020/Propuesta%20POA%20DCSNS%202020/Matriz%20POA%202020%20DPI.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Matriz"/>
      <sheetName val="Tablero Indicadores POA"/>
      <sheetName val="Prov"/>
      <sheetName val="Insumos"/>
      <sheetName val="LSIns"/>
      <sheetName val="Obj"/>
      <sheetName val="Catalogo"/>
      <sheetName val="Matriz POA 2020 CO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DPN"/>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DSF"/>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Copia de MATRIZ POA CONSULTORIA"/>
    </sheetNames>
    <sheetDataSet>
      <sheetData sheetId="0"/>
      <sheetData sheetId="1"/>
      <sheetData sheetId="2"/>
      <sheetData sheetId="3"/>
      <sheetData sheetId="4"/>
      <sheetData sheetId="5"/>
      <sheetData sheetId="6"/>
      <sheetData sheetId="7"/>
      <sheetData sheetId="8"/>
      <sheetData sheetId="9"/>
      <sheetData sheetId="10"/>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ow r="57">
          <cell r="B57" t="str">
            <v>LE.1 - Fortalecer las capacidades gestoras institucionales del SNS a través de la implementación del Modelo de Gestión, del desarrollo de su organización funcional y de las capacidades e instrumentos necesarios en cada ámbito de gestión</v>
          </cell>
        </row>
      </sheetData>
      <sheetData sheetId="14"/>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MIA"/>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SNS Final ,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SDS"/>
      <sheetName val="Hoja1"/>
      <sheetName val="Formulario PPGR2 activ comparti"/>
      <sheetName val="NOTAS"/>
    </sheetNames>
    <sheetDataSet>
      <sheetData sheetId="0" refreshError="1"/>
      <sheetData sheetId="1" refreshError="1"/>
      <sheetData sheetId="2">
        <row r="9">
          <cell r="H9" t="str">
            <v>DDI 1.1.2.1.01</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 sheetId="16"/>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Hoja3"/>
      <sheetName val="Hoja4"/>
      <sheetName val="Hoja5"/>
      <sheetName val="Hoja6"/>
      <sheetName val="Hoja7"/>
      <sheetName val="Hoja8"/>
      <sheetName val="Hoja9"/>
      <sheetName val="Hoja10"/>
      <sheetName val="Hoja12"/>
      <sheetName val="Hoja13"/>
      <sheetName val="Hoja15"/>
      <sheetName val="Hoja14"/>
      <sheetName val="Hoja11"/>
      <sheetName val="Hoja16"/>
      <sheetName val="Hoja17"/>
      <sheetName val="Hoja18"/>
      <sheetName val="Hoja19"/>
      <sheetName val="Formulario PPGR6"/>
      <sheetName val="Formulario PPGR7"/>
      <sheetName val="Formulario PPGR8"/>
      <sheetName val="Tablero Indicadores POA"/>
      <sheetName val="Prov"/>
      <sheetName val="LSIns"/>
      <sheetName val="Obj"/>
      <sheetName val="Catalogo"/>
      <sheetName val="Hoja1"/>
      <sheetName val="Hoja2"/>
      <sheetName val="Copia de POA Regional 2020 SRS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4"/>
      <sheetName val="Prov"/>
      <sheetName val="LSIns"/>
      <sheetName val="Obj"/>
      <sheetName val="Catalogo"/>
      <sheetName val="Formulario PPGR1"/>
      <sheetName val="Formulario PPGR2"/>
      <sheetName val="Formulario PPGR3"/>
      <sheetName val="Formulario PPGR5"/>
      <sheetName val="Formulario PPGR6"/>
      <sheetName val="Formulario PPGR7"/>
      <sheetName val="Formulario PPGR8"/>
      <sheetName val="Tablero Indicadores POA"/>
      <sheetName val="Matriz POA 2019 SRS-SNS"/>
      <sheetName val="PPNE2"/>
      <sheetName val="Prioridades Directivas"/>
      <sheetName val="PPNE1"/>
      <sheetName val="PPNE2.1"/>
      <sheetName val="PPNE3"/>
      <sheetName val="PPNE4"/>
      <sheetName val="PPNE5"/>
      <sheetName val="Insumos"/>
      <sheetName val="Hoja1"/>
      <sheetName val="Sheet1"/>
    </sheetNames>
    <sheetDataSet>
      <sheetData sheetId="0"/>
      <sheetData sheetId="1"/>
      <sheetData sheetId="2">
        <row r="2">
          <cell r="A2" t="str">
            <v>DISTRITO NACIONAL</v>
          </cell>
          <cell r="B2" t="str">
            <v>Distrito_Nacional</v>
          </cell>
        </row>
        <row r="3">
          <cell r="A3" t="str">
            <v>AZUA</v>
          </cell>
          <cell r="B3" t="str">
            <v>Azua</v>
          </cell>
        </row>
        <row r="4">
          <cell r="A4" t="str">
            <v>AZUA</v>
          </cell>
          <cell r="B4" t="str">
            <v>Azua</v>
          </cell>
        </row>
        <row r="5">
          <cell r="A5" t="str">
            <v>AZUA</v>
          </cell>
          <cell r="B5" t="str">
            <v>Azua</v>
          </cell>
        </row>
        <row r="6">
          <cell r="A6" t="str">
            <v>AZUA</v>
          </cell>
          <cell r="B6" t="str">
            <v>Azua</v>
          </cell>
        </row>
        <row r="7">
          <cell r="A7" t="str">
            <v>AZUA</v>
          </cell>
          <cell r="B7" t="str">
            <v>Azua</v>
          </cell>
        </row>
        <row r="8">
          <cell r="A8" t="str">
            <v>AZUA</v>
          </cell>
          <cell r="B8" t="str">
            <v>Azua</v>
          </cell>
        </row>
        <row r="9">
          <cell r="A9" t="str">
            <v>AZUA</v>
          </cell>
          <cell r="B9" t="str">
            <v>Azua</v>
          </cell>
        </row>
        <row r="10">
          <cell r="A10" t="str">
            <v>AZUA</v>
          </cell>
          <cell r="B10" t="str">
            <v>Azua</v>
          </cell>
        </row>
        <row r="11">
          <cell r="A11" t="str">
            <v>AZUA</v>
          </cell>
          <cell r="B11" t="str">
            <v>Azua</v>
          </cell>
        </row>
        <row r="12">
          <cell r="A12" t="str">
            <v>AZUA</v>
          </cell>
          <cell r="B12" t="str">
            <v>Azua</v>
          </cell>
        </row>
        <row r="13">
          <cell r="A13" t="str">
            <v>BAHORUCO</v>
          </cell>
          <cell r="B13" t="str">
            <v>Bahoruco</v>
          </cell>
        </row>
        <row r="14">
          <cell r="A14" t="str">
            <v>BAHORUCO</v>
          </cell>
          <cell r="B14" t="str">
            <v>Bahoruco</v>
          </cell>
        </row>
        <row r="15">
          <cell r="A15" t="str">
            <v>BAHORUCO</v>
          </cell>
          <cell r="B15" t="str">
            <v>Bahoruco</v>
          </cell>
        </row>
        <row r="16">
          <cell r="A16" t="str">
            <v>BAHORUCO</v>
          </cell>
          <cell r="B16" t="str">
            <v>Bahoruco</v>
          </cell>
        </row>
        <row r="17">
          <cell r="A17" t="str">
            <v>BAHORUCO</v>
          </cell>
          <cell r="B17" t="str">
            <v>Bahoruco</v>
          </cell>
        </row>
        <row r="18">
          <cell r="A18" t="str">
            <v>BARAHONA</v>
          </cell>
          <cell r="B18" t="str">
            <v>Barahona</v>
          </cell>
        </row>
        <row r="19">
          <cell r="A19" t="str">
            <v>BARAHONA</v>
          </cell>
          <cell r="B19" t="str">
            <v>Barahona</v>
          </cell>
        </row>
        <row r="20">
          <cell r="A20" t="str">
            <v>BARAHONA</v>
          </cell>
          <cell r="B20" t="str">
            <v>Barahona</v>
          </cell>
        </row>
        <row r="21">
          <cell r="A21" t="str">
            <v>BARAHONA</v>
          </cell>
          <cell r="B21" t="str">
            <v>Barahona</v>
          </cell>
        </row>
        <row r="22">
          <cell r="A22" t="str">
            <v>BARAHONA</v>
          </cell>
          <cell r="B22" t="str">
            <v>Barahona</v>
          </cell>
        </row>
        <row r="23">
          <cell r="A23" t="str">
            <v>BARAHONA</v>
          </cell>
          <cell r="B23" t="str">
            <v>Barahona</v>
          </cell>
        </row>
        <row r="24">
          <cell r="A24" t="str">
            <v>BARAHONA</v>
          </cell>
          <cell r="B24" t="str">
            <v>Barahona</v>
          </cell>
        </row>
        <row r="25">
          <cell r="A25" t="str">
            <v>BARAHONA</v>
          </cell>
          <cell r="B25" t="str">
            <v>Barahona</v>
          </cell>
        </row>
        <row r="26">
          <cell r="A26" t="str">
            <v>BARAHONA</v>
          </cell>
          <cell r="B26" t="str">
            <v>Barahona</v>
          </cell>
        </row>
        <row r="27">
          <cell r="A27" t="str">
            <v>BARAHONA</v>
          </cell>
          <cell r="B27" t="str">
            <v>Barahona</v>
          </cell>
        </row>
        <row r="28">
          <cell r="A28" t="str">
            <v>BARAHONA</v>
          </cell>
          <cell r="B28" t="str">
            <v>Barahona</v>
          </cell>
        </row>
        <row r="29">
          <cell r="A29" t="str">
            <v>DAJABÓN</v>
          </cell>
          <cell r="B29" t="str">
            <v>Dajabon</v>
          </cell>
        </row>
        <row r="30">
          <cell r="A30" t="str">
            <v>DAJABÓN</v>
          </cell>
          <cell r="B30" t="str">
            <v>Dajabon</v>
          </cell>
        </row>
        <row r="31">
          <cell r="A31" t="str">
            <v>DAJABÓN</v>
          </cell>
          <cell r="B31" t="str">
            <v>Dajabon</v>
          </cell>
        </row>
        <row r="32">
          <cell r="A32" t="str">
            <v>DAJABÓN</v>
          </cell>
          <cell r="B32" t="str">
            <v>Dajabon</v>
          </cell>
        </row>
        <row r="33">
          <cell r="A33" t="str">
            <v>DAJABÓN</v>
          </cell>
          <cell r="B33" t="str">
            <v>Dajabon</v>
          </cell>
        </row>
        <row r="34">
          <cell r="A34" t="str">
            <v>DUARTE</v>
          </cell>
          <cell r="B34" t="str">
            <v>Duarte</v>
          </cell>
        </row>
        <row r="35">
          <cell r="A35" t="str">
            <v>DUARTE</v>
          </cell>
          <cell r="B35" t="str">
            <v>Duarte</v>
          </cell>
        </row>
        <row r="36">
          <cell r="A36" t="str">
            <v>DUARTE</v>
          </cell>
          <cell r="B36" t="str">
            <v>Duarte</v>
          </cell>
        </row>
        <row r="37">
          <cell r="A37" t="str">
            <v>DUARTE</v>
          </cell>
          <cell r="B37" t="str">
            <v>Duarte</v>
          </cell>
        </row>
        <row r="38">
          <cell r="A38" t="str">
            <v>DUARTE</v>
          </cell>
          <cell r="B38" t="str">
            <v>Duarte</v>
          </cell>
        </row>
        <row r="39">
          <cell r="A39" t="str">
            <v>DUARTE</v>
          </cell>
          <cell r="B39" t="str">
            <v>Duarte</v>
          </cell>
        </row>
        <row r="40">
          <cell r="A40" t="str">
            <v>DUARTE</v>
          </cell>
          <cell r="B40" t="str">
            <v>Duarte</v>
          </cell>
        </row>
        <row r="41">
          <cell r="A41" t="str">
            <v>EL SEIBO</v>
          </cell>
          <cell r="B41" t="str">
            <v>El_Seibo</v>
          </cell>
        </row>
        <row r="42">
          <cell r="A42" t="str">
            <v>EL SEIBO</v>
          </cell>
          <cell r="B42" t="str">
            <v>El_Seibo</v>
          </cell>
        </row>
        <row r="43">
          <cell r="A43" t="str">
            <v>ELÍAS PIÑA</v>
          </cell>
          <cell r="B43" t="str">
            <v>Elias_Pina</v>
          </cell>
        </row>
        <row r="44">
          <cell r="A44" t="str">
            <v>ELÍAS PIÑA</v>
          </cell>
          <cell r="B44" t="str">
            <v>Elias_Pina</v>
          </cell>
        </row>
        <row r="45">
          <cell r="A45" t="str">
            <v>ELÍAS PIÑA</v>
          </cell>
          <cell r="B45" t="str">
            <v>Elias_Pina</v>
          </cell>
        </row>
        <row r="46">
          <cell r="A46" t="str">
            <v>ELÍAS PIÑA</v>
          </cell>
          <cell r="B46" t="str">
            <v>Elias_Pina</v>
          </cell>
        </row>
        <row r="47">
          <cell r="A47" t="str">
            <v>ELÍAS PIÑA</v>
          </cell>
          <cell r="B47" t="str">
            <v>Elias_Pina</v>
          </cell>
        </row>
        <row r="48">
          <cell r="A48" t="str">
            <v>ELÍAS PIÑA</v>
          </cell>
          <cell r="B48" t="str">
            <v>Elias_Pina</v>
          </cell>
        </row>
        <row r="49">
          <cell r="A49" t="str">
            <v>ESPAILLAT</v>
          </cell>
          <cell r="B49" t="str">
            <v>Espaillat</v>
          </cell>
        </row>
        <row r="50">
          <cell r="A50" t="str">
            <v>ESPAILLAT</v>
          </cell>
          <cell r="B50" t="str">
            <v>Espaillat</v>
          </cell>
        </row>
        <row r="51">
          <cell r="A51" t="str">
            <v>ESPAILLAT</v>
          </cell>
          <cell r="B51" t="str">
            <v>Espaillat</v>
          </cell>
        </row>
        <row r="52">
          <cell r="A52" t="str">
            <v>ESPAILLAT</v>
          </cell>
          <cell r="B52" t="str">
            <v>Espaillat</v>
          </cell>
        </row>
        <row r="53">
          <cell r="A53" t="str">
            <v>HATO MAYOR</v>
          </cell>
          <cell r="B53" t="str">
            <v>Hato_Mayor</v>
          </cell>
        </row>
        <row r="54">
          <cell r="A54" t="str">
            <v>HATO MAYOR</v>
          </cell>
          <cell r="B54" t="str">
            <v>Hato_Mayor</v>
          </cell>
        </row>
        <row r="55">
          <cell r="A55" t="str">
            <v>HATO MAYOR</v>
          </cell>
          <cell r="B55" t="str">
            <v>Hato_Mayor</v>
          </cell>
        </row>
        <row r="56">
          <cell r="A56" t="str">
            <v>HERMANAS MIRABAL</v>
          </cell>
          <cell r="B56" t="str">
            <v>Hermanas_Mirabal</v>
          </cell>
        </row>
        <row r="57">
          <cell r="A57" t="str">
            <v>HERMANAS MIRABAL</v>
          </cell>
          <cell r="B57" t="str">
            <v>Hermanas_Mirabal</v>
          </cell>
        </row>
        <row r="58">
          <cell r="A58" t="str">
            <v>HERMANAS MIRABAL</v>
          </cell>
          <cell r="B58" t="str">
            <v>Hermanas_Mirabal</v>
          </cell>
        </row>
        <row r="59">
          <cell r="A59" t="str">
            <v>INDEPENDENCIA</v>
          </cell>
          <cell r="B59" t="str">
            <v>Independencia</v>
          </cell>
        </row>
        <row r="60">
          <cell r="A60" t="str">
            <v>INDEPENDENCIA</v>
          </cell>
          <cell r="B60" t="str">
            <v>Independencia</v>
          </cell>
        </row>
        <row r="61">
          <cell r="A61" t="str">
            <v>INDEPENDENCIA</v>
          </cell>
          <cell r="B61" t="str">
            <v>Independencia</v>
          </cell>
        </row>
        <row r="62">
          <cell r="A62" t="str">
            <v>INDEPENDENCIA</v>
          </cell>
          <cell r="B62" t="str">
            <v>Independencia</v>
          </cell>
        </row>
        <row r="63">
          <cell r="A63" t="str">
            <v>INDEPENDENCIA</v>
          </cell>
          <cell r="B63" t="str">
            <v>Independencia</v>
          </cell>
        </row>
        <row r="64">
          <cell r="A64" t="str">
            <v>INDEPENDENCIA</v>
          </cell>
          <cell r="B64" t="str">
            <v>Independencia</v>
          </cell>
        </row>
        <row r="65">
          <cell r="A65" t="str">
            <v>LA ALTAGRACIA</v>
          </cell>
          <cell r="B65" t="str">
            <v>La_Altagracia</v>
          </cell>
        </row>
        <row r="66">
          <cell r="A66" t="str">
            <v>LA ALTAGRACIA</v>
          </cell>
          <cell r="B66" t="str">
            <v>La_Altagracia</v>
          </cell>
        </row>
        <row r="67">
          <cell r="A67" t="str">
            <v>LA ROMANA</v>
          </cell>
          <cell r="B67" t="str">
            <v>La_Romana</v>
          </cell>
        </row>
        <row r="68">
          <cell r="A68" t="str">
            <v>LA ROMANA</v>
          </cell>
          <cell r="B68" t="str">
            <v>La_Romana</v>
          </cell>
        </row>
        <row r="69">
          <cell r="A69" t="str">
            <v>LA ROMANA</v>
          </cell>
          <cell r="B69" t="str">
            <v>La_Romana</v>
          </cell>
        </row>
        <row r="70">
          <cell r="A70" t="str">
            <v>LA VEGA</v>
          </cell>
          <cell r="B70" t="str">
            <v>La_Vega</v>
          </cell>
        </row>
        <row r="71">
          <cell r="A71" t="str">
            <v>LA VEGA</v>
          </cell>
          <cell r="B71" t="str">
            <v>La_Vega</v>
          </cell>
        </row>
        <row r="72">
          <cell r="A72" t="str">
            <v>LA VEGA</v>
          </cell>
          <cell r="B72" t="str">
            <v>La_Vega</v>
          </cell>
        </row>
        <row r="73">
          <cell r="A73" t="str">
            <v>LA VEGA</v>
          </cell>
          <cell r="B73" t="str">
            <v>La_Vega</v>
          </cell>
        </row>
        <row r="74">
          <cell r="A74" t="str">
            <v>MARÍA TRINIDAD SÁNCHEZ</v>
          </cell>
          <cell r="B74" t="str">
            <v>Maria_Trinidad_Sanchez</v>
          </cell>
        </row>
        <row r="75">
          <cell r="A75" t="str">
            <v>MARÍA TRINIDAD SÁNCHEZ</v>
          </cell>
          <cell r="B75" t="str">
            <v>Maria_Trinidad_Sanchez</v>
          </cell>
        </row>
        <row r="76">
          <cell r="A76" t="str">
            <v>MARÍA TRINIDAD SÁNCHEZ</v>
          </cell>
          <cell r="B76" t="str">
            <v>Maria_Trinidad_Sanchez</v>
          </cell>
        </row>
        <row r="77">
          <cell r="A77" t="str">
            <v>MARÍA TRINIDAD SÁNCHEZ</v>
          </cell>
          <cell r="B77" t="str">
            <v>Maria_Trinidad_Sanchez</v>
          </cell>
        </row>
        <row r="78">
          <cell r="A78" t="str">
            <v>MONSEÑOR NOUEL</v>
          </cell>
          <cell r="B78" t="str">
            <v>Monsenor_Nouel</v>
          </cell>
        </row>
        <row r="79">
          <cell r="A79" t="str">
            <v>MONSEÑOR NOUEL</v>
          </cell>
          <cell r="B79" t="str">
            <v>Monsenor_Nouel</v>
          </cell>
        </row>
        <row r="80">
          <cell r="A80" t="str">
            <v>MONSEÑOR NOUEL</v>
          </cell>
          <cell r="B80" t="str">
            <v>Monsenor_Nouel</v>
          </cell>
        </row>
        <row r="81">
          <cell r="A81" t="str">
            <v>MONTECRISTI</v>
          </cell>
          <cell r="B81" t="str">
            <v>Montecristi</v>
          </cell>
        </row>
        <row r="82">
          <cell r="A82" t="str">
            <v>MONTECRISTI</v>
          </cell>
          <cell r="B82" t="str">
            <v>Montecristi</v>
          </cell>
        </row>
        <row r="83">
          <cell r="A83" t="str">
            <v>MONTECRISTI</v>
          </cell>
          <cell r="B83" t="str">
            <v>Montecristi</v>
          </cell>
        </row>
        <row r="84">
          <cell r="A84" t="str">
            <v>MONTECRISTI</v>
          </cell>
          <cell r="B84" t="str">
            <v>Montecristi</v>
          </cell>
        </row>
        <row r="85">
          <cell r="A85" t="str">
            <v>MONTECRISTI</v>
          </cell>
          <cell r="B85" t="str">
            <v>Montecristi</v>
          </cell>
        </row>
        <row r="86">
          <cell r="A86" t="str">
            <v>MONTECRISTI</v>
          </cell>
          <cell r="B86" t="str">
            <v>Montecristi</v>
          </cell>
        </row>
        <row r="87">
          <cell r="A87" t="str">
            <v>MONTE PLATA</v>
          </cell>
          <cell r="B87" t="str">
            <v>Monte_Plata</v>
          </cell>
        </row>
        <row r="88">
          <cell r="A88" t="str">
            <v>MONTE PLATA</v>
          </cell>
          <cell r="B88" t="str">
            <v>Monte_Plata</v>
          </cell>
        </row>
        <row r="89">
          <cell r="A89" t="str">
            <v>MONTE PLATA</v>
          </cell>
          <cell r="B89" t="str">
            <v>Monte_Plata</v>
          </cell>
        </row>
        <row r="90">
          <cell r="A90" t="str">
            <v>MONTE PLATA</v>
          </cell>
          <cell r="B90" t="str">
            <v>Monte_Plata</v>
          </cell>
        </row>
        <row r="91">
          <cell r="A91" t="str">
            <v>MONTE PLATA</v>
          </cell>
          <cell r="B91" t="str">
            <v>Monte_Plata</v>
          </cell>
        </row>
        <row r="92">
          <cell r="A92" t="str">
            <v>PEDERNALES</v>
          </cell>
          <cell r="B92" t="str">
            <v>Pedernales</v>
          </cell>
        </row>
        <row r="93">
          <cell r="A93" t="str">
            <v>PEDERNALES</v>
          </cell>
          <cell r="B93" t="str">
            <v>Pedernales</v>
          </cell>
        </row>
        <row r="94">
          <cell r="A94" t="str">
            <v>PERAVIA</v>
          </cell>
          <cell r="B94" t="str">
            <v>Peravia</v>
          </cell>
        </row>
        <row r="95">
          <cell r="A95" t="str">
            <v>PERAVIA</v>
          </cell>
          <cell r="B95" t="str">
            <v>Peravia</v>
          </cell>
        </row>
        <row r="96">
          <cell r="A96" t="str">
            <v>PUERTO PLATA</v>
          </cell>
          <cell r="B96" t="str">
            <v>Puerto_Plata</v>
          </cell>
        </row>
        <row r="97">
          <cell r="A97" t="str">
            <v>PUERTO PLATA</v>
          </cell>
          <cell r="B97" t="str">
            <v>Puerto_Plata</v>
          </cell>
        </row>
        <row r="98">
          <cell r="A98" t="str">
            <v>PUERTO PLATA</v>
          </cell>
          <cell r="B98" t="str">
            <v>Puerto_Plata</v>
          </cell>
        </row>
        <row r="99">
          <cell r="A99" t="str">
            <v>PUERTO PLATA</v>
          </cell>
          <cell r="B99" t="str">
            <v>Puerto_Plata</v>
          </cell>
        </row>
        <row r="100">
          <cell r="A100" t="str">
            <v>PUERTO PLATA</v>
          </cell>
          <cell r="B100" t="str">
            <v>Puerto_Plata</v>
          </cell>
        </row>
        <row r="101">
          <cell r="A101" t="str">
            <v>PUERTO PLATA</v>
          </cell>
          <cell r="B101" t="str">
            <v>Puerto_Plata</v>
          </cell>
        </row>
        <row r="102">
          <cell r="A102" t="str">
            <v>PUERTO PLATA</v>
          </cell>
          <cell r="B102" t="str">
            <v>Puerto_Plata</v>
          </cell>
        </row>
        <row r="103">
          <cell r="A103" t="str">
            <v>PUERTO PLATA</v>
          </cell>
          <cell r="B103" t="str">
            <v>Puerto_Plata</v>
          </cell>
        </row>
        <row r="104">
          <cell r="A104" t="str">
            <v>PUERTO PLATA</v>
          </cell>
          <cell r="B104" t="str">
            <v>Puerto_Plata</v>
          </cell>
        </row>
        <row r="105">
          <cell r="A105" t="str">
            <v>SAMANÁ</v>
          </cell>
          <cell r="B105" t="str">
            <v>Samana</v>
          </cell>
        </row>
        <row r="106">
          <cell r="A106" t="str">
            <v>SAMANÁ</v>
          </cell>
          <cell r="B106" t="str">
            <v>Samana</v>
          </cell>
        </row>
        <row r="107">
          <cell r="A107" t="str">
            <v>SAMANÁ</v>
          </cell>
          <cell r="B107" t="str">
            <v>Samana</v>
          </cell>
        </row>
        <row r="108">
          <cell r="A108" t="str">
            <v>SAN CRISTÓBAL</v>
          </cell>
          <cell r="B108" t="str">
            <v>San_Cristobal</v>
          </cell>
        </row>
        <row r="109">
          <cell r="A109" t="str">
            <v>SAN CRISTÓBAL</v>
          </cell>
          <cell r="B109" t="str">
            <v>San_Cristobal</v>
          </cell>
        </row>
        <row r="110">
          <cell r="A110" t="str">
            <v>SAN CRISTÓBAL</v>
          </cell>
          <cell r="B110" t="str">
            <v>San_Cristobal</v>
          </cell>
        </row>
        <row r="111">
          <cell r="A111" t="str">
            <v>SAN CRISTÓBAL</v>
          </cell>
          <cell r="B111" t="str">
            <v>San_Cristobal</v>
          </cell>
        </row>
        <row r="112">
          <cell r="A112" t="str">
            <v>SAN CRISTÓBAL</v>
          </cell>
          <cell r="B112" t="str">
            <v>San_Cristobal</v>
          </cell>
        </row>
        <row r="113">
          <cell r="A113" t="str">
            <v>SAN CRISTÓBAL</v>
          </cell>
          <cell r="B113" t="str">
            <v>San_Cristobal</v>
          </cell>
        </row>
        <row r="114">
          <cell r="A114" t="str">
            <v>SAN CRISTÓBAL</v>
          </cell>
          <cell r="B114" t="str">
            <v>San_Cristobal</v>
          </cell>
        </row>
        <row r="115">
          <cell r="A115" t="str">
            <v>SAN CRISTÓBAL</v>
          </cell>
          <cell r="B115" t="str">
            <v>San_Cristobal</v>
          </cell>
        </row>
        <row r="116">
          <cell r="A116" t="str">
            <v>SAN JOSÉ DE OCOA</v>
          </cell>
          <cell r="B116" t="str">
            <v>San_Jose_de_Ocoa</v>
          </cell>
        </row>
        <row r="117">
          <cell r="A117" t="str">
            <v>SAN JOSÉ DE OCOA</v>
          </cell>
          <cell r="B117" t="str">
            <v>San_Jose_de_Ocoa</v>
          </cell>
        </row>
        <row r="118">
          <cell r="A118" t="str">
            <v>SAN JOSÉ DE OCOA</v>
          </cell>
          <cell r="B118" t="str">
            <v>San_Jose_de_Ocoa</v>
          </cell>
        </row>
        <row r="119">
          <cell r="A119" t="str">
            <v>SAN JUAN</v>
          </cell>
          <cell r="B119" t="str">
            <v>San_Juan</v>
          </cell>
        </row>
        <row r="120">
          <cell r="A120" t="str">
            <v>SAN JUAN</v>
          </cell>
          <cell r="B120" t="str">
            <v>San_Juan</v>
          </cell>
        </row>
        <row r="121">
          <cell r="A121" t="str">
            <v>SAN JUAN</v>
          </cell>
          <cell r="B121" t="str">
            <v>San_Juan</v>
          </cell>
        </row>
        <row r="122">
          <cell r="A122" t="str">
            <v>SAN JUAN</v>
          </cell>
          <cell r="B122" t="str">
            <v>San_Juan</v>
          </cell>
        </row>
        <row r="123">
          <cell r="A123" t="str">
            <v>SAN JUAN</v>
          </cell>
          <cell r="B123" t="str">
            <v>San_Juan</v>
          </cell>
        </row>
        <row r="124">
          <cell r="A124" t="str">
            <v>SAN JUAN</v>
          </cell>
          <cell r="B124" t="str">
            <v>San_Juan</v>
          </cell>
        </row>
        <row r="125">
          <cell r="A125" t="str">
            <v>SAN PEDRO DE MACORÍS</v>
          </cell>
          <cell r="B125" t="str">
            <v>San_Pedro_de_Macoris</v>
          </cell>
        </row>
        <row r="126">
          <cell r="A126" t="str">
            <v>SAN PEDRO DE MACORÍS</v>
          </cell>
          <cell r="B126" t="str">
            <v>San_Pedro_de_Macoris</v>
          </cell>
        </row>
        <row r="127">
          <cell r="A127" t="str">
            <v>SAN PEDRO DE MACORÍS</v>
          </cell>
          <cell r="B127" t="str">
            <v>San_Pedro_de_Macoris</v>
          </cell>
        </row>
        <row r="128">
          <cell r="A128" t="str">
            <v>SAN PEDRO DE MACORÍS</v>
          </cell>
          <cell r="B128" t="str">
            <v>San_Pedro_de_Macoris</v>
          </cell>
        </row>
        <row r="129">
          <cell r="A129" t="str">
            <v>SAN PEDRO DE MACORÍS</v>
          </cell>
          <cell r="B129" t="str">
            <v>San_Pedro_de_Macoris</v>
          </cell>
        </row>
        <row r="130">
          <cell r="A130" t="str">
            <v>SAN PEDRO DE MACORÍS</v>
          </cell>
          <cell r="B130" t="str">
            <v>San_Pedro_de_Macoris</v>
          </cell>
        </row>
        <row r="131">
          <cell r="A131" t="str">
            <v>SÁNCHEZ RAMÍREZ</v>
          </cell>
          <cell r="B131" t="str">
            <v>Sanchez_Ramirez</v>
          </cell>
        </row>
        <row r="132">
          <cell r="A132" t="str">
            <v>SÁNCHEZ RAMÍREZ</v>
          </cell>
          <cell r="B132" t="str">
            <v>Sanchez_Ramirez</v>
          </cell>
        </row>
        <row r="133">
          <cell r="A133" t="str">
            <v>SÁNCHEZ RAMÍREZ</v>
          </cell>
          <cell r="B133" t="str">
            <v>Sanchez_Ramirez</v>
          </cell>
        </row>
        <row r="134">
          <cell r="A134" t="str">
            <v>SÁNCHEZ RAMÍREZ</v>
          </cell>
          <cell r="B134" t="str">
            <v>Sanchez_Ramirez</v>
          </cell>
        </row>
        <row r="135">
          <cell r="A135" t="str">
            <v>SANTIAGO</v>
          </cell>
          <cell r="B135" t="str">
            <v>Santiago</v>
          </cell>
        </row>
        <row r="136">
          <cell r="A136" t="str">
            <v>SANTIAGO</v>
          </cell>
          <cell r="B136" t="str">
            <v>Santiago</v>
          </cell>
        </row>
        <row r="137">
          <cell r="A137" t="str">
            <v>SANTIAGO</v>
          </cell>
          <cell r="B137" t="str">
            <v>Santiago</v>
          </cell>
        </row>
        <row r="138">
          <cell r="A138" t="str">
            <v>SANTIAGO</v>
          </cell>
          <cell r="B138" t="str">
            <v>Santiago</v>
          </cell>
        </row>
        <row r="139">
          <cell r="A139" t="str">
            <v>SANTIAGO</v>
          </cell>
          <cell r="B139" t="str">
            <v>Santiago</v>
          </cell>
        </row>
        <row r="140">
          <cell r="A140" t="str">
            <v>SANTIAGO</v>
          </cell>
          <cell r="B140" t="str">
            <v>Santiago</v>
          </cell>
        </row>
        <row r="141">
          <cell r="A141" t="str">
            <v>SANTIAGO</v>
          </cell>
          <cell r="B141" t="str">
            <v>Santiago</v>
          </cell>
        </row>
        <row r="142">
          <cell r="A142" t="str">
            <v>SANTIAGO</v>
          </cell>
          <cell r="B142" t="str">
            <v>Santiago</v>
          </cell>
        </row>
        <row r="143">
          <cell r="A143" t="str">
            <v>SANTIAGO</v>
          </cell>
          <cell r="B143" t="str">
            <v>Santiago</v>
          </cell>
        </row>
        <row r="144">
          <cell r="A144" t="str">
            <v>SANTIAGO RODRÍGUEZ</v>
          </cell>
          <cell r="B144" t="str">
            <v>Santiago_Rodriguez</v>
          </cell>
        </row>
        <row r="145">
          <cell r="A145" t="str">
            <v>SANTIAGO RODRÍGUEZ</v>
          </cell>
          <cell r="B145" t="str">
            <v>Santiago_Rodriguez</v>
          </cell>
        </row>
        <row r="146">
          <cell r="A146" t="str">
            <v>SANTIAGO RODRÍGUEZ</v>
          </cell>
          <cell r="B146" t="str">
            <v>Santiago_Rodriguez</v>
          </cell>
        </row>
        <row r="147">
          <cell r="A147" t="str">
            <v>SANTO DOMINGO</v>
          </cell>
          <cell r="B147" t="str">
            <v>Santo_Domingo</v>
          </cell>
        </row>
        <row r="148">
          <cell r="A148" t="str">
            <v>SANTO DOMINGO</v>
          </cell>
          <cell r="B148" t="str">
            <v>Santo_Domingo</v>
          </cell>
        </row>
        <row r="149">
          <cell r="A149" t="str">
            <v>SANTO DOMINGO</v>
          </cell>
          <cell r="B149" t="str">
            <v>Santo_Domingo</v>
          </cell>
        </row>
        <row r="150">
          <cell r="A150" t="str">
            <v>SANTO DOMINGO</v>
          </cell>
          <cell r="B150" t="str">
            <v>Santo_Domingo</v>
          </cell>
        </row>
        <row r="151">
          <cell r="A151" t="str">
            <v>SANTO DOMINGO</v>
          </cell>
          <cell r="B151" t="str">
            <v>Santo_Domingo</v>
          </cell>
        </row>
        <row r="152">
          <cell r="A152" t="str">
            <v>SANTO DOMINGO</v>
          </cell>
          <cell r="B152" t="str">
            <v>Santo_Domingo</v>
          </cell>
        </row>
        <row r="153">
          <cell r="A153" t="str">
            <v>SANTO DOMINGO</v>
          </cell>
          <cell r="B153" t="str">
            <v>Santo_Domingo</v>
          </cell>
        </row>
        <row r="154">
          <cell r="A154" t="str">
            <v>VALVERDE</v>
          </cell>
          <cell r="B154" t="str">
            <v>Valverde</v>
          </cell>
        </row>
        <row r="155">
          <cell r="A155" t="str">
            <v>VALVERDE</v>
          </cell>
          <cell r="B155" t="str">
            <v>Valverde</v>
          </cell>
        </row>
        <row r="156">
          <cell r="A156" t="str">
            <v>VALVERDE</v>
          </cell>
          <cell r="B156" t="str">
            <v>Valverde</v>
          </cell>
        </row>
      </sheetData>
      <sheetData sheetId="3">
        <row r="5">
          <cell r="F5" t="str">
            <v>Anticipo Financiero</v>
          </cell>
        </row>
      </sheetData>
      <sheetData sheetId="4">
        <row r="57">
          <cell r="B57" t="str">
            <v>LE.1 - Fortalecer las capacidades gestoras institucionales del SNS a través de la implementación del Modelo de Gestión, del desarrollo de su organización funcional y de las capacidades e instrumentos necesarios en cada ámbito de gestión</v>
          </cell>
        </row>
      </sheetData>
      <sheetData sheetId="5">
        <row r="11">
          <cell r="D11" t="str">
            <v>Almacen</v>
          </cell>
        </row>
      </sheetData>
      <sheetData sheetId="6"/>
      <sheetData sheetId="7"/>
      <sheetData sheetId="8"/>
      <sheetData sheetId="9"/>
      <sheetData sheetId="10"/>
      <sheetData sheetId="11"/>
      <sheetData sheetId="12"/>
      <sheetData sheetId="13"/>
      <sheetData sheetId="14" refreshError="1"/>
      <sheetData sheetId="15"/>
      <sheetData sheetId="16" refreshError="1"/>
      <sheetData sheetId="17"/>
      <sheetData sheetId="18"/>
      <sheetData sheetId="19"/>
      <sheetData sheetId="20"/>
      <sheetData sheetId="21"/>
      <sheetData sheetId="22"/>
      <sheetData sheetId="23"/>
      <sheetData sheetId="2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s>
    <sheetDataSet>
      <sheetData sheetId="0"/>
      <sheetData sheetId="1">
        <row r="2">
          <cell r="G2" t="str">
            <v>Servicio Nacional de Salud</v>
          </cell>
        </row>
        <row r="3">
          <cell r="G3" t="str">
            <v>Dirección de Planificación y Desarrollo</v>
          </cell>
          <cell r="M3" t="str">
            <v>SNS - Dirección Central</v>
          </cell>
        </row>
        <row r="4">
          <cell r="G4" t="str">
            <v xml:space="preserve">Plan Operativo Anual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OAI"/>
      <sheetName val="POA 2018 OAI.xlsm"/>
      <sheetName val="RELACION "/>
      <sheetName val="AMBULANCIA"/>
      <sheetName val="Hoja3"/>
      <sheetName val="IMR"/>
      <sheetName val="Resumen"/>
      <sheetName val="Tablero Indicadores POA"/>
    </sheetNames>
    <sheetDataSet>
      <sheetData sheetId="0"/>
      <sheetData sheetId="1"/>
      <sheetData sheetId="2"/>
      <sheetData sheetId="3"/>
      <sheetData sheetId="4"/>
      <sheetData sheetId="5"/>
      <sheetData sheetId="6"/>
      <sheetData sheetId="7"/>
      <sheetData sheetId="8">
        <row r="2">
          <cell r="A2" t="str">
            <v>DISTRITO NACIONAL</v>
          </cell>
        </row>
      </sheetData>
      <sheetData sheetId="9">
        <row r="2">
          <cell r="C2" t="str">
            <v>Manteles en encajes para bandejas grandes (rectangulares)</v>
          </cell>
        </row>
      </sheetData>
      <sheetData sheetId="10">
        <row r="15">
          <cell r="F15" t="str">
            <v>lsInsumosEquipos</v>
          </cell>
        </row>
        <row r="27">
          <cell r="F27" t="str">
            <v>Sistemas de aire acondicionado, calefacción y de refrigeración industrial y comercial</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POA Estándar 2022 SRS Cibao Oc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Sistema de Información"/>
      <sheetName val="PPNE1"/>
      <sheetName val="PPNE2"/>
      <sheetName val="PPNE2.1"/>
      <sheetName val="PPNE3"/>
      <sheetName val="PPNE4"/>
      <sheetName val="PPNE5"/>
    </sheetNames>
    <sheetDataSet>
      <sheetData sheetId="0"/>
      <sheetData sheetId="1"/>
      <sheetData sheetId="2"/>
      <sheetData sheetId="3"/>
      <sheetData sheetId="4"/>
      <sheetData sheetId="5"/>
      <sheetData sheetId="6"/>
      <sheetData sheetId="7"/>
      <sheetData sheetId="8"/>
      <sheetData sheetId="9">
        <row r="2">
          <cell r="C2" t="str">
            <v>Manteles en encajes para bandejas grandes (rectangulares)</v>
          </cell>
        </row>
      </sheetData>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Sheet2"/>
      <sheetName val="Prov"/>
      <sheetName val="Insumos"/>
      <sheetName val="LSIns"/>
      <sheetName val="Obj"/>
      <sheetName val="Catalogo"/>
      <sheetName val="POA 2018 RRHH, version final co"/>
      <sheetName val="Resumen"/>
      <sheetName val="Tablero Indicadores PO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26">
          <cell r="F26" t="str">
            <v>Otros equipos</v>
          </cell>
          <cell r="G26" t="str">
            <v>lsOtrosEquipos</v>
          </cell>
        </row>
        <row r="27">
          <cell r="F27" t="str">
            <v>Sistemas de aire acondicionado, calefacción y de refrigeración industrial y comercial</v>
          </cell>
          <cell r="G27" t="str">
            <v>lsAireAcondicionado</v>
          </cell>
        </row>
        <row r="28">
          <cell r="F28" t="str">
            <v>Automóviles y camiones</v>
          </cell>
          <cell r="G28" t="str">
            <v>lsEquiposTransporte</v>
          </cell>
        </row>
        <row r="29">
          <cell r="F29" t="str">
            <v>Carrocerías y remolques</v>
          </cell>
          <cell r="G29" t="str">
            <v>lsEquiposTransporte</v>
          </cell>
        </row>
        <row r="30">
          <cell r="F30" t="str">
            <v>Otros equipos de transporte</v>
          </cell>
          <cell r="G30" t="str">
            <v>lsEquiposTransporte</v>
          </cell>
        </row>
      </sheetData>
      <sheetData sheetId="12" refreshError="1"/>
      <sheetData sheetId="13" refreshError="1"/>
      <sheetData sheetId="14" refreshError="1"/>
      <sheetData sheetId="15"/>
      <sheetData sheetId="16"/>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Pasantia"/>
      <sheetName val="POA 2018 Pasantia.xlsm"/>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ow r="2">
          <cell r="C2" t="str">
            <v>Manteles en encajes para bandejas grandes (rectangulares)</v>
          </cell>
        </row>
      </sheetData>
      <sheetData sheetId="10"/>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M&amp;E"/>
      <sheetName val="POA 2018 M&amp;E.xlsm"/>
      <sheetName val="Resumen"/>
      <sheetName val="Tablero Indicadores POA"/>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ow r="2">
          <cell r="C2" t="str">
            <v>Manteles en encajes para bandejas grandes (rectangulares)</v>
          </cell>
        </row>
      </sheetData>
      <sheetData sheetId="10"/>
      <sheetData sheetId="11" refreshError="1"/>
      <sheetData sheetId="12" refreshError="1"/>
      <sheetData sheetId="13" refreshError="1"/>
      <sheetData sheetId="14" refreshError="1"/>
      <sheetData sheetId="15"/>
      <sheetData sheetId="16"/>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De La Oicina de Contro"/>
    </sheetNames>
    <sheetDataSet>
      <sheetData sheetId="0"/>
      <sheetData sheetId="1"/>
      <sheetData sheetId="2"/>
      <sheetData sheetId="3"/>
      <sheetData sheetId="4"/>
      <sheetData sheetId="5"/>
      <sheetData sheetId="6"/>
      <sheetData sheetId="7"/>
      <sheetData sheetId="8"/>
      <sheetData sheetId="9">
        <row r="2">
          <cell r="C2" t="str">
            <v>Manteles en encajes para bandejas grandes (rectangulares)</v>
          </cell>
        </row>
      </sheetData>
      <sheetData sheetId="10"/>
      <sheetData sheetId="11"/>
      <sheetData sheetId="12"/>
      <sheetData sheetId="13"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Diagnostica, version f"/>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ow r="2">
          <cell r="C2" t="str">
            <v>Manteles en encajes para bandejas grandes (rectangulares)</v>
          </cell>
        </row>
      </sheetData>
      <sheetData sheetId="10"/>
      <sheetData sheetId="11" refreshError="1"/>
      <sheetData sheetId="12" refreshError="1"/>
      <sheetData sheetId="1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5"/>
      <sheetName val="Formulario PPGR4"/>
      <sheetName val="Formulario PPGR6"/>
      <sheetName val="Formulario PPGR7"/>
      <sheetName val="Formulario PPGR8"/>
      <sheetName val="Prov"/>
      <sheetName val="Insumos"/>
      <sheetName val="LSIns"/>
      <sheetName val="Obj"/>
      <sheetName val="Catalogo"/>
      <sheetName val="POA 2018 Comunicaciones"/>
      <sheetName val="POA 2018 Comunicaciones.xls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Juridica"/>
      <sheetName val="POA  2018 Juridica.xlsm"/>
      <sheetName val="Resumen"/>
      <sheetName val="Tablero Indicadores POA"/>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ow r="2">
          <cell r="C2" t="str">
            <v>Manteles en encajes para bandejas grandes (rectangulares)</v>
          </cell>
        </row>
      </sheetData>
      <sheetData sheetId="10"/>
      <sheetData sheetId="11" refreshError="1"/>
      <sheetData sheetId="12" refreshError="1"/>
      <sheetData sheetId="13" refreshError="1"/>
      <sheetData sheetId="14" refreshError="1"/>
      <sheetData sheetId="15"/>
      <sheetData sheetId="16"/>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Atención al Usuario"/>
      <sheetName val="POA 2018 Atención al Usuario.xl"/>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sheetData sheetId="9">
        <row r="2">
          <cell r="C2" t="str">
            <v>Manteles en encajes para bandejas grandes (rectangulares)</v>
          </cell>
        </row>
      </sheetData>
      <sheetData sheetId="10"/>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Insumos"/>
      <sheetName val="PPNE5"/>
    </sheetNames>
    <sheetDataSet>
      <sheetData sheetId="0"/>
      <sheetData sheetId="1"/>
      <sheetData sheetId="2"/>
      <sheetData sheetId="3"/>
      <sheetData sheetId="4"/>
      <sheetData sheetId="5"/>
      <sheetData sheetId="6"/>
      <sheetData sheetId="7">
        <row r="9">
          <cell r="G9">
            <v>0</v>
          </cell>
        </row>
        <row r="10">
          <cell r="G10">
            <v>269163698.45200002</v>
          </cell>
        </row>
        <row r="11">
          <cell r="G11">
            <v>447804001.85600001</v>
          </cell>
        </row>
        <row r="12">
          <cell r="G12">
            <v>46000000</v>
          </cell>
        </row>
        <row r="13">
          <cell r="G13">
            <v>0</v>
          </cell>
        </row>
        <row r="22">
          <cell r="G22"/>
          <cell r="H22"/>
          <cell r="I22">
            <v>9273065.1539999992</v>
          </cell>
        </row>
        <row r="23">
          <cell r="G23"/>
          <cell r="H23"/>
          <cell r="I23"/>
        </row>
        <row r="24">
          <cell r="G24"/>
          <cell r="H24"/>
        </row>
        <row r="25">
          <cell r="G25"/>
          <cell r="H25"/>
          <cell r="I25"/>
        </row>
        <row r="26">
          <cell r="G26"/>
          <cell r="H26">
            <v>17454277.004000001</v>
          </cell>
          <cell r="I26"/>
        </row>
        <row r="27">
          <cell r="G27"/>
          <cell r="H27"/>
          <cell r="I27"/>
        </row>
        <row r="29">
          <cell r="G29"/>
          <cell r="H29"/>
          <cell r="I29">
            <v>344578606.83784318</v>
          </cell>
        </row>
        <row r="30">
          <cell r="G30"/>
          <cell r="H30"/>
          <cell r="I30"/>
        </row>
        <row r="31">
          <cell r="G31"/>
          <cell r="H31">
            <v>900000</v>
          </cell>
          <cell r="I31"/>
        </row>
        <row r="32">
          <cell r="G32"/>
          <cell r="H32"/>
          <cell r="I32"/>
        </row>
        <row r="33">
          <cell r="G33"/>
          <cell r="H33"/>
          <cell r="I33"/>
        </row>
        <row r="34">
          <cell r="G34"/>
          <cell r="H34"/>
          <cell r="I34"/>
        </row>
        <row r="35">
          <cell r="G35"/>
          <cell r="H35"/>
          <cell r="I35"/>
        </row>
        <row r="36">
          <cell r="G36">
            <v>0</v>
          </cell>
          <cell r="H36">
            <v>0</v>
          </cell>
          <cell r="I36">
            <v>0</v>
          </cell>
        </row>
        <row r="38">
          <cell r="G38">
            <v>0</v>
          </cell>
          <cell r="H38">
            <v>0</v>
          </cell>
          <cell r="I38">
            <v>37987949.057153597</v>
          </cell>
        </row>
        <row r="40">
          <cell r="G40">
            <v>0</v>
          </cell>
          <cell r="H40">
            <v>0</v>
          </cell>
          <cell r="I40">
            <v>20000000</v>
          </cell>
        </row>
        <row r="42">
          <cell r="G42"/>
          <cell r="H42">
            <v>0</v>
          </cell>
          <cell r="I42">
            <v>20000000</v>
          </cell>
        </row>
        <row r="43">
          <cell r="G43"/>
          <cell r="H43">
            <v>0</v>
          </cell>
          <cell r="I43"/>
        </row>
        <row r="44">
          <cell r="G44"/>
          <cell r="H44"/>
          <cell r="I44"/>
        </row>
        <row r="45">
          <cell r="G45">
            <v>0</v>
          </cell>
          <cell r="H45">
            <v>0</v>
          </cell>
          <cell r="I45">
            <v>0</v>
          </cell>
        </row>
        <row r="47">
          <cell r="G47">
            <v>0</v>
          </cell>
          <cell r="H47">
            <v>1546830</v>
          </cell>
          <cell r="I47">
            <v>0</v>
          </cell>
        </row>
        <row r="51">
          <cell r="G51"/>
          <cell r="H51"/>
          <cell r="I51"/>
        </row>
        <row r="53">
          <cell r="G53"/>
          <cell r="H53"/>
          <cell r="I53"/>
        </row>
        <row r="54">
          <cell r="G54"/>
          <cell r="H54"/>
          <cell r="I54"/>
        </row>
        <row r="55">
          <cell r="G55"/>
          <cell r="H55">
            <v>1546830</v>
          </cell>
          <cell r="I55"/>
        </row>
        <row r="56">
          <cell r="G56"/>
          <cell r="H56"/>
          <cell r="I56"/>
        </row>
        <row r="57">
          <cell r="G57"/>
          <cell r="H57"/>
          <cell r="I57"/>
        </row>
        <row r="58">
          <cell r="G58"/>
          <cell r="H58"/>
          <cell r="I58"/>
        </row>
        <row r="59">
          <cell r="G59"/>
          <cell r="H59"/>
          <cell r="I59"/>
        </row>
        <row r="60">
          <cell r="G60"/>
          <cell r="H60"/>
          <cell r="I60"/>
        </row>
        <row r="61">
          <cell r="G61">
            <v>0</v>
          </cell>
          <cell r="H61">
            <v>0</v>
          </cell>
          <cell r="I61">
            <v>0</v>
          </cell>
        </row>
        <row r="62">
          <cell r="G62"/>
          <cell r="H62"/>
          <cell r="I62"/>
        </row>
        <row r="64">
          <cell r="G64">
            <v>0</v>
          </cell>
          <cell r="H64">
            <v>0</v>
          </cell>
          <cell r="I64">
            <v>0</v>
          </cell>
        </row>
        <row r="67">
          <cell r="G67">
            <v>0</v>
          </cell>
          <cell r="H67">
            <v>0</v>
          </cell>
          <cell r="I67">
            <v>0</v>
          </cell>
        </row>
        <row r="68">
          <cell r="G68"/>
          <cell r="H68"/>
          <cell r="I68"/>
        </row>
        <row r="70">
          <cell r="G70">
            <v>0</v>
          </cell>
          <cell r="H70">
            <v>0</v>
          </cell>
          <cell r="I70">
            <v>0</v>
          </cell>
        </row>
        <row r="71">
          <cell r="G71">
            <v>0</v>
          </cell>
          <cell r="H71">
            <v>0</v>
          </cell>
          <cell r="I71">
            <v>0</v>
          </cell>
        </row>
        <row r="74">
          <cell r="G74"/>
          <cell r="H74"/>
          <cell r="I74"/>
        </row>
        <row r="76">
          <cell r="G76"/>
          <cell r="H76"/>
          <cell r="I76"/>
        </row>
        <row r="77">
          <cell r="G77"/>
          <cell r="H77"/>
          <cell r="I77"/>
        </row>
        <row r="78">
          <cell r="G78">
            <v>0</v>
          </cell>
          <cell r="H78">
            <v>0</v>
          </cell>
          <cell r="I78">
            <v>54417550.909388162</v>
          </cell>
        </row>
        <row r="79">
          <cell r="G79">
            <v>0</v>
          </cell>
          <cell r="H79">
            <v>0</v>
          </cell>
          <cell r="I79">
            <v>25088128.387844075</v>
          </cell>
        </row>
        <row r="82">
          <cell r="G82"/>
          <cell r="H82"/>
          <cell r="I82">
            <v>25123467.296014182</v>
          </cell>
        </row>
        <row r="84">
          <cell r="G84"/>
          <cell r="H84"/>
          <cell r="I84">
            <v>4205955.2255298989</v>
          </cell>
        </row>
        <row r="86">
          <cell r="G86"/>
          <cell r="H86"/>
          <cell r="I86"/>
        </row>
        <row r="88">
          <cell r="G88">
            <v>0</v>
          </cell>
          <cell r="H88">
            <v>4665800</v>
          </cell>
          <cell r="I88">
            <v>0</v>
          </cell>
        </row>
        <row r="92">
          <cell r="G92"/>
          <cell r="H92">
            <v>0</v>
          </cell>
          <cell r="I92"/>
        </row>
        <row r="94">
          <cell r="G94"/>
          <cell r="H94">
            <v>1600000</v>
          </cell>
          <cell r="I94"/>
        </row>
        <row r="96">
          <cell r="G96"/>
          <cell r="H96">
            <v>0</v>
          </cell>
          <cell r="I96"/>
        </row>
        <row r="98">
          <cell r="G98"/>
          <cell r="H98">
            <v>2350000</v>
          </cell>
          <cell r="I98"/>
        </row>
        <row r="100">
          <cell r="G100"/>
          <cell r="H100"/>
          <cell r="I100"/>
        </row>
        <row r="102">
          <cell r="G102">
            <v>0</v>
          </cell>
          <cell r="H102">
            <v>295800</v>
          </cell>
          <cell r="I102">
            <v>0</v>
          </cell>
        </row>
        <row r="103">
          <cell r="G103"/>
          <cell r="H103">
            <v>295800</v>
          </cell>
          <cell r="I103"/>
        </row>
        <row r="105">
          <cell r="G105"/>
          <cell r="H105">
            <v>420000</v>
          </cell>
          <cell r="I105"/>
        </row>
        <row r="107">
          <cell r="G107">
            <v>0</v>
          </cell>
          <cell r="H107">
            <v>3600000</v>
          </cell>
          <cell r="I107">
            <v>0</v>
          </cell>
        </row>
        <row r="110">
          <cell r="G110"/>
          <cell r="H110">
            <v>150000</v>
          </cell>
          <cell r="I110"/>
        </row>
        <row r="112">
          <cell r="G112">
            <v>0</v>
          </cell>
          <cell r="H112">
            <v>500000</v>
          </cell>
          <cell r="I112">
            <v>0</v>
          </cell>
        </row>
        <row r="115">
          <cell r="G115"/>
          <cell r="H115">
            <v>0</v>
          </cell>
          <cell r="I115"/>
        </row>
        <row r="117">
          <cell r="G117">
            <v>0</v>
          </cell>
          <cell r="H117">
            <v>0</v>
          </cell>
          <cell r="I117">
            <v>0</v>
          </cell>
        </row>
        <row r="120">
          <cell r="G120"/>
          <cell r="H120">
            <v>0</v>
          </cell>
          <cell r="I120"/>
        </row>
        <row r="122">
          <cell r="G122"/>
          <cell r="H122">
            <v>0</v>
          </cell>
          <cell r="I122"/>
        </row>
        <row r="124">
          <cell r="G124"/>
          <cell r="H124">
            <v>0</v>
          </cell>
          <cell r="I124"/>
        </row>
        <row r="126">
          <cell r="G126">
            <v>0</v>
          </cell>
          <cell r="H126">
            <v>400000</v>
          </cell>
          <cell r="I126">
            <v>0</v>
          </cell>
        </row>
        <row r="129">
          <cell r="G129"/>
          <cell r="H129">
            <v>0</v>
          </cell>
          <cell r="I129"/>
        </row>
        <row r="131">
          <cell r="G131"/>
          <cell r="H131">
            <v>0</v>
          </cell>
          <cell r="I131"/>
        </row>
        <row r="133">
          <cell r="G133"/>
          <cell r="H133">
            <v>0</v>
          </cell>
          <cell r="I133"/>
        </row>
        <row r="134">
          <cell r="G134"/>
          <cell r="H134">
            <v>0</v>
          </cell>
          <cell r="I134"/>
        </row>
        <row r="135">
          <cell r="G135"/>
          <cell r="H135">
            <v>200000</v>
          </cell>
          <cell r="I135"/>
        </row>
        <row r="136">
          <cell r="G136">
            <v>0</v>
          </cell>
          <cell r="H136">
            <v>2030000</v>
          </cell>
          <cell r="I136">
            <v>0</v>
          </cell>
        </row>
        <row r="137">
          <cell r="G137"/>
          <cell r="H137">
            <v>2030000</v>
          </cell>
          <cell r="I137"/>
        </row>
        <row r="139">
          <cell r="G139"/>
          <cell r="H139">
            <v>0</v>
          </cell>
          <cell r="I139"/>
        </row>
        <row r="141">
          <cell r="G141"/>
          <cell r="H141">
            <v>0</v>
          </cell>
          <cell r="I141"/>
        </row>
        <row r="143">
          <cell r="G143"/>
          <cell r="H143">
            <v>0</v>
          </cell>
          <cell r="I143"/>
        </row>
        <row r="145">
          <cell r="G145"/>
          <cell r="H145">
            <v>150000</v>
          </cell>
          <cell r="I145"/>
        </row>
        <row r="147">
          <cell r="G147">
            <v>0</v>
          </cell>
          <cell r="H147">
            <v>150000</v>
          </cell>
          <cell r="I147">
            <v>0</v>
          </cell>
        </row>
        <row r="150">
          <cell r="G150"/>
          <cell r="H150">
            <v>350000</v>
          </cell>
          <cell r="I150"/>
        </row>
        <row r="152">
          <cell r="G152"/>
          <cell r="H152">
            <v>1200000</v>
          </cell>
          <cell r="I152"/>
        </row>
        <row r="154">
          <cell r="G154"/>
          <cell r="H154">
            <v>0</v>
          </cell>
          <cell r="I154"/>
        </row>
        <row r="156">
          <cell r="G156"/>
          <cell r="H156">
            <v>0</v>
          </cell>
          <cell r="I156"/>
        </row>
        <row r="158">
          <cell r="G158"/>
          <cell r="H158">
            <v>0</v>
          </cell>
          <cell r="I158"/>
        </row>
        <row r="160">
          <cell r="G160"/>
          <cell r="H160">
            <v>0</v>
          </cell>
          <cell r="I160"/>
        </row>
        <row r="162">
          <cell r="G162"/>
          <cell r="H162">
            <v>0</v>
          </cell>
          <cell r="I162"/>
        </row>
        <row r="164">
          <cell r="G164"/>
          <cell r="H164">
            <v>0</v>
          </cell>
          <cell r="I164"/>
        </row>
        <row r="166">
          <cell r="G166">
            <v>0</v>
          </cell>
          <cell r="H166">
            <v>1300000</v>
          </cell>
          <cell r="I166">
            <v>0</v>
          </cell>
        </row>
        <row r="169">
          <cell r="G169"/>
          <cell r="H169">
            <v>500000</v>
          </cell>
          <cell r="I169"/>
        </row>
        <row r="170">
          <cell r="G170"/>
          <cell r="H170">
            <v>0</v>
          </cell>
          <cell r="I170"/>
        </row>
        <row r="171">
          <cell r="G171"/>
          <cell r="H171">
            <v>0</v>
          </cell>
          <cell r="I171"/>
        </row>
        <row r="172">
          <cell r="G172"/>
          <cell r="H172">
            <v>0</v>
          </cell>
          <cell r="I172"/>
        </row>
        <row r="173">
          <cell r="G173"/>
          <cell r="H173">
            <v>800000</v>
          </cell>
          <cell r="I173"/>
        </row>
        <row r="174">
          <cell r="G174">
            <v>0</v>
          </cell>
          <cell r="H174">
            <v>4716000</v>
          </cell>
          <cell r="I174">
            <v>0</v>
          </cell>
        </row>
        <row r="175">
          <cell r="G175"/>
          <cell r="H175">
            <v>260000</v>
          </cell>
          <cell r="I175"/>
        </row>
        <row r="176">
          <cell r="G176"/>
          <cell r="H176">
            <v>550000</v>
          </cell>
          <cell r="I176"/>
        </row>
        <row r="178">
          <cell r="G178"/>
          <cell r="H178">
            <v>0</v>
          </cell>
          <cell r="I178"/>
        </row>
        <row r="179">
          <cell r="G179"/>
          <cell r="H179">
            <v>0</v>
          </cell>
          <cell r="I179"/>
        </row>
        <row r="180">
          <cell r="G180"/>
          <cell r="H180">
            <v>950000</v>
          </cell>
          <cell r="I180"/>
        </row>
        <row r="181">
          <cell r="G181">
            <v>0</v>
          </cell>
          <cell r="H181">
            <v>0</v>
          </cell>
          <cell r="I181">
            <v>0</v>
          </cell>
        </row>
        <row r="182">
          <cell r="G182"/>
          <cell r="H182">
            <v>0</v>
          </cell>
          <cell r="I182"/>
        </row>
        <row r="183">
          <cell r="G183">
            <v>0</v>
          </cell>
          <cell r="H183">
            <v>5880000</v>
          </cell>
          <cell r="I183">
            <v>0</v>
          </cell>
        </row>
        <row r="184">
          <cell r="G184">
            <v>0</v>
          </cell>
          <cell r="H184">
            <v>0</v>
          </cell>
          <cell r="I184">
            <v>0</v>
          </cell>
        </row>
        <row r="185">
          <cell r="G185"/>
          <cell r="H185">
            <v>0</v>
          </cell>
          <cell r="I185"/>
        </row>
        <row r="187">
          <cell r="G187"/>
          <cell r="H187">
            <v>0</v>
          </cell>
          <cell r="I187"/>
        </row>
        <row r="190">
          <cell r="G190">
            <v>0</v>
          </cell>
          <cell r="H190">
            <v>250000</v>
          </cell>
          <cell r="I190">
            <v>0</v>
          </cell>
        </row>
        <row r="192">
          <cell r="G192">
            <v>0</v>
          </cell>
          <cell r="H192">
            <v>0</v>
          </cell>
          <cell r="I192">
            <v>0</v>
          </cell>
        </row>
        <row r="193">
          <cell r="G193"/>
          <cell r="H193">
            <v>0</v>
          </cell>
          <cell r="I193"/>
        </row>
        <row r="195">
          <cell r="G195"/>
          <cell r="H195">
            <v>0</v>
          </cell>
          <cell r="I195"/>
        </row>
        <row r="197">
          <cell r="G197"/>
          <cell r="H197">
            <v>150000</v>
          </cell>
          <cell r="I197"/>
        </row>
        <row r="199">
          <cell r="G199"/>
          <cell r="H199">
            <v>100000</v>
          </cell>
          <cell r="I199"/>
        </row>
        <row r="200">
          <cell r="G200"/>
          <cell r="H200">
            <v>50000</v>
          </cell>
          <cell r="I200"/>
        </row>
        <row r="201">
          <cell r="G201">
            <v>0</v>
          </cell>
          <cell r="H201">
            <v>5030000</v>
          </cell>
          <cell r="I201">
            <v>0</v>
          </cell>
        </row>
        <row r="203">
          <cell r="G203"/>
          <cell r="H203">
            <v>230000</v>
          </cell>
          <cell r="I203"/>
        </row>
        <row r="204">
          <cell r="G204"/>
          <cell r="H204">
            <v>0</v>
          </cell>
          <cell r="I204"/>
        </row>
        <row r="205">
          <cell r="G205"/>
          <cell r="H205">
            <v>0</v>
          </cell>
          <cell r="I205"/>
        </row>
        <row r="206">
          <cell r="G206"/>
          <cell r="H206">
            <v>1300000</v>
          </cell>
          <cell r="I206"/>
        </row>
        <row r="208">
          <cell r="G208">
            <v>0</v>
          </cell>
          <cell r="H208">
            <v>0</v>
          </cell>
          <cell r="I208">
            <v>0</v>
          </cell>
        </row>
        <row r="209">
          <cell r="G209"/>
          <cell r="H209">
            <v>0</v>
          </cell>
          <cell r="I209"/>
        </row>
        <row r="210">
          <cell r="G210"/>
          <cell r="H210">
            <v>0</v>
          </cell>
          <cell r="I210"/>
        </row>
        <row r="211">
          <cell r="G211"/>
          <cell r="H211">
            <v>0</v>
          </cell>
          <cell r="I211"/>
        </row>
        <row r="212">
          <cell r="G212">
            <v>0</v>
          </cell>
          <cell r="H212">
            <v>0</v>
          </cell>
          <cell r="I212">
            <v>0</v>
          </cell>
        </row>
        <row r="213">
          <cell r="G213"/>
          <cell r="H213">
            <v>0</v>
          </cell>
          <cell r="I213"/>
        </row>
        <row r="215">
          <cell r="G215"/>
          <cell r="H215">
            <v>0</v>
          </cell>
          <cell r="I215"/>
        </row>
        <row r="216">
          <cell r="G216"/>
          <cell r="H216">
            <v>0</v>
          </cell>
          <cell r="I216"/>
        </row>
        <row r="217">
          <cell r="G217"/>
          <cell r="H217">
            <v>0</v>
          </cell>
          <cell r="I217"/>
        </row>
        <row r="219">
          <cell r="G219">
            <v>0</v>
          </cell>
          <cell r="H219">
            <v>13075997.699999999</v>
          </cell>
          <cell r="I219">
            <v>0</v>
          </cell>
        </row>
        <row r="220">
          <cell r="G220">
            <v>0</v>
          </cell>
          <cell r="H220">
            <v>13075997.699999999</v>
          </cell>
          <cell r="I220">
            <v>0</v>
          </cell>
        </row>
        <row r="221">
          <cell r="G221"/>
          <cell r="H221">
            <v>13075997.699999999</v>
          </cell>
          <cell r="I221"/>
        </row>
        <row r="222">
          <cell r="G222"/>
          <cell r="H222">
            <v>0</v>
          </cell>
          <cell r="I222"/>
        </row>
        <row r="223">
          <cell r="G223">
            <v>0</v>
          </cell>
          <cell r="H223">
            <v>0</v>
          </cell>
          <cell r="I223">
            <v>0</v>
          </cell>
        </row>
        <row r="225">
          <cell r="G225">
            <v>0</v>
          </cell>
          <cell r="H225">
            <v>0</v>
          </cell>
          <cell r="I225">
            <v>0</v>
          </cell>
        </row>
        <row r="229">
          <cell r="G229">
            <v>0</v>
          </cell>
          <cell r="H229">
            <v>0</v>
          </cell>
          <cell r="I229">
            <v>0</v>
          </cell>
        </row>
        <row r="230">
          <cell r="G230"/>
          <cell r="H230">
            <v>0</v>
          </cell>
          <cell r="I230"/>
        </row>
        <row r="232">
          <cell r="G232">
            <v>0</v>
          </cell>
          <cell r="H232">
            <v>0</v>
          </cell>
          <cell r="I232">
            <v>0</v>
          </cell>
        </row>
        <row r="234">
          <cell r="G234">
            <v>0</v>
          </cell>
          <cell r="H234">
            <v>304630</v>
          </cell>
          <cell r="I234">
            <v>0</v>
          </cell>
        </row>
        <row r="235">
          <cell r="G235"/>
          <cell r="H235">
            <v>304630</v>
          </cell>
          <cell r="I235"/>
        </row>
        <row r="236">
          <cell r="G236">
            <v>0</v>
          </cell>
          <cell r="H236">
            <v>0</v>
          </cell>
          <cell r="I236">
            <v>0</v>
          </cell>
        </row>
        <row r="238">
          <cell r="G238">
            <v>0</v>
          </cell>
          <cell r="H238">
            <v>0</v>
          </cell>
          <cell r="I238">
            <v>0</v>
          </cell>
        </row>
        <row r="241">
          <cell r="G241">
            <v>0</v>
          </cell>
          <cell r="H241">
            <v>1493325.6334005417</v>
          </cell>
          <cell r="I241">
            <v>0</v>
          </cell>
        </row>
        <row r="243">
          <cell r="G243">
            <v>0</v>
          </cell>
          <cell r="H243">
            <v>3239294.3947784123</v>
          </cell>
          <cell r="I243">
            <v>0</v>
          </cell>
        </row>
        <row r="245">
          <cell r="G245">
            <v>0</v>
          </cell>
          <cell r="H245">
            <v>0</v>
          </cell>
          <cell r="I245">
            <v>0</v>
          </cell>
        </row>
        <row r="247">
          <cell r="G247">
            <v>0</v>
          </cell>
          <cell r="H247">
            <v>0</v>
          </cell>
          <cell r="I247">
            <v>0</v>
          </cell>
        </row>
        <row r="250">
          <cell r="G250"/>
          <cell r="H250">
            <v>0</v>
          </cell>
          <cell r="I250"/>
        </row>
        <row r="252">
          <cell r="G252"/>
          <cell r="H252">
            <v>10792343.999999998</v>
          </cell>
          <cell r="I252"/>
        </row>
        <row r="254">
          <cell r="G254">
            <v>0</v>
          </cell>
          <cell r="H254">
            <v>235954903.20957577</v>
          </cell>
          <cell r="I254">
            <v>0</v>
          </cell>
        </row>
        <row r="256">
          <cell r="G256">
            <v>0</v>
          </cell>
          <cell r="H256">
            <v>0</v>
          </cell>
          <cell r="I256">
            <v>0</v>
          </cell>
        </row>
        <row r="258">
          <cell r="G258">
            <v>0</v>
          </cell>
          <cell r="H258">
            <v>5635182.0200000005</v>
          </cell>
          <cell r="I258">
            <v>0</v>
          </cell>
        </row>
        <row r="260">
          <cell r="G260"/>
          <cell r="H260">
            <v>0</v>
          </cell>
          <cell r="I260"/>
        </row>
        <row r="263">
          <cell r="G263">
            <v>0</v>
          </cell>
          <cell r="H263">
            <v>320000</v>
          </cell>
          <cell r="I263">
            <v>0</v>
          </cell>
        </row>
        <row r="265">
          <cell r="G265">
            <v>0</v>
          </cell>
          <cell r="H265">
            <v>0</v>
          </cell>
          <cell r="I265">
            <v>0</v>
          </cell>
        </row>
        <row r="268">
          <cell r="G268"/>
          <cell r="H268">
            <v>5315182.0200000005</v>
          </cell>
          <cell r="I268"/>
        </row>
        <row r="270">
          <cell r="G270">
            <v>0</v>
          </cell>
          <cell r="H270">
            <v>0</v>
          </cell>
          <cell r="I270">
            <v>0</v>
          </cell>
        </row>
        <row r="272">
          <cell r="G272"/>
          <cell r="H272">
            <v>0</v>
          </cell>
          <cell r="I272"/>
        </row>
        <row r="274">
          <cell r="G274"/>
          <cell r="H274">
            <v>0</v>
          </cell>
          <cell r="I274"/>
        </row>
        <row r="276">
          <cell r="G276">
            <v>0</v>
          </cell>
          <cell r="H276">
            <v>0</v>
          </cell>
          <cell r="I276">
            <v>0</v>
          </cell>
        </row>
        <row r="279">
          <cell r="G279"/>
          <cell r="H279">
            <v>0</v>
          </cell>
          <cell r="I279"/>
        </row>
        <row r="280">
          <cell r="G280">
            <v>0</v>
          </cell>
          <cell r="H280">
            <v>0</v>
          </cell>
          <cell r="I280">
            <v>0</v>
          </cell>
        </row>
        <row r="281">
          <cell r="G281"/>
          <cell r="H281">
            <v>0</v>
          </cell>
          <cell r="I281"/>
        </row>
        <row r="282">
          <cell r="G282"/>
          <cell r="H282">
            <v>0</v>
          </cell>
          <cell r="I282"/>
        </row>
        <row r="283">
          <cell r="G283"/>
          <cell r="H283">
            <v>0</v>
          </cell>
          <cell r="I283"/>
        </row>
        <row r="285">
          <cell r="G285"/>
          <cell r="H285">
            <v>0</v>
          </cell>
          <cell r="I285"/>
        </row>
        <row r="286">
          <cell r="G286"/>
          <cell r="H286">
            <v>0</v>
          </cell>
          <cell r="I286"/>
        </row>
        <row r="287">
          <cell r="G287">
            <v>0</v>
          </cell>
          <cell r="H287">
            <v>0</v>
          </cell>
          <cell r="I287">
            <v>0</v>
          </cell>
        </row>
        <row r="289">
          <cell r="G289"/>
          <cell r="H289">
            <v>0</v>
          </cell>
          <cell r="I289"/>
        </row>
        <row r="290">
          <cell r="G290"/>
          <cell r="H290">
            <v>0</v>
          </cell>
          <cell r="I290"/>
        </row>
        <row r="291">
          <cell r="G291"/>
          <cell r="H291">
            <v>0</v>
          </cell>
          <cell r="I291"/>
        </row>
        <row r="293">
          <cell r="G293"/>
          <cell r="H293">
            <v>0</v>
          </cell>
          <cell r="I293"/>
        </row>
        <row r="294">
          <cell r="G294"/>
          <cell r="H294">
            <v>0</v>
          </cell>
          <cell r="I294"/>
        </row>
        <row r="295">
          <cell r="G295">
            <v>0</v>
          </cell>
          <cell r="H295">
            <v>0</v>
          </cell>
          <cell r="I295">
            <v>0</v>
          </cell>
        </row>
        <row r="296">
          <cell r="G296"/>
          <cell r="H296">
            <v>0</v>
          </cell>
          <cell r="I296"/>
        </row>
        <row r="297">
          <cell r="G297">
            <v>0</v>
          </cell>
          <cell r="H297">
            <v>63484861.894000009</v>
          </cell>
          <cell r="I297">
            <v>0</v>
          </cell>
        </row>
        <row r="298">
          <cell r="G298">
            <v>0</v>
          </cell>
          <cell r="H298">
            <v>28499588.800000001</v>
          </cell>
          <cell r="I298">
            <v>0</v>
          </cell>
        </row>
        <row r="299">
          <cell r="G299"/>
          <cell r="H299">
            <v>4414000</v>
          </cell>
          <cell r="I299"/>
        </row>
        <row r="304">
          <cell r="G304"/>
          <cell r="H304">
            <v>60000</v>
          </cell>
          <cell r="I304"/>
        </row>
        <row r="305">
          <cell r="G305"/>
          <cell r="H305">
            <v>0</v>
          </cell>
          <cell r="I305"/>
        </row>
        <row r="306">
          <cell r="G306">
            <v>0</v>
          </cell>
          <cell r="H306">
            <v>34985273.094000004</v>
          </cell>
          <cell r="I306">
            <v>0</v>
          </cell>
        </row>
        <row r="307">
          <cell r="G307"/>
          <cell r="H307">
            <v>0</v>
          </cell>
          <cell r="I307"/>
        </row>
        <row r="308">
          <cell r="G308"/>
          <cell r="H308">
            <v>0</v>
          </cell>
          <cell r="I308"/>
        </row>
        <row r="309">
          <cell r="G309"/>
          <cell r="H309">
            <v>34985273.094000004</v>
          </cell>
          <cell r="I309"/>
        </row>
        <row r="310">
          <cell r="G310"/>
          <cell r="H310">
            <v>0</v>
          </cell>
          <cell r="I310"/>
        </row>
        <row r="312">
          <cell r="G312"/>
          <cell r="H312">
            <v>0</v>
          </cell>
          <cell r="I312"/>
        </row>
        <row r="313">
          <cell r="G313">
            <v>0</v>
          </cell>
          <cell r="H313">
            <v>0</v>
          </cell>
          <cell r="I313">
            <v>0</v>
          </cell>
        </row>
        <row r="314">
          <cell r="G314">
            <v>0</v>
          </cell>
          <cell r="H314">
            <v>0</v>
          </cell>
          <cell r="I314">
            <v>0</v>
          </cell>
        </row>
        <row r="315">
          <cell r="G315"/>
          <cell r="H315">
            <v>0</v>
          </cell>
          <cell r="I315"/>
        </row>
        <row r="316">
          <cell r="G316">
            <v>0</v>
          </cell>
          <cell r="H316">
            <v>0</v>
          </cell>
          <cell r="I316">
            <v>0</v>
          </cell>
        </row>
        <row r="317">
          <cell r="G317"/>
          <cell r="H317">
            <v>0</v>
          </cell>
          <cell r="I317"/>
        </row>
        <row r="320">
          <cell r="G320"/>
          <cell r="H320">
            <v>0</v>
          </cell>
          <cell r="I320"/>
        </row>
        <row r="322">
          <cell r="G322"/>
          <cell r="H322">
            <v>761776.08000000007</v>
          </cell>
          <cell r="I322"/>
        </row>
        <row r="325">
          <cell r="G325">
            <v>0</v>
          </cell>
          <cell r="H325">
            <v>0</v>
          </cell>
          <cell r="I325">
            <v>0</v>
          </cell>
        </row>
        <row r="327">
          <cell r="G327">
            <v>0</v>
          </cell>
          <cell r="H327">
            <v>600000</v>
          </cell>
          <cell r="I327">
            <v>0</v>
          </cell>
        </row>
        <row r="328">
          <cell r="G328"/>
          <cell r="H328">
            <v>600000</v>
          </cell>
          <cell r="I328"/>
        </row>
        <row r="330">
          <cell r="G330"/>
          <cell r="H330">
            <v>2743596.48</v>
          </cell>
          <cell r="I330"/>
        </row>
        <row r="332">
          <cell r="G332"/>
          <cell r="H332">
            <v>0</v>
          </cell>
          <cell r="I332"/>
        </row>
        <row r="334">
          <cell r="G334"/>
          <cell r="H334">
            <v>1011962.7999999998</v>
          </cell>
          <cell r="I334"/>
        </row>
        <row r="336">
          <cell r="G336"/>
          <cell r="H336">
            <v>0</v>
          </cell>
          <cell r="I336"/>
        </row>
        <row r="338">
          <cell r="G338">
            <v>0</v>
          </cell>
          <cell r="H338">
            <v>900000</v>
          </cell>
          <cell r="I338">
            <v>0</v>
          </cell>
        </row>
        <row r="340">
          <cell r="G340"/>
          <cell r="H340">
            <v>0</v>
          </cell>
          <cell r="I340"/>
        </row>
        <row r="342">
          <cell r="G342"/>
          <cell r="H342">
            <v>0</v>
          </cell>
          <cell r="I342"/>
        </row>
        <row r="343">
          <cell r="G343">
            <v>0</v>
          </cell>
          <cell r="H343">
            <v>900000</v>
          </cell>
          <cell r="I343">
            <v>0</v>
          </cell>
        </row>
        <row r="344">
          <cell r="G344"/>
          <cell r="H344">
            <v>0</v>
          </cell>
          <cell r="I344"/>
        </row>
        <row r="348">
          <cell r="G348"/>
          <cell r="H348">
            <v>0</v>
          </cell>
          <cell r="I348"/>
        </row>
        <row r="349">
          <cell r="G349"/>
          <cell r="H349">
            <v>0</v>
          </cell>
          <cell r="I349"/>
        </row>
        <row r="350">
          <cell r="G350">
            <v>0</v>
          </cell>
          <cell r="H350">
            <v>0</v>
          </cell>
          <cell r="I350">
            <v>0</v>
          </cell>
        </row>
        <row r="352">
          <cell r="G352">
            <v>0</v>
          </cell>
          <cell r="H352">
            <v>0</v>
          </cell>
          <cell r="I352">
            <v>0</v>
          </cell>
        </row>
        <row r="353">
          <cell r="G353"/>
          <cell r="H353">
            <v>0</v>
          </cell>
          <cell r="I353"/>
        </row>
        <row r="354">
          <cell r="G354">
            <v>0</v>
          </cell>
          <cell r="H354">
            <v>0</v>
          </cell>
          <cell r="I354">
            <v>0</v>
          </cell>
        </row>
        <row r="356">
          <cell r="G356"/>
          <cell r="H356">
            <v>0</v>
          </cell>
          <cell r="I356"/>
        </row>
        <row r="357">
          <cell r="G357">
            <v>0</v>
          </cell>
          <cell r="H357">
            <v>0</v>
          </cell>
          <cell r="I357">
            <v>0</v>
          </cell>
        </row>
        <row r="364">
          <cell r="G364"/>
          <cell r="H364">
            <v>0</v>
          </cell>
          <cell r="I364"/>
        </row>
        <row r="366">
          <cell r="G366">
            <v>0</v>
          </cell>
          <cell r="H366">
            <v>0</v>
          </cell>
          <cell r="I366">
            <v>0</v>
          </cell>
        </row>
        <row r="367">
          <cell r="G367"/>
          <cell r="H367">
            <v>0</v>
          </cell>
          <cell r="I367"/>
        </row>
        <row r="368">
          <cell r="G368"/>
          <cell r="H368">
            <v>0</v>
          </cell>
          <cell r="I368"/>
        </row>
        <row r="370">
          <cell r="G370">
            <v>0</v>
          </cell>
          <cell r="H370">
            <v>0</v>
          </cell>
          <cell r="I370">
            <v>0</v>
          </cell>
        </row>
        <row r="371">
          <cell r="G371">
            <v>0</v>
          </cell>
          <cell r="H371">
            <v>0</v>
          </cell>
          <cell r="I371">
            <v>0</v>
          </cell>
        </row>
        <row r="372">
          <cell r="G372"/>
          <cell r="H372">
            <v>0</v>
          </cell>
          <cell r="I372"/>
        </row>
        <row r="375">
          <cell r="G375">
            <v>0</v>
          </cell>
          <cell r="H375">
            <v>0</v>
          </cell>
          <cell r="I375">
            <v>0</v>
          </cell>
        </row>
        <row r="376">
          <cell r="G376"/>
          <cell r="H376">
            <v>0</v>
          </cell>
          <cell r="I376"/>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56964259.447101146</v>
          </cell>
          <cell r="I402">
            <v>0</v>
          </cell>
        </row>
        <row r="405">
          <cell r="G405"/>
          <cell r="H405">
            <v>0</v>
          </cell>
          <cell r="I405"/>
        </row>
        <row r="407">
          <cell r="G407"/>
          <cell r="H407">
            <v>0</v>
          </cell>
          <cell r="I407"/>
        </row>
        <row r="409">
          <cell r="G409"/>
          <cell r="H409">
            <v>7434389.8700000001</v>
          </cell>
          <cell r="I409"/>
        </row>
        <row r="413">
          <cell r="G413"/>
          <cell r="H413">
            <v>0</v>
          </cell>
          <cell r="I413"/>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30375200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2600000</v>
          </cell>
          <cell r="I433">
            <v>0</v>
          </cell>
        </row>
        <row r="435">
          <cell r="G435">
            <v>0</v>
          </cell>
          <cell r="H435">
            <v>0</v>
          </cell>
          <cell r="I435">
            <v>0</v>
          </cell>
        </row>
        <row r="437">
          <cell r="G437">
            <v>0</v>
          </cell>
          <cell r="H437">
            <v>0</v>
          </cell>
          <cell r="I437">
            <v>0</v>
          </cell>
        </row>
        <row r="439">
          <cell r="G439">
            <v>0</v>
          </cell>
          <cell r="H439">
            <v>3000000</v>
          </cell>
          <cell r="I439">
            <v>0</v>
          </cell>
        </row>
        <row r="442">
          <cell r="G442">
            <v>0</v>
          </cell>
          <cell r="H442">
            <v>0</v>
          </cell>
          <cell r="I442">
            <v>0</v>
          </cell>
        </row>
        <row r="444">
          <cell r="G444">
            <v>0</v>
          </cell>
          <cell r="H444">
            <v>0</v>
          </cell>
          <cell r="I444">
            <v>0</v>
          </cell>
        </row>
        <row r="446">
          <cell r="G446">
            <v>0</v>
          </cell>
          <cell r="H446">
            <v>0</v>
          </cell>
          <cell r="I446">
            <v>0</v>
          </cell>
        </row>
        <row r="449">
          <cell r="G449"/>
          <cell r="H449">
            <v>3000000</v>
          </cell>
          <cell r="I449"/>
        </row>
        <row r="451">
          <cell r="G451"/>
          <cell r="H451">
            <v>0</v>
          </cell>
          <cell r="I451"/>
        </row>
        <row r="453">
          <cell r="G453"/>
          <cell r="H453">
            <v>0</v>
          </cell>
          <cell r="I453"/>
        </row>
        <row r="455">
          <cell r="G455">
            <v>0</v>
          </cell>
          <cell r="H455">
            <v>0</v>
          </cell>
          <cell r="I455">
            <v>0</v>
          </cell>
        </row>
        <row r="457">
          <cell r="G457">
            <v>0</v>
          </cell>
          <cell r="H457">
            <v>0</v>
          </cell>
          <cell r="I457">
            <v>0</v>
          </cell>
        </row>
        <row r="459">
          <cell r="G459">
            <v>0</v>
          </cell>
          <cell r="H459">
            <v>0</v>
          </cell>
          <cell r="I459">
            <v>0</v>
          </cell>
        </row>
        <row r="461">
          <cell r="G461"/>
          <cell r="H461">
            <v>0</v>
          </cell>
          <cell r="I461"/>
        </row>
        <row r="464">
          <cell r="G464"/>
          <cell r="H464">
            <v>0</v>
          </cell>
          <cell r="I464"/>
        </row>
        <row r="466">
          <cell r="G466"/>
          <cell r="H466">
            <v>0</v>
          </cell>
          <cell r="I466"/>
        </row>
        <row r="469">
          <cell r="G469">
            <v>0</v>
          </cell>
          <cell r="H469">
            <v>0</v>
          </cell>
          <cell r="I469">
            <v>0</v>
          </cell>
        </row>
        <row r="471">
          <cell r="G471">
            <v>0</v>
          </cell>
          <cell r="H471">
            <v>0</v>
          </cell>
          <cell r="I471">
            <v>0</v>
          </cell>
        </row>
        <row r="472">
          <cell r="G472"/>
          <cell r="H472">
            <v>0</v>
          </cell>
          <cell r="I472"/>
        </row>
        <row r="474">
          <cell r="G474"/>
          <cell r="H474">
            <v>0</v>
          </cell>
          <cell r="I474"/>
        </row>
        <row r="476">
          <cell r="G476">
            <v>0</v>
          </cell>
          <cell r="H476">
            <v>0</v>
          </cell>
          <cell r="I476">
            <v>0</v>
          </cell>
        </row>
        <row r="478">
          <cell r="G478">
            <v>0</v>
          </cell>
          <cell r="H478">
            <v>13554669.577101151</v>
          </cell>
          <cell r="I478">
            <v>0</v>
          </cell>
        </row>
        <row r="480">
          <cell r="G480"/>
          <cell r="H480">
            <v>0</v>
          </cell>
          <cell r="I480"/>
        </row>
        <row r="481">
          <cell r="G481">
            <v>0</v>
          </cell>
          <cell r="H481">
            <v>13554669.577101151</v>
          </cell>
          <cell r="I481">
            <v>0</v>
          </cell>
        </row>
        <row r="482">
          <cell r="G482"/>
          <cell r="H482">
            <v>13554669.577101151</v>
          </cell>
          <cell r="I482"/>
        </row>
        <row r="483">
          <cell r="G483">
            <v>0</v>
          </cell>
          <cell r="H483">
            <v>0</v>
          </cell>
          <cell r="I483">
            <v>0</v>
          </cell>
        </row>
        <row r="485">
          <cell r="G485">
            <v>0</v>
          </cell>
          <cell r="H485">
            <v>0</v>
          </cell>
          <cell r="I485">
            <v>0</v>
          </cell>
        </row>
        <row r="488">
          <cell r="G488"/>
          <cell r="H488">
            <v>0</v>
          </cell>
          <cell r="I488"/>
        </row>
        <row r="490">
          <cell r="G490"/>
          <cell r="H490">
            <v>0</v>
          </cell>
          <cell r="I490"/>
        </row>
        <row r="492">
          <cell r="G492"/>
          <cell r="H492">
            <v>0</v>
          </cell>
          <cell r="I492"/>
        </row>
        <row r="496">
          <cell r="G496"/>
          <cell r="H496">
            <v>0</v>
          </cell>
          <cell r="I496"/>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07">
          <cell r="G507"/>
          <cell r="H507">
            <v>0</v>
          </cell>
          <cell r="I507"/>
        </row>
        <row r="509">
          <cell r="G509"/>
          <cell r="H509">
            <v>0</v>
          </cell>
          <cell r="I509"/>
        </row>
        <row r="511">
          <cell r="G511">
            <v>0</v>
          </cell>
          <cell r="H511">
            <v>0</v>
          </cell>
          <cell r="I511">
            <v>0</v>
          </cell>
        </row>
        <row r="513">
          <cell r="G513">
            <v>0</v>
          </cell>
          <cell r="H513">
            <v>0</v>
          </cell>
          <cell r="I513">
            <v>0</v>
          </cell>
        </row>
        <row r="515">
          <cell r="G515"/>
          <cell r="H515"/>
          <cell r="I515"/>
        </row>
        <row r="517">
          <cell r="G517"/>
          <cell r="H517"/>
          <cell r="I517"/>
        </row>
        <row r="520">
          <cell r="G520"/>
          <cell r="H520"/>
          <cell r="I520"/>
        </row>
        <row r="522">
          <cell r="G522"/>
          <cell r="H522"/>
          <cell r="I522"/>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Resumen"/>
      <sheetName val="Tablero Indicadores POA"/>
    </sheetNames>
    <sheetDataSet>
      <sheetData sheetId="0"/>
      <sheetData sheetId="1"/>
      <sheetData sheetId="2"/>
      <sheetData sheetId="3"/>
      <sheetData sheetId="4"/>
      <sheetData sheetId="5"/>
      <sheetData sheetId="6"/>
      <sheetData sheetId="7"/>
      <sheetData sheetId="8"/>
      <sheetData sheetId="9"/>
      <sheetData sheetId="10">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1"/>
      <sheetData sheetId="12"/>
      <sheetData sheetId="13" refreshError="1"/>
      <sheetData sheetId="1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4000000</v>
          </cell>
        </row>
        <row r="10">
          <cell r="G10">
            <v>12195870.25</v>
          </cell>
        </row>
        <row r="11">
          <cell r="G11">
            <v>0</v>
          </cell>
        </row>
        <row r="12">
          <cell r="G12">
            <v>600000</v>
          </cell>
        </row>
        <row r="13">
          <cell r="G13">
            <v>0</v>
          </cell>
        </row>
        <row r="26">
          <cell r="H26">
            <v>1219587.02</v>
          </cell>
        </row>
        <row r="29">
          <cell r="H29">
            <v>5730000</v>
          </cell>
        </row>
        <row r="36">
          <cell r="G36">
            <v>0</v>
          </cell>
          <cell r="H36">
            <v>0</v>
          </cell>
          <cell r="I36">
            <v>0</v>
          </cell>
        </row>
        <row r="38">
          <cell r="G38">
            <v>0</v>
          </cell>
          <cell r="H38">
            <v>477500</v>
          </cell>
          <cell r="I38">
            <v>0</v>
          </cell>
        </row>
        <row r="40">
          <cell r="G40">
            <v>0</v>
          </cell>
          <cell r="H40">
            <v>0</v>
          </cell>
          <cell r="I40">
            <v>0</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405846.7</v>
          </cell>
          <cell r="H88">
            <v>57650.82</v>
          </cell>
          <cell r="I88">
            <v>0</v>
          </cell>
        </row>
        <row r="94">
          <cell r="G94">
            <v>405846.7</v>
          </cell>
          <cell r="H94">
            <v>57650.82</v>
          </cell>
        </row>
        <row r="102">
          <cell r="G102">
            <v>0</v>
          </cell>
          <cell r="H102">
            <v>0</v>
          </cell>
          <cell r="I102">
            <v>0</v>
          </cell>
        </row>
        <row r="107">
          <cell r="G107">
            <v>0</v>
          </cell>
          <cell r="H107">
            <v>0</v>
          </cell>
          <cell r="I107">
            <v>0</v>
          </cell>
        </row>
        <row r="112">
          <cell r="G112">
            <v>0</v>
          </cell>
          <cell r="H112">
            <v>38400</v>
          </cell>
          <cell r="I112">
            <v>0</v>
          </cell>
        </row>
        <row r="117">
          <cell r="G117">
            <v>0</v>
          </cell>
          <cell r="H117">
            <v>0</v>
          </cell>
          <cell r="I117">
            <v>0</v>
          </cell>
        </row>
        <row r="120">
          <cell r="H120">
            <v>38800</v>
          </cell>
        </row>
        <row r="126">
          <cell r="G126">
            <v>0</v>
          </cell>
          <cell r="H126">
            <v>0</v>
          </cell>
          <cell r="I126">
            <v>0</v>
          </cell>
        </row>
        <row r="136">
          <cell r="G136">
            <v>0</v>
          </cell>
          <cell r="H136">
            <v>15000</v>
          </cell>
          <cell r="I136">
            <v>0</v>
          </cell>
        </row>
        <row r="137">
          <cell r="H137">
            <v>15000</v>
          </cell>
        </row>
        <row r="147">
          <cell r="G147">
            <v>0</v>
          </cell>
          <cell r="H147">
            <v>0</v>
          </cell>
          <cell r="I147">
            <v>0</v>
          </cell>
        </row>
        <row r="166">
          <cell r="G166">
            <v>0</v>
          </cell>
          <cell r="H166">
            <v>208250</v>
          </cell>
          <cell r="I166">
            <v>0</v>
          </cell>
        </row>
        <row r="169">
          <cell r="H169">
            <v>26850</v>
          </cell>
        </row>
        <row r="172">
          <cell r="H172">
            <v>25600</v>
          </cell>
        </row>
        <row r="174">
          <cell r="G174">
            <v>0</v>
          </cell>
          <cell r="H174">
            <v>110800</v>
          </cell>
          <cell r="I174">
            <v>0</v>
          </cell>
        </row>
        <row r="175">
          <cell r="H175">
            <v>25300</v>
          </cell>
        </row>
        <row r="176">
          <cell r="H176">
            <v>25500</v>
          </cell>
        </row>
        <row r="178">
          <cell r="H178">
            <v>60000</v>
          </cell>
        </row>
        <row r="181">
          <cell r="G181">
            <v>0</v>
          </cell>
          <cell r="H181">
            <v>0</v>
          </cell>
          <cell r="I181">
            <v>0</v>
          </cell>
        </row>
        <row r="183">
          <cell r="G183">
            <v>8257.15</v>
          </cell>
          <cell r="H183">
            <v>50852.15</v>
          </cell>
          <cell r="I183">
            <v>0</v>
          </cell>
        </row>
        <row r="184">
          <cell r="G184">
            <v>0</v>
          </cell>
          <cell r="H184">
            <v>0</v>
          </cell>
          <cell r="I184">
            <v>0</v>
          </cell>
        </row>
        <row r="187">
          <cell r="G187">
            <v>8257.15</v>
          </cell>
          <cell r="H187">
            <v>25352.15</v>
          </cell>
        </row>
        <row r="190">
          <cell r="G190">
            <v>0</v>
          </cell>
          <cell r="H190">
            <v>20000</v>
          </cell>
          <cell r="I190">
            <v>0</v>
          </cell>
        </row>
        <row r="192">
          <cell r="G192">
            <v>0</v>
          </cell>
          <cell r="H192">
            <v>5500</v>
          </cell>
          <cell r="I192">
            <v>0</v>
          </cell>
        </row>
        <row r="193">
          <cell r="H193">
            <v>5500</v>
          </cell>
        </row>
        <row r="201">
          <cell r="G201">
            <v>0</v>
          </cell>
          <cell r="H201">
            <v>0</v>
          </cell>
          <cell r="I201">
            <v>0</v>
          </cell>
        </row>
        <row r="208">
          <cell r="G208">
            <v>0</v>
          </cell>
          <cell r="H208">
            <v>0</v>
          </cell>
          <cell r="I208">
            <v>0</v>
          </cell>
        </row>
        <row r="212">
          <cell r="G212">
            <v>0</v>
          </cell>
          <cell r="H212">
            <v>0</v>
          </cell>
          <cell r="I212">
            <v>0</v>
          </cell>
        </row>
        <row r="219">
          <cell r="G219">
            <v>695200</v>
          </cell>
          <cell r="H219">
            <v>558200</v>
          </cell>
          <cell r="I219">
            <v>0</v>
          </cell>
        </row>
        <row r="220">
          <cell r="G220">
            <v>695200</v>
          </cell>
          <cell r="H220">
            <v>558200</v>
          </cell>
          <cell r="I220">
            <v>0</v>
          </cell>
        </row>
        <row r="221">
          <cell r="G221">
            <v>695200</v>
          </cell>
          <cell r="H221">
            <v>558200</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65000</v>
          </cell>
          <cell r="I234">
            <v>0</v>
          </cell>
        </row>
        <row r="235">
          <cell r="H235">
            <v>65000</v>
          </cell>
        </row>
        <row r="236">
          <cell r="G236">
            <v>0</v>
          </cell>
          <cell r="H236">
            <v>0</v>
          </cell>
          <cell r="I236">
            <v>0</v>
          </cell>
        </row>
        <row r="238">
          <cell r="G238">
            <v>0</v>
          </cell>
          <cell r="H238">
            <v>0</v>
          </cell>
          <cell r="I238">
            <v>0</v>
          </cell>
        </row>
        <row r="241">
          <cell r="G241">
            <v>0</v>
          </cell>
          <cell r="H241">
            <v>0</v>
          </cell>
          <cell r="I241">
            <v>0</v>
          </cell>
        </row>
        <row r="243">
          <cell r="G243">
            <v>0</v>
          </cell>
          <cell r="H243">
            <v>0</v>
          </cell>
          <cell r="I243">
            <v>0</v>
          </cell>
        </row>
        <row r="245">
          <cell r="G245">
            <v>0</v>
          </cell>
          <cell r="H245">
            <v>0</v>
          </cell>
          <cell r="I245">
            <v>0</v>
          </cell>
        </row>
        <row r="247">
          <cell r="G247">
            <v>0</v>
          </cell>
          <cell r="H247">
            <v>0</v>
          </cell>
          <cell r="I247">
            <v>0</v>
          </cell>
        </row>
        <row r="254">
          <cell r="G254">
            <v>285200</v>
          </cell>
          <cell r="H254">
            <v>75800</v>
          </cell>
          <cell r="I254">
            <v>0</v>
          </cell>
        </row>
        <row r="256">
          <cell r="G256">
            <v>0</v>
          </cell>
          <cell r="H256">
            <v>0</v>
          </cell>
          <cell r="I256">
            <v>0</v>
          </cell>
        </row>
        <row r="258">
          <cell r="G258">
            <v>50000</v>
          </cell>
          <cell r="H258">
            <v>35320</v>
          </cell>
          <cell r="I258">
            <v>0</v>
          </cell>
        </row>
        <row r="263">
          <cell r="G263">
            <v>0</v>
          </cell>
          <cell r="H263">
            <v>0</v>
          </cell>
          <cell r="I263">
            <v>0</v>
          </cell>
        </row>
        <row r="265">
          <cell r="G265">
            <v>0</v>
          </cell>
          <cell r="H265">
            <v>0</v>
          </cell>
          <cell r="I265">
            <v>0</v>
          </cell>
        </row>
        <row r="268">
          <cell r="G268">
            <v>50000</v>
          </cell>
          <cell r="H268">
            <v>35320</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2032400</v>
          </cell>
          <cell r="H297">
            <v>1044200</v>
          </cell>
          <cell r="I297">
            <v>0</v>
          </cell>
        </row>
        <row r="298">
          <cell r="G298">
            <v>87200</v>
          </cell>
          <cell r="H298">
            <v>158450</v>
          </cell>
          <cell r="I298">
            <v>0</v>
          </cell>
        </row>
        <row r="299">
          <cell r="H299">
            <v>135200</v>
          </cell>
        </row>
        <row r="306">
          <cell r="G306">
            <v>1945200</v>
          </cell>
          <cell r="H306">
            <v>885750</v>
          </cell>
          <cell r="I306">
            <v>0</v>
          </cell>
        </row>
        <row r="309">
          <cell r="G309">
            <v>1945200</v>
          </cell>
          <cell r="H309">
            <v>850000</v>
          </cell>
        </row>
        <row r="312">
          <cell r="H312">
            <v>35750</v>
          </cell>
        </row>
        <row r="313">
          <cell r="G313">
            <v>0</v>
          </cell>
          <cell r="H313">
            <v>0</v>
          </cell>
          <cell r="I313">
            <v>0</v>
          </cell>
        </row>
        <row r="314">
          <cell r="G314">
            <v>0</v>
          </cell>
          <cell r="H314">
            <v>0</v>
          </cell>
          <cell r="I314">
            <v>0</v>
          </cell>
        </row>
        <row r="316">
          <cell r="G316">
            <v>0</v>
          </cell>
          <cell r="H316">
            <v>0</v>
          </cell>
          <cell r="I316">
            <v>0</v>
          </cell>
        </row>
        <row r="320">
          <cell r="H320">
            <v>205500</v>
          </cell>
        </row>
        <row r="322">
          <cell r="G322">
            <v>425000</v>
          </cell>
          <cell r="H322">
            <v>465200</v>
          </cell>
        </row>
        <row r="325">
          <cell r="G325">
            <v>0</v>
          </cell>
          <cell r="H325">
            <v>0</v>
          </cell>
          <cell r="I325">
            <v>0</v>
          </cell>
        </row>
        <row r="327">
          <cell r="G327">
            <v>0</v>
          </cell>
          <cell r="H327">
            <v>0</v>
          </cell>
          <cell r="I327">
            <v>0</v>
          </cell>
        </row>
        <row r="330">
          <cell r="H330">
            <v>25200</v>
          </cell>
        </row>
        <row r="334">
          <cell r="H334">
            <v>12300</v>
          </cell>
        </row>
        <row r="336">
          <cell r="H336">
            <v>65800</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260775.96000000002</v>
          </cell>
          <cell r="I402">
            <v>0</v>
          </cell>
        </row>
        <row r="405">
          <cell r="H405">
            <v>60500</v>
          </cell>
        </row>
        <row r="409">
          <cell r="H409">
            <v>115275.96</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24998953.599999998</v>
          </cell>
        </row>
        <row r="10">
          <cell r="G10">
            <v>63975478.640000001</v>
          </cell>
        </row>
        <row r="11">
          <cell r="G11">
            <v>419348769.82000172</v>
          </cell>
        </row>
        <row r="12">
          <cell r="G12">
            <v>8240000</v>
          </cell>
        </row>
        <row r="13">
          <cell r="G13">
            <v>0</v>
          </cell>
        </row>
        <row r="22">
          <cell r="I22">
            <v>387075479.78000158</v>
          </cell>
        </row>
        <row r="30">
          <cell r="H30">
            <v>4311600</v>
          </cell>
        </row>
        <row r="36">
          <cell r="G36">
            <v>0</v>
          </cell>
          <cell r="H36">
            <v>0</v>
          </cell>
          <cell r="I36">
            <v>0</v>
          </cell>
        </row>
        <row r="38">
          <cell r="G38">
            <v>0</v>
          </cell>
          <cell r="H38">
            <v>359300</v>
          </cell>
          <cell r="I38">
            <v>31913990.040000129</v>
          </cell>
        </row>
        <row r="40">
          <cell r="G40">
            <v>0</v>
          </cell>
          <cell r="H40">
            <v>0</v>
          </cell>
          <cell r="I40">
            <v>35994.46</v>
          </cell>
        </row>
        <row r="43">
          <cell r="I43">
            <v>35994.46</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861427.36199999996</v>
          </cell>
          <cell r="H88">
            <v>0</v>
          </cell>
          <cell r="I88">
            <v>0</v>
          </cell>
        </row>
        <row r="94">
          <cell r="G94">
            <v>177797.03899999999</v>
          </cell>
        </row>
        <row r="98">
          <cell r="G98">
            <v>683630.32299999997</v>
          </cell>
        </row>
        <row r="102">
          <cell r="G102">
            <v>0</v>
          </cell>
          <cell r="H102">
            <v>0</v>
          </cell>
          <cell r="I102">
            <v>0</v>
          </cell>
        </row>
        <row r="107">
          <cell r="G107">
            <v>0</v>
          </cell>
          <cell r="H107">
            <v>0</v>
          </cell>
          <cell r="I107">
            <v>0</v>
          </cell>
        </row>
        <row r="110">
          <cell r="G110">
            <v>1607033.8822719301</v>
          </cell>
          <cell r="H110">
            <v>1036016.9411359648</v>
          </cell>
        </row>
        <row r="112">
          <cell r="G112">
            <v>147500</v>
          </cell>
          <cell r="H112">
            <v>225000</v>
          </cell>
          <cell r="I112">
            <v>0</v>
          </cell>
        </row>
        <row r="117">
          <cell r="G117">
            <v>0</v>
          </cell>
          <cell r="H117">
            <v>0</v>
          </cell>
          <cell r="I117">
            <v>0</v>
          </cell>
        </row>
        <row r="120">
          <cell r="H120">
            <v>149000</v>
          </cell>
        </row>
        <row r="126">
          <cell r="G126">
            <v>0</v>
          </cell>
          <cell r="H126">
            <v>0</v>
          </cell>
          <cell r="I126">
            <v>0</v>
          </cell>
        </row>
        <row r="136">
          <cell r="G136">
            <v>0</v>
          </cell>
          <cell r="H136">
            <v>91505</v>
          </cell>
          <cell r="I136">
            <v>0</v>
          </cell>
        </row>
        <row r="137">
          <cell r="H137">
            <v>91505</v>
          </cell>
        </row>
        <row r="147">
          <cell r="G147">
            <v>0</v>
          </cell>
          <cell r="H147">
            <v>0</v>
          </cell>
          <cell r="I147">
            <v>0</v>
          </cell>
        </row>
        <row r="166">
          <cell r="G166">
            <v>0</v>
          </cell>
          <cell r="H166">
            <v>2150280</v>
          </cell>
          <cell r="I166">
            <v>0</v>
          </cell>
        </row>
        <row r="169">
          <cell r="H169">
            <v>23760</v>
          </cell>
        </row>
        <row r="174">
          <cell r="G174">
            <v>0</v>
          </cell>
          <cell r="H174">
            <v>340514.6</v>
          </cell>
          <cell r="I174">
            <v>0</v>
          </cell>
        </row>
        <row r="175">
          <cell r="H175">
            <v>34183.999999999985</v>
          </cell>
        </row>
        <row r="176">
          <cell r="H176">
            <v>110450</v>
          </cell>
        </row>
        <row r="178">
          <cell r="H178">
            <v>125680.6</v>
          </cell>
        </row>
        <row r="180">
          <cell r="H180">
            <v>70200</v>
          </cell>
        </row>
        <row r="181">
          <cell r="G181">
            <v>0</v>
          </cell>
          <cell r="H181">
            <v>0</v>
          </cell>
          <cell r="I181">
            <v>0</v>
          </cell>
        </row>
        <row r="183">
          <cell r="G183">
            <v>1335428.8799999999</v>
          </cell>
          <cell r="H183">
            <v>1721485.48367059</v>
          </cell>
          <cell r="I183">
            <v>0</v>
          </cell>
        </row>
        <row r="184">
          <cell r="G184">
            <v>0</v>
          </cell>
          <cell r="H184">
            <v>0</v>
          </cell>
          <cell r="I184">
            <v>0</v>
          </cell>
        </row>
        <row r="187">
          <cell r="G187">
            <v>11942.880000000005</v>
          </cell>
          <cell r="H187">
            <v>78300</v>
          </cell>
        </row>
        <row r="190">
          <cell r="G190">
            <v>0</v>
          </cell>
          <cell r="H190">
            <v>0</v>
          </cell>
          <cell r="I190">
            <v>0</v>
          </cell>
        </row>
        <row r="192">
          <cell r="G192">
            <v>0</v>
          </cell>
          <cell r="H192">
            <v>0</v>
          </cell>
          <cell r="I192">
            <v>0</v>
          </cell>
        </row>
        <row r="197">
          <cell r="H197">
            <v>76888</v>
          </cell>
        </row>
        <row r="201">
          <cell r="G201">
            <v>0</v>
          </cell>
          <cell r="H201">
            <v>0</v>
          </cell>
          <cell r="I201">
            <v>0</v>
          </cell>
        </row>
        <row r="208">
          <cell r="G208">
            <v>1323486</v>
          </cell>
          <cell r="H208">
            <v>1566297.48367059</v>
          </cell>
          <cell r="I208">
            <v>0</v>
          </cell>
        </row>
        <row r="209">
          <cell r="G209">
            <v>1323486</v>
          </cell>
          <cell r="H209">
            <v>1566297.48367059</v>
          </cell>
        </row>
        <row r="212">
          <cell r="G212">
            <v>0</v>
          </cell>
          <cell r="H212">
            <v>0</v>
          </cell>
          <cell r="I212">
            <v>0</v>
          </cell>
        </row>
        <row r="219">
          <cell r="G219">
            <v>4918561.0062852129</v>
          </cell>
          <cell r="H219">
            <v>5183264.0069835801</v>
          </cell>
          <cell r="I219">
            <v>0</v>
          </cell>
        </row>
        <row r="220">
          <cell r="G220">
            <v>4918561.0062852129</v>
          </cell>
          <cell r="H220">
            <v>4993264.0069835801</v>
          </cell>
          <cell r="I220">
            <v>0</v>
          </cell>
        </row>
        <row r="221">
          <cell r="G221">
            <v>4918561.0062852129</v>
          </cell>
          <cell r="H221">
            <v>4993264.0069835801</v>
          </cell>
        </row>
        <row r="223">
          <cell r="G223">
            <v>0</v>
          </cell>
          <cell r="H223">
            <v>0</v>
          </cell>
          <cell r="I223">
            <v>0</v>
          </cell>
        </row>
        <row r="225">
          <cell r="G225">
            <v>0</v>
          </cell>
          <cell r="H225">
            <v>190000</v>
          </cell>
          <cell r="I225">
            <v>0</v>
          </cell>
        </row>
        <row r="229">
          <cell r="G229">
            <v>0</v>
          </cell>
          <cell r="H229">
            <v>0</v>
          </cell>
          <cell r="I229">
            <v>0</v>
          </cell>
        </row>
        <row r="232">
          <cell r="G232">
            <v>0</v>
          </cell>
          <cell r="H232">
            <v>437968</v>
          </cell>
          <cell r="I232">
            <v>0</v>
          </cell>
        </row>
        <row r="234">
          <cell r="G234">
            <v>0</v>
          </cell>
          <cell r="H234">
            <v>414230</v>
          </cell>
          <cell r="I234">
            <v>0</v>
          </cell>
        </row>
        <row r="235">
          <cell r="H235">
            <v>414230</v>
          </cell>
        </row>
        <row r="236">
          <cell r="G236">
            <v>0</v>
          </cell>
          <cell r="H236">
            <v>115816.86</v>
          </cell>
          <cell r="I236">
            <v>0</v>
          </cell>
        </row>
        <row r="238">
          <cell r="G238">
            <v>0</v>
          </cell>
          <cell r="H238">
            <v>0</v>
          </cell>
          <cell r="I238">
            <v>0</v>
          </cell>
        </row>
        <row r="241">
          <cell r="G241">
            <v>0</v>
          </cell>
          <cell r="H241">
            <v>0</v>
          </cell>
          <cell r="I241">
            <v>0</v>
          </cell>
        </row>
        <row r="243">
          <cell r="G243">
            <v>0</v>
          </cell>
          <cell r="H243">
            <v>0</v>
          </cell>
          <cell r="I243">
            <v>0</v>
          </cell>
        </row>
        <row r="245">
          <cell r="G245">
            <v>0</v>
          </cell>
          <cell r="H245">
            <v>0</v>
          </cell>
          <cell r="I245">
            <v>0</v>
          </cell>
        </row>
        <row r="247">
          <cell r="G247">
            <v>0</v>
          </cell>
          <cell r="H247">
            <v>0</v>
          </cell>
          <cell r="I247">
            <v>0</v>
          </cell>
        </row>
        <row r="254">
          <cell r="G254">
            <v>15388901.693714786</v>
          </cell>
          <cell r="H254">
            <v>18122668.044578757</v>
          </cell>
          <cell r="I254">
            <v>0</v>
          </cell>
        </row>
        <row r="256">
          <cell r="G256">
            <v>0</v>
          </cell>
          <cell r="H256">
            <v>0</v>
          </cell>
          <cell r="I256">
            <v>0</v>
          </cell>
        </row>
        <row r="258">
          <cell r="G258">
            <v>0</v>
          </cell>
          <cell r="H258">
            <v>827656.45374497399</v>
          </cell>
          <cell r="I258">
            <v>0</v>
          </cell>
        </row>
        <row r="263">
          <cell r="G263">
            <v>0</v>
          </cell>
          <cell r="H263">
            <v>0</v>
          </cell>
          <cell r="I263">
            <v>0</v>
          </cell>
        </row>
        <row r="265">
          <cell r="G265">
            <v>0</v>
          </cell>
          <cell r="H265">
            <v>0</v>
          </cell>
          <cell r="I265">
            <v>0</v>
          </cell>
        </row>
        <row r="268">
          <cell r="H268">
            <v>827656.45374497399</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4209825.6827512775</v>
          </cell>
          <cell r="H297">
            <v>11863601.913925191</v>
          </cell>
          <cell r="I297">
            <v>0</v>
          </cell>
        </row>
        <row r="298">
          <cell r="G298">
            <v>67826.429814977979</v>
          </cell>
          <cell r="H298">
            <v>3088774.1399999917</v>
          </cell>
          <cell r="I298">
            <v>0</v>
          </cell>
        </row>
        <row r="306">
          <cell r="G306">
            <v>4141999.2529362999</v>
          </cell>
          <cell r="H306">
            <v>8774827.7739252001</v>
          </cell>
          <cell r="I306">
            <v>0</v>
          </cell>
        </row>
        <row r="309">
          <cell r="G309">
            <v>4141999.2529362999</v>
          </cell>
          <cell r="H309">
            <v>8774827.7739252001</v>
          </cell>
        </row>
        <row r="313">
          <cell r="G313">
            <v>0</v>
          </cell>
          <cell r="H313">
            <v>0</v>
          </cell>
          <cell r="I313">
            <v>0</v>
          </cell>
        </row>
        <row r="314">
          <cell r="G314">
            <v>0</v>
          </cell>
          <cell r="H314">
            <v>0</v>
          </cell>
          <cell r="I314">
            <v>0</v>
          </cell>
        </row>
        <row r="316">
          <cell r="G316">
            <v>0</v>
          </cell>
          <cell r="H316">
            <v>0</v>
          </cell>
          <cell r="I316">
            <v>0</v>
          </cell>
        </row>
        <row r="320">
          <cell r="G320">
            <v>729926.7429999999</v>
          </cell>
          <cell r="H320">
            <v>1355578.2370000002</v>
          </cell>
        </row>
        <row r="322">
          <cell r="G322">
            <v>1030404.0197380155</v>
          </cell>
          <cell r="H322">
            <v>4434325.5462619849</v>
          </cell>
        </row>
        <row r="325">
          <cell r="G325">
            <v>0</v>
          </cell>
          <cell r="H325">
            <v>0</v>
          </cell>
          <cell r="I325">
            <v>0</v>
          </cell>
        </row>
        <row r="327">
          <cell r="G327">
            <v>0</v>
          </cell>
          <cell r="H327">
            <v>0</v>
          </cell>
          <cell r="I327">
            <v>0</v>
          </cell>
        </row>
        <row r="330">
          <cell r="H330">
            <v>298720.27549152542</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1698297.7848681633</v>
          </cell>
          <cell r="H402">
            <v>3153981.6004694467</v>
          </cell>
          <cell r="I402">
            <v>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0</v>
          </cell>
          <cell r="I424">
            <v>0</v>
          </cell>
        </row>
        <row r="426">
          <cell r="G426">
            <v>1698297.7848681633</v>
          </cell>
          <cell r="H426">
            <v>3153981.6004694467</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2050920</v>
          </cell>
        </row>
        <row r="10">
          <cell r="G10">
            <v>16953215.350000001</v>
          </cell>
        </row>
        <row r="11">
          <cell r="G11">
            <v>42406716.960000001</v>
          </cell>
        </row>
        <row r="12">
          <cell r="G12">
            <v>0</v>
          </cell>
        </row>
        <row r="13">
          <cell r="G13">
            <v>0</v>
          </cell>
        </row>
        <row r="22">
          <cell r="I22">
            <v>42406716.960000001</v>
          </cell>
        </row>
        <row r="36">
          <cell r="G36">
            <v>0</v>
          </cell>
          <cell r="H36">
            <v>0</v>
          </cell>
          <cell r="I36">
            <v>0</v>
          </cell>
        </row>
        <row r="38">
          <cell r="G38">
            <v>0</v>
          </cell>
          <cell r="H38">
            <v>0</v>
          </cell>
          <cell r="I38">
            <v>3533893.08</v>
          </cell>
        </row>
        <row r="40">
          <cell r="G40">
            <v>0</v>
          </cell>
          <cell r="H40">
            <v>0</v>
          </cell>
          <cell r="I40">
            <v>0</v>
          </cell>
        </row>
        <row r="45">
          <cell r="G45">
            <v>0</v>
          </cell>
          <cell r="H45">
            <v>0</v>
          </cell>
          <cell r="I45">
            <v>80525</v>
          </cell>
        </row>
        <row r="47">
          <cell r="G47">
            <v>0</v>
          </cell>
          <cell r="H47">
            <v>0</v>
          </cell>
          <cell r="I47">
            <v>0</v>
          </cell>
        </row>
        <row r="61">
          <cell r="G61">
            <v>0</v>
          </cell>
          <cell r="H61">
            <v>0</v>
          </cell>
          <cell r="I61">
            <v>0</v>
          </cell>
        </row>
        <row r="64">
          <cell r="G64">
            <v>0</v>
          </cell>
          <cell r="H64">
            <v>40000</v>
          </cell>
          <cell r="I64">
            <v>0</v>
          </cell>
        </row>
        <row r="67">
          <cell r="G67">
            <v>0</v>
          </cell>
          <cell r="H67">
            <v>10000</v>
          </cell>
          <cell r="I67">
            <v>0</v>
          </cell>
        </row>
        <row r="68">
          <cell r="H68">
            <v>10000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712932.72</v>
          </cell>
          <cell r="I88">
            <v>0</v>
          </cell>
        </row>
        <row r="94">
          <cell r="H94">
            <v>318504.2</v>
          </cell>
        </row>
        <row r="102">
          <cell r="G102">
            <v>0</v>
          </cell>
          <cell r="H102">
            <v>366428.52</v>
          </cell>
          <cell r="I102">
            <v>0</v>
          </cell>
        </row>
        <row r="103">
          <cell r="H103">
            <v>366428.52</v>
          </cell>
        </row>
        <row r="105">
          <cell r="H105">
            <v>28000</v>
          </cell>
        </row>
        <row r="107">
          <cell r="G107">
            <v>0</v>
          </cell>
          <cell r="H107">
            <v>0</v>
          </cell>
          <cell r="I107">
            <v>0</v>
          </cell>
        </row>
        <row r="110">
          <cell r="H110">
            <v>1866000</v>
          </cell>
        </row>
        <row r="112">
          <cell r="G112">
            <v>0</v>
          </cell>
          <cell r="H112">
            <v>0</v>
          </cell>
          <cell r="I112">
            <v>0</v>
          </cell>
        </row>
        <row r="117">
          <cell r="G117">
            <v>0</v>
          </cell>
          <cell r="H117">
            <v>0</v>
          </cell>
          <cell r="I117">
            <v>0</v>
          </cell>
        </row>
        <row r="126">
          <cell r="G126">
            <v>0</v>
          </cell>
          <cell r="H126">
            <v>0</v>
          </cell>
          <cell r="I126">
            <v>0</v>
          </cell>
        </row>
        <row r="136">
          <cell r="G136">
            <v>0</v>
          </cell>
          <cell r="H136">
            <v>0</v>
          </cell>
          <cell r="I136">
            <v>0</v>
          </cell>
        </row>
        <row r="147">
          <cell r="G147">
            <v>0</v>
          </cell>
          <cell r="H147">
            <v>0</v>
          </cell>
          <cell r="I147">
            <v>0</v>
          </cell>
        </row>
        <row r="166">
          <cell r="G166">
            <v>0</v>
          </cell>
          <cell r="H166">
            <v>1200000</v>
          </cell>
          <cell r="I166">
            <v>0</v>
          </cell>
        </row>
        <row r="174">
          <cell r="G174">
            <v>0</v>
          </cell>
          <cell r="H174">
            <v>0</v>
          </cell>
          <cell r="I174">
            <v>0</v>
          </cell>
        </row>
        <row r="181">
          <cell r="G181">
            <v>0</v>
          </cell>
          <cell r="H181">
            <v>0</v>
          </cell>
          <cell r="I181">
            <v>0</v>
          </cell>
        </row>
        <row r="183">
          <cell r="G183">
            <v>0</v>
          </cell>
          <cell r="H183">
            <v>90940</v>
          </cell>
          <cell r="I183">
            <v>0</v>
          </cell>
        </row>
        <row r="184">
          <cell r="G184">
            <v>0</v>
          </cell>
          <cell r="H184">
            <v>0</v>
          </cell>
          <cell r="I184">
            <v>0</v>
          </cell>
        </row>
        <row r="190">
          <cell r="G190">
            <v>0</v>
          </cell>
          <cell r="H190">
            <v>0</v>
          </cell>
          <cell r="I190">
            <v>0</v>
          </cell>
        </row>
        <row r="192">
          <cell r="G192">
            <v>0</v>
          </cell>
          <cell r="H192">
            <v>0</v>
          </cell>
          <cell r="I192">
            <v>0</v>
          </cell>
        </row>
        <row r="201">
          <cell r="G201">
            <v>0</v>
          </cell>
          <cell r="H201">
            <v>0</v>
          </cell>
          <cell r="I201">
            <v>0</v>
          </cell>
        </row>
        <row r="208">
          <cell r="G208">
            <v>0</v>
          </cell>
          <cell r="H208">
            <v>90940</v>
          </cell>
          <cell r="I208">
            <v>0</v>
          </cell>
        </row>
        <row r="209">
          <cell r="H209">
            <v>90940</v>
          </cell>
        </row>
        <row r="212">
          <cell r="G212">
            <v>0</v>
          </cell>
          <cell r="H212">
            <v>0</v>
          </cell>
          <cell r="I212">
            <v>0</v>
          </cell>
        </row>
        <row r="219">
          <cell r="G219">
            <v>0</v>
          </cell>
          <cell r="H219">
            <v>900000</v>
          </cell>
          <cell r="I219">
            <v>0</v>
          </cell>
        </row>
        <row r="220">
          <cell r="G220">
            <v>0</v>
          </cell>
          <cell r="H220">
            <v>900000</v>
          </cell>
          <cell r="I220">
            <v>0</v>
          </cell>
        </row>
        <row r="221">
          <cell r="H221">
            <v>900000</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0</v>
          </cell>
          <cell r="I234">
            <v>0</v>
          </cell>
        </row>
        <row r="236">
          <cell r="G236">
            <v>0</v>
          </cell>
          <cell r="H236">
            <v>0</v>
          </cell>
          <cell r="I236">
            <v>0</v>
          </cell>
        </row>
        <row r="238">
          <cell r="G238">
            <v>0</v>
          </cell>
          <cell r="H238">
            <v>0</v>
          </cell>
          <cell r="I238">
            <v>0</v>
          </cell>
        </row>
        <row r="241">
          <cell r="G241">
            <v>0</v>
          </cell>
          <cell r="H241">
            <v>0</v>
          </cell>
          <cell r="I241">
            <v>0</v>
          </cell>
        </row>
        <row r="243">
          <cell r="G243">
            <v>0</v>
          </cell>
          <cell r="H243">
            <v>0</v>
          </cell>
          <cell r="I243">
            <v>0</v>
          </cell>
        </row>
        <row r="245">
          <cell r="G245">
            <v>0</v>
          </cell>
          <cell r="H245">
            <v>0</v>
          </cell>
          <cell r="I245">
            <v>0</v>
          </cell>
        </row>
        <row r="247">
          <cell r="G247">
            <v>0</v>
          </cell>
          <cell r="H247">
            <v>0</v>
          </cell>
          <cell r="I247">
            <v>0</v>
          </cell>
        </row>
        <row r="254">
          <cell r="G254">
            <v>0</v>
          </cell>
          <cell r="H254">
            <v>2050920</v>
          </cell>
          <cell r="I254">
            <v>0</v>
          </cell>
        </row>
        <row r="256">
          <cell r="G256">
            <v>0</v>
          </cell>
          <cell r="H256">
            <v>0</v>
          </cell>
          <cell r="I256">
            <v>0</v>
          </cell>
        </row>
        <row r="258">
          <cell r="G258">
            <v>0</v>
          </cell>
          <cell r="H258">
            <v>0</v>
          </cell>
          <cell r="I258">
            <v>0</v>
          </cell>
        </row>
        <row r="263">
          <cell r="G263">
            <v>0</v>
          </cell>
          <cell r="H263">
            <v>0</v>
          </cell>
          <cell r="I263">
            <v>0</v>
          </cell>
        </row>
        <row r="265">
          <cell r="G265">
            <v>0</v>
          </cell>
          <cell r="H265">
            <v>0</v>
          </cell>
          <cell r="I265">
            <v>0</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0</v>
          </cell>
          <cell r="H297">
            <v>505701.62</v>
          </cell>
          <cell r="I297">
            <v>0</v>
          </cell>
        </row>
        <row r="298">
          <cell r="G298">
            <v>0</v>
          </cell>
          <cell r="H298">
            <v>505701.62</v>
          </cell>
          <cell r="I298">
            <v>0</v>
          </cell>
        </row>
        <row r="299">
          <cell r="H299">
            <v>85701.62</v>
          </cell>
        </row>
        <row r="306">
          <cell r="G306">
            <v>0</v>
          </cell>
          <cell r="H306">
            <v>0</v>
          </cell>
          <cell r="I306">
            <v>0</v>
          </cell>
        </row>
        <row r="313">
          <cell r="G313">
            <v>0</v>
          </cell>
          <cell r="H313">
            <v>0</v>
          </cell>
          <cell r="I313">
            <v>0</v>
          </cell>
        </row>
        <row r="314">
          <cell r="G314">
            <v>0</v>
          </cell>
          <cell r="H314">
            <v>0</v>
          </cell>
          <cell r="I314">
            <v>0</v>
          </cell>
        </row>
        <row r="316">
          <cell r="G316">
            <v>0</v>
          </cell>
          <cell r="H316">
            <v>0</v>
          </cell>
          <cell r="I316">
            <v>0</v>
          </cell>
        </row>
        <row r="320">
          <cell r="H320">
            <v>155000</v>
          </cell>
        </row>
        <row r="322">
          <cell r="H322">
            <v>5801704</v>
          </cell>
        </row>
        <row r="325">
          <cell r="G325">
            <v>0</v>
          </cell>
          <cell r="H325">
            <v>0</v>
          </cell>
          <cell r="I325">
            <v>0</v>
          </cell>
        </row>
        <row r="327">
          <cell r="G327">
            <v>0</v>
          </cell>
          <cell r="H327">
            <v>62515.73</v>
          </cell>
          <cell r="I327">
            <v>0</v>
          </cell>
        </row>
        <row r="328">
          <cell r="H328">
            <v>62515.73</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848000</v>
          </cell>
          <cell r="I402">
            <v>0</v>
          </cell>
        </row>
        <row r="409">
          <cell r="H409">
            <v>50000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750000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48000</v>
          </cell>
          <cell r="I439">
            <v>0</v>
          </cell>
        </row>
        <row r="442">
          <cell r="G442">
            <v>0</v>
          </cell>
          <cell r="H442">
            <v>0</v>
          </cell>
          <cell r="I442">
            <v>0</v>
          </cell>
        </row>
        <row r="444">
          <cell r="G444">
            <v>0</v>
          </cell>
          <cell r="H444">
            <v>0</v>
          </cell>
          <cell r="I444">
            <v>0</v>
          </cell>
        </row>
        <row r="446">
          <cell r="G446">
            <v>0</v>
          </cell>
          <cell r="H446">
            <v>48000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4460000</v>
          </cell>
        </row>
        <row r="10">
          <cell r="G10">
            <v>3000000</v>
          </cell>
        </row>
        <row r="11">
          <cell r="G11">
            <v>0</v>
          </cell>
        </row>
        <row r="12">
          <cell r="G12">
            <v>180000</v>
          </cell>
        </row>
        <row r="13">
          <cell r="G13">
            <v>0</v>
          </cell>
        </row>
        <row r="23">
          <cell r="I23">
            <v>733000</v>
          </cell>
        </row>
        <row r="36">
          <cell r="G36">
            <v>0</v>
          </cell>
          <cell r="H36">
            <v>0</v>
          </cell>
          <cell r="I36">
            <v>0</v>
          </cell>
        </row>
        <row r="38">
          <cell r="G38">
            <v>0</v>
          </cell>
          <cell r="H38">
            <v>0</v>
          </cell>
          <cell r="I38">
            <v>10504000</v>
          </cell>
        </row>
        <row r="40">
          <cell r="G40">
            <v>0</v>
          </cell>
          <cell r="H40">
            <v>0</v>
          </cell>
          <cell r="I40">
            <v>0</v>
          </cell>
        </row>
        <row r="45">
          <cell r="G45">
            <v>0</v>
          </cell>
          <cell r="H45">
            <v>50000</v>
          </cell>
          <cell r="I45">
            <v>0</v>
          </cell>
        </row>
        <row r="47">
          <cell r="G47">
            <v>0</v>
          </cell>
          <cell r="H47">
            <v>990680</v>
          </cell>
          <cell r="I47">
            <v>0</v>
          </cell>
        </row>
        <row r="51">
          <cell r="H51">
            <v>990680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320000</v>
          </cell>
          <cell r="I88">
            <v>0</v>
          </cell>
        </row>
        <row r="94">
          <cell r="H94">
            <v>135000</v>
          </cell>
        </row>
        <row r="98">
          <cell r="H98">
            <v>95000</v>
          </cell>
        </row>
        <row r="102">
          <cell r="G102">
            <v>0</v>
          </cell>
          <cell r="H102">
            <v>90000</v>
          </cell>
          <cell r="I102">
            <v>0</v>
          </cell>
        </row>
        <row r="103">
          <cell r="H103">
            <v>90000</v>
          </cell>
        </row>
        <row r="107">
          <cell r="G107">
            <v>0</v>
          </cell>
          <cell r="H107">
            <v>0</v>
          </cell>
          <cell r="I107">
            <v>0</v>
          </cell>
        </row>
        <row r="110">
          <cell r="H110">
            <v>90000</v>
          </cell>
        </row>
        <row r="112">
          <cell r="G112">
            <v>0</v>
          </cell>
          <cell r="H112">
            <v>190000</v>
          </cell>
          <cell r="I112">
            <v>0</v>
          </cell>
        </row>
        <row r="117">
          <cell r="G117">
            <v>0</v>
          </cell>
          <cell r="H117">
            <v>0</v>
          </cell>
          <cell r="I117">
            <v>0</v>
          </cell>
        </row>
        <row r="120">
          <cell r="H120">
            <v>170000</v>
          </cell>
        </row>
        <row r="126">
          <cell r="G126">
            <v>0</v>
          </cell>
          <cell r="H126">
            <v>0</v>
          </cell>
          <cell r="I126">
            <v>0</v>
          </cell>
        </row>
        <row r="136">
          <cell r="G136">
            <v>0</v>
          </cell>
          <cell r="H136">
            <v>0</v>
          </cell>
          <cell r="I136">
            <v>0</v>
          </cell>
        </row>
        <row r="147">
          <cell r="G147">
            <v>0</v>
          </cell>
          <cell r="H147">
            <v>0</v>
          </cell>
          <cell r="I147">
            <v>0</v>
          </cell>
        </row>
        <row r="166">
          <cell r="G166">
            <v>0</v>
          </cell>
          <cell r="H166">
            <v>0</v>
          </cell>
          <cell r="I166">
            <v>0</v>
          </cell>
        </row>
        <row r="174">
          <cell r="G174">
            <v>0</v>
          </cell>
          <cell r="H174">
            <v>0</v>
          </cell>
          <cell r="I174">
            <v>0</v>
          </cell>
        </row>
        <row r="181">
          <cell r="G181">
            <v>0</v>
          </cell>
          <cell r="H181">
            <v>0</v>
          </cell>
          <cell r="I181">
            <v>0</v>
          </cell>
        </row>
        <row r="183">
          <cell r="G183">
            <v>0</v>
          </cell>
          <cell r="H183">
            <v>290000</v>
          </cell>
          <cell r="I183">
            <v>0</v>
          </cell>
        </row>
        <row r="184">
          <cell r="G184">
            <v>0</v>
          </cell>
          <cell r="H184">
            <v>0</v>
          </cell>
          <cell r="I184">
            <v>0</v>
          </cell>
        </row>
        <row r="190">
          <cell r="G190">
            <v>0</v>
          </cell>
          <cell r="H190">
            <v>0</v>
          </cell>
          <cell r="I190">
            <v>0</v>
          </cell>
        </row>
        <row r="192">
          <cell r="G192">
            <v>0</v>
          </cell>
          <cell r="H192">
            <v>0</v>
          </cell>
          <cell r="I192">
            <v>0</v>
          </cell>
        </row>
        <row r="201">
          <cell r="G201">
            <v>0</v>
          </cell>
          <cell r="H201">
            <v>120000</v>
          </cell>
          <cell r="I201">
            <v>0</v>
          </cell>
        </row>
        <row r="204">
          <cell r="H204">
            <v>70000</v>
          </cell>
        </row>
        <row r="206">
          <cell r="H206">
            <v>50000</v>
          </cell>
        </row>
        <row r="208">
          <cell r="G208">
            <v>0</v>
          </cell>
          <cell r="H208">
            <v>170000</v>
          </cell>
          <cell r="I208">
            <v>0</v>
          </cell>
        </row>
        <row r="209">
          <cell r="H209">
            <v>170000</v>
          </cell>
        </row>
        <row r="212">
          <cell r="G212">
            <v>0</v>
          </cell>
          <cell r="H212">
            <v>0</v>
          </cell>
          <cell r="I212">
            <v>0</v>
          </cell>
        </row>
        <row r="219">
          <cell r="G219">
            <v>0</v>
          </cell>
          <cell r="H219">
            <v>990680</v>
          </cell>
          <cell r="I219">
            <v>0</v>
          </cell>
        </row>
        <row r="220">
          <cell r="G220">
            <v>0</v>
          </cell>
          <cell r="H220">
            <v>990680</v>
          </cell>
          <cell r="I220">
            <v>0</v>
          </cell>
        </row>
        <row r="221">
          <cell r="H221">
            <v>990680</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0</v>
          </cell>
          <cell r="I234">
            <v>0</v>
          </cell>
        </row>
        <row r="236">
          <cell r="G236">
            <v>0</v>
          </cell>
          <cell r="H236">
            <v>0</v>
          </cell>
          <cell r="I236">
            <v>0</v>
          </cell>
        </row>
        <row r="238">
          <cell r="G238">
            <v>0</v>
          </cell>
          <cell r="H238">
            <v>0</v>
          </cell>
          <cell r="I238">
            <v>0</v>
          </cell>
        </row>
        <row r="241">
          <cell r="G241">
            <v>0</v>
          </cell>
          <cell r="H241">
            <v>90986</v>
          </cell>
          <cell r="I241">
            <v>0</v>
          </cell>
        </row>
        <row r="243">
          <cell r="G243">
            <v>0</v>
          </cell>
          <cell r="H243">
            <v>0</v>
          </cell>
          <cell r="I243">
            <v>0</v>
          </cell>
        </row>
        <row r="245">
          <cell r="G245">
            <v>0</v>
          </cell>
          <cell r="H245">
            <v>0</v>
          </cell>
          <cell r="I245">
            <v>0</v>
          </cell>
        </row>
        <row r="247">
          <cell r="G247">
            <v>0</v>
          </cell>
          <cell r="H247">
            <v>0</v>
          </cell>
          <cell r="I247">
            <v>0</v>
          </cell>
        </row>
        <row r="254">
          <cell r="G254">
            <v>0</v>
          </cell>
          <cell r="H254">
            <v>1200800</v>
          </cell>
          <cell r="I254">
            <v>0</v>
          </cell>
        </row>
        <row r="256">
          <cell r="G256">
            <v>0</v>
          </cell>
          <cell r="H256">
            <v>0</v>
          </cell>
          <cell r="I256">
            <v>0</v>
          </cell>
        </row>
        <row r="258">
          <cell r="G258">
            <v>0</v>
          </cell>
          <cell r="H258">
            <v>0</v>
          </cell>
          <cell r="I258">
            <v>0</v>
          </cell>
        </row>
        <row r="263">
          <cell r="G263">
            <v>0</v>
          </cell>
          <cell r="H263">
            <v>0</v>
          </cell>
          <cell r="I263">
            <v>0</v>
          </cell>
        </row>
        <row r="265">
          <cell r="G265">
            <v>0</v>
          </cell>
          <cell r="H265">
            <v>0</v>
          </cell>
          <cell r="I265">
            <v>0</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0</v>
          </cell>
          <cell r="H297">
            <v>1955500</v>
          </cell>
          <cell r="I297">
            <v>0</v>
          </cell>
        </row>
        <row r="298">
          <cell r="G298">
            <v>0</v>
          </cell>
          <cell r="H298">
            <v>1025500</v>
          </cell>
          <cell r="I298">
            <v>0</v>
          </cell>
        </row>
        <row r="299">
          <cell r="H299">
            <v>55000</v>
          </cell>
        </row>
        <row r="306">
          <cell r="G306">
            <v>0</v>
          </cell>
          <cell r="H306">
            <v>930000</v>
          </cell>
          <cell r="I306">
            <v>0</v>
          </cell>
        </row>
        <row r="309">
          <cell r="H309">
            <v>930000</v>
          </cell>
        </row>
        <row r="313">
          <cell r="G313">
            <v>0</v>
          </cell>
          <cell r="H313">
            <v>0</v>
          </cell>
          <cell r="I313">
            <v>0</v>
          </cell>
        </row>
        <row r="314">
          <cell r="G314">
            <v>0</v>
          </cell>
          <cell r="H314">
            <v>0</v>
          </cell>
          <cell r="I314">
            <v>0</v>
          </cell>
        </row>
        <row r="316">
          <cell r="G316">
            <v>0</v>
          </cell>
          <cell r="H316">
            <v>0</v>
          </cell>
          <cell r="I316">
            <v>0</v>
          </cell>
        </row>
        <row r="322">
          <cell r="H322">
            <v>145000</v>
          </cell>
        </row>
        <row r="325">
          <cell r="G325">
            <v>0</v>
          </cell>
          <cell r="H325">
            <v>0</v>
          </cell>
          <cell r="I325">
            <v>0</v>
          </cell>
        </row>
        <row r="327">
          <cell r="G327">
            <v>0</v>
          </cell>
          <cell r="H327">
            <v>0</v>
          </cell>
          <cell r="I327">
            <v>0</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510000</v>
          </cell>
          <cell r="I402">
            <v>0</v>
          </cell>
        </row>
        <row r="405">
          <cell r="H405">
            <v>35000</v>
          </cell>
        </row>
        <row r="409">
          <cell r="H409">
            <v>50000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250000</v>
          </cell>
          <cell r="I424">
            <v>0</v>
          </cell>
        </row>
        <row r="426">
          <cell r="G426">
            <v>0</v>
          </cell>
          <cell r="H426">
            <v>125000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50000</v>
          </cell>
          <cell r="I439">
            <v>0</v>
          </cell>
        </row>
        <row r="442">
          <cell r="G442">
            <v>0</v>
          </cell>
          <cell r="H442">
            <v>0</v>
          </cell>
          <cell r="I442">
            <v>0</v>
          </cell>
        </row>
        <row r="444">
          <cell r="G444">
            <v>0</v>
          </cell>
          <cell r="H444">
            <v>50000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8091000</v>
          </cell>
        </row>
        <row r="10">
          <cell r="G10">
            <v>0</v>
          </cell>
        </row>
        <row r="11">
          <cell r="G11">
            <v>4980000</v>
          </cell>
        </row>
        <row r="12">
          <cell r="G12">
            <v>1500000</v>
          </cell>
        </row>
        <row r="13">
          <cell r="G13">
            <v>0</v>
          </cell>
        </row>
        <row r="36">
          <cell r="G36">
            <v>0</v>
          </cell>
          <cell r="H36">
            <v>0</v>
          </cell>
          <cell r="I36">
            <v>0</v>
          </cell>
        </row>
        <row r="38">
          <cell r="G38">
            <v>0</v>
          </cell>
          <cell r="H38">
            <v>0</v>
          </cell>
          <cell r="I38">
            <v>0</v>
          </cell>
        </row>
        <row r="40">
          <cell r="G40">
            <v>0</v>
          </cell>
          <cell r="H40">
            <v>0</v>
          </cell>
          <cell r="I40">
            <v>0</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0</v>
          </cell>
          <cell r="I88">
            <v>0</v>
          </cell>
        </row>
        <row r="102">
          <cell r="G102">
            <v>0</v>
          </cell>
          <cell r="H102">
            <v>0</v>
          </cell>
          <cell r="I102">
            <v>0</v>
          </cell>
        </row>
        <row r="107">
          <cell r="G107">
            <v>0</v>
          </cell>
          <cell r="H107">
            <v>0</v>
          </cell>
          <cell r="I107">
            <v>0</v>
          </cell>
        </row>
        <row r="112">
          <cell r="G112">
            <v>0</v>
          </cell>
          <cell r="H112">
            <v>0</v>
          </cell>
          <cell r="I112">
            <v>0</v>
          </cell>
        </row>
        <row r="117">
          <cell r="G117">
            <v>0</v>
          </cell>
          <cell r="H117">
            <v>0</v>
          </cell>
          <cell r="I117">
            <v>0</v>
          </cell>
        </row>
        <row r="126">
          <cell r="G126">
            <v>0</v>
          </cell>
          <cell r="H126">
            <v>0</v>
          </cell>
          <cell r="I126">
            <v>0</v>
          </cell>
        </row>
        <row r="136">
          <cell r="G136">
            <v>0</v>
          </cell>
          <cell r="H136">
            <v>0</v>
          </cell>
          <cell r="I136">
            <v>0</v>
          </cell>
        </row>
        <row r="147">
          <cell r="G147">
            <v>0</v>
          </cell>
          <cell r="H147">
            <v>0</v>
          </cell>
          <cell r="I147">
            <v>0</v>
          </cell>
        </row>
        <row r="166">
          <cell r="G166">
            <v>0</v>
          </cell>
          <cell r="H166">
            <v>0</v>
          </cell>
          <cell r="I166">
            <v>0</v>
          </cell>
        </row>
        <row r="174">
          <cell r="G174">
            <v>0</v>
          </cell>
          <cell r="H174">
            <v>0</v>
          </cell>
          <cell r="I174">
            <v>0</v>
          </cell>
        </row>
        <row r="181">
          <cell r="G181">
            <v>0</v>
          </cell>
          <cell r="H181">
            <v>0</v>
          </cell>
          <cell r="I181">
            <v>0</v>
          </cell>
        </row>
        <row r="183">
          <cell r="G183">
            <v>0</v>
          </cell>
          <cell r="H183">
            <v>0</v>
          </cell>
          <cell r="I183">
            <v>0</v>
          </cell>
        </row>
        <row r="184">
          <cell r="G184">
            <v>0</v>
          </cell>
          <cell r="H184">
            <v>0</v>
          </cell>
          <cell r="I184">
            <v>0</v>
          </cell>
        </row>
        <row r="190">
          <cell r="G190">
            <v>0</v>
          </cell>
          <cell r="H190">
            <v>0</v>
          </cell>
          <cell r="I190">
            <v>0</v>
          </cell>
        </row>
        <row r="192">
          <cell r="G192">
            <v>0</v>
          </cell>
          <cell r="H192">
            <v>0</v>
          </cell>
          <cell r="I192">
            <v>0</v>
          </cell>
        </row>
        <row r="201">
          <cell r="G201">
            <v>0</v>
          </cell>
          <cell r="H201">
            <v>0</v>
          </cell>
          <cell r="I201">
            <v>0</v>
          </cell>
        </row>
        <row r="208">
          <cell r="G208">
            <v>0</v>
          </cell>
          <cell r="H208">
            <v>0</v>
          </cell>
          <cell r="I208">
            <v>0</v>
          </cell>
        </row>
        <row r="212">
          <cell r="G212">
            <v>0</v>
          </cell>
          <cell r="H212">
            <v>0</v>
          </cell>
          <cell r="I212">
            <v>0</v>
          </cell>
        </row>
        <row r="219">
          <cell r="G219">
            <v>0</v>
          </cell>
          <cell r="H219">
            <v>0</v>
          </cell>
          <cell r="I219">
            <v>0</v>
          </cell>
        </row>
        <row r="220">
          <cell r="G220">
            <v>0</v>
          </cell>
          <cell r="H220">
            <v>0</v>
          </cell>
          <cell r="I220">
            <v>0</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0</v>
          </cell>
          <cell r="I234">
            <v>0</v>
          </cell>
        </row>
        <row r="236">
          <cell r="G236">
            <v>0</v>
          </cell>
          <cell r="H236">
            <v>0</v>
          </cell>
          <cell r="I236">
            <v>0</v>
          </cell>
        </row>
        <row r="238">
          <cell r="G238">
            <v>0</v>
          </cell>
          <cell r="H238">
            <v>0</v>
          </cell>
          <cell r="I238">
            <v>0</v>
          </cell>
        </row>
        <row r="241">
          <cell r="G241">
            <v>0</v>
          </cell>
          <cell r="H241">
            <v>0</v>
          </cell>
          <cell r="I241">
            <v>0</v>
          </cell>
        </row>
        <row r="243">
          <cell r="G243">
            <v>0</v>
          </cell>
          <cell r="H243">
            <v>0</v>
          </cell>
          <cell r="I243">
            <v>0</v>
          </cell>
        </row>
        <row r="245">
          <cell r="G245">
            <v>0</v>
          </cell>
          <cell r="H245">
            <v>0</v>
          </cell>
          <cell r="I245">
            <v>0</v>
          </cell>
        </row>
        <row r="247">
          <cell r="G247">
            <v>0</v>
          </cell>
          <cell r="H247">
            <v>0</v>
          </cell>
          <cell r="I247">
            <v>0</v>
          </cell>
        </row>
        <row r="254">
          <cell r="G254">
            <v>0</v>
          </cell>
          <cell r="H254">
            <v>0</v>
          </cell>
          <cell r="I254">
            <v>0</v>
          </cell>
        </row>
        <row r="256">
          <cell r="G256">
            <v>0</v>
          </cell>
          <cell r="H256">
            <v>0</v>
          </cell>
          <cell r="I256">
            <v>0</v>
          </cell>
        </row>
        <row r="258">
          <cell r="G258">
            <v>0</v>
          </cell>
          <cell r="H258">
            <v>0</v>
          </cell>
          <cell r="I258">
            <v>0</v>
          </cell>
        </row>
        <row r="263">
          <cell r="G263">
            <v>0</v>
          </cell>
          <cell r="H263">
            <v>0</v>
          </cell>
          <cell r="I263">
            <v>0</v>
          </cell>
        </row>
        <row r="265">
          <cell r="G265">
            <v>0</v>
          </cell>
          <cell r="H265">
            <v>0</v>
          </cell>
          <cell r="I265">
            <v>0</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0</v>
          </cell>
          <cell r="H297">
            <v>0</v>
          </cell>
          <cell r="I297">
            <v>0</v>
          </cell>
        </row>
        <row r="298">
          <cell r="G298">
            <v>0</v>
          </cell>
          <cell r="H298">
            <v>0</v>
          </cell>
          <cell r="I298">
            <v>0</v>
          </cell>
        </row>
        <row r="306">
          <cell r="G306">
            <v>0</v>
          </cell>
          <cell r="H306">
            <v>0</v>
          </cell>
          <cell r="I306">
            <v>0</v>
          </cell>
        </row>
        <row r="313">
          <cell r="G313">
            <v>0</v>
          </cell>
          <cell r="H313">
            <v>0</v>
          </cell>
          <cell r="I313">
            <v>0</v>
          </cell>
        </row>
        <row r="314">
          <cell r="G314">
            <v>0</v>
          </cell>
          <cell r="H314">
            <v>0</v>
          </cell>
          <cell r="I314">
            <v>0</v>
          </cell>
        </row>
        <row r="316">
          <cell r="G316">
            <v>0</v>
          </cell>
          <cell r="H316">
            <v>0</v>
          </cell>
          <cell r="I316">
            <v>0</v>
          </cell>
        </row>
        <row r="325">
          <cell r="G325">
            <v>0</v>
          </cell>
          <cell r="H325">
            <v>0</v>
          </cell>
          <cell r="I325">
            <v>0</v>
          </cell>
        </row>
        <row r="327">
          <cell r="G327">
            <v>0</v>
          </cell>
          <cell r="H327">
            <v>0</v>
          </cell>
          <cell r="I327">
            <v>0</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0</v>
          </cell>
          <cell r="I402">
            <v>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4515527</v>
          </cell>
        </row>
        <row r="10">
          <cell r="G10">
            <v>4359381.0599999996</v>
          </cell>
        </row>
        <row r="11">
          <cell r="G11">
            <v>49179083.759999998</v>
          </cell>
        </row>
        <row r="12">
          <cell r="G12">
            <v>192000</v>
          </cell>
        </row>
        <row r="13">
          <cell r="G13">
            <v>0</v>
          </cell>
        </row>
        <row r="22">
          <cell r="I22">
            <v>48975083.759999998</v>
          </cell>
        </row>
        <row r="23">
          <cell r="H23">
            <v>504000</v>
          </cell>
          <cell r="I23">
            <v>204000</v>
          </cell>
        </row>
        <row r="30">
          <cell r="H30">
            <v>828000</v>
          </cell>
        </row>
        <row r="36">
          <cell r="G36">
            <v>0</v>
          </cell>
          <cell r="H36">
            <v>0</v>
          </cell>
          <cell r="I36">
            <v>0</v>
          </cell>
        </row>
        <row r="38">
          <cell r="G38">
            <v>0</v>
          </cell>
          <cell r="H38">
            <v>111000</v>
          </cell>
          <cell r="I38">
            <v>0</v>
          </cell>
        </row>
        <row r="40">
          <cell r="G40">
            <v>0</v>
          </cell>
          <cell r="H40">
            <v>0</v>
          </cell>
          <cell r="I40">
            <v>0</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104640</v>
          </cell>
          <cell r="I88">
            <v>0</v>
          </cell>
        </row>
        <row r="94">
          <cell r="H94">
            <v>74400</v>
          </cell>
        </row>
        <row r="98">
          <cell r="H98">
            <v>30240</v>
          </cell>
        </row>
        <row r="102">
          <cell r="G102">
            <v>0</v>
          </cell>
          <cell r="H102">
            <v>0</v>
          </cell>
          <cell r="I102">
            <v>0</v>
          </cell>
        </row>
        <row r="107">
          <cell r="G107">
            <v>0</v>
          </cell>
          <cell r="H107">
            <v>0</v>
          </cell>
          <cell r="I107">
            <v>0</v>
          </cell>
        </row>
        <row r="112">
          <cell r="G112">
            <v>16000</v>
          </cell>
          <cell r="H112">
            <v>24000</v>
          </cell>
          <cell r="I112">
            <v>0</v>
          </cell>
        </row>
        <row r="117">
          <cell r="G117">
            <v>0</v>
          </cell>
          <cell r="H117">
            <v>0</v>
          </cell>
          <cell r="I117">
            <v>0</v>
          </cell>
        </row>
        <row r="120">
          <cell r="H120">
            <v>54000</v>
          </cell>
        </row>
        <row r="126">
          <cell r="G126">
            <v>0</v>
          </cell>
          <cell r="H126">
            <v>0</v>
          </cell>
          <cell r="I126">
            <v>0</v>
          </cell>
        </row>
        <row r="136">
          <cell r="G136">
            <v>0</v>
          </cell>
          <cell r="H136">
            <v>0</v>
          </cell>
          <cell r="I136">
            <v>0</v>
          </cell>
        </row>
        <row r="147">
          <cell r="G147">
            <v>0</v>
          </cell>
          <cell r="H147">
            <v>0</v>
          </cell>
          <cell r="I147">
            <v>0</v>
          </cell>
        </row>
        <row r="166">
          <cell r="G166">
            <v>0</v>
          </cell>
          <cell r="H166">
            <v>50000</v>
          </cell>
          <cell r="I166">
            <v>0</v>
          </cell>
        </row>
        <row r="174">
          <cell r="G174">
            <v>0</v>
          </cell>
          <cell r="H174">
            <v>63240</v>
          </cell>
          <cell r="I174">
            <v>0</v>
          </cell>
        </row>
        <row r="176">
          <cell r="H176">
            <v>36000</v>
          </cell>
        </row>
        <row r="178">
          <cell r="H178">
            <v>27240</v>
          </cell>
        </row>
        <row r="181">
          <cell r="G181">
            <v>0</v>
          </cell>
          <cell r="H181">
            <v>0</v>
          </cell>
          <cell r="I181">
            <v>0</v>
          </cell>
        </row>
        <row r="183">
          <cell r="G183">
            <v>8400</v>
          </cell>
          <cell r="H183">
            <v>48800</v>
          </cell>
          <cell r="I183">
            <v>0</v>
          </cell>
        </row>
        <row r="184">
          <cell r="G184">
            <v>0</v>
          </cell>
          <cell r="H184">
            <v>0</v>
          </cell>
          <cell r="I184">
            <v>0</v>
          </cell>
        </row>
        <row r="187">
          <cell r="G187">
            <v>8400</v>
          </cell>
          <cell r="H187">
            <v>11600</v>
          </cell>
        </row>
        <row r="190">
          <cell r="G190">
            <v>0</v>
          </cell>
          <cell r="H190">
            <v>0</v>
          </cell>
          <cell r="I190">
            <v>0</v>
          </cell>
        </row>
        <row r="192">
          <cell r="G192">
            <v>0</v>
          </cell>
          <cell r="H192">
            <v>0</v>
          </cell>
          <cell r="I192">
            <v>0</v>
          </cell>
        </row>
        <row r="197">
          <cell r="H197">
            <v>37200</v>
          </cell>
        </row>
        <row r="201">
          <cell r="G201">
            <v>0</v>
          </cell>
          <cell r="H201">
            <v>0</v>
          </cell>
          <cell r="I201">
            <v>0</v>
          </cell>
        </row>
        <row r="208">
          <cell r="G208">
            <v>0</v>
          </cell>
          <cell r="H208">
            <v>0</v>
          </cell>
          <cell r="I208">
            <v>0</v>
          </cell>
        </row>
        <row r="212">
          <cell r="G212">
            <v>0</v>
          </cell>
          <cell r="H212">
            <v>0</v>
          </cell>
          <cell r="I212">
            <v>0</v>
          </cell>
        </row>
        <row r="219">
          <cell r="G219">
            <v>1416000</v>
          </cell>
          <cell r="H219">
            <v>97410.5</v>
          </cell>
          <cell r="I219">
            <v>0</v>
          </cell>
        </row>
        <row r="220">
          <cell r="G220">
            <v>1416000</v>
          </cell>
          <cell r="H220">
            <v>97410.5</v>
          </cell>
          <cell r="I220">
            <v>0</v>
          </cell>
        </row>
        <row r="221">
          <cell r="G221">
            <v>1416000</v>
          </cell>
          <cell r="H221">
            <v>97410.5</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0</v>
          </cell>
          <cell r="I234">
            <v>0</v>
          </cell>
        </row>
        <row r="236">
          <cell r="G236">
            <v>0</v>
          </cell>
          <cell r="H236">
            <v>150000</v>
          </cell>
          <cell r="I236">
            <v>0</v>
          </cell>
        </row>
        <row r="238">
          <cell r="G238">
            <v>0</v>
          </cell>
          <cell r="H238">
            <v>0</v>
          </cell>
          <cell r="I238">
            <v>0</v>
          </cell>
        </row>
        <row r="241">
          <cell r="G241">
            <v>30405</v>
          </cell>
          <cell r="H241">
            <v>156000</v>
          </cell>
          <cell r="I241">
            <v>0</v>
          </cell>
        </row>
        <row r="243">
          <cell r="G243">
            <v>43440</v>
          </cell>
          <cell r="H243">
            <v>0</v>
          </cell>
          <cell r="I243">
            <v>0</v>
          </cell>
        </row>
        <row r="245">
          <cell r="G245">
            <v>0</v>
          </cell>
          <cell r="H245">
            <v>0</v>
          </cell>
          <cell r="I245">
            <v>0</v>
          </cell>
        </row>
        <row r="247">
          <cell r="G247">
            <v>0</v>
          </cell>
          <cell r="H247">
            <v>0</v>
          </cell>
          <cell r="I247">
            <v>0</v>
          </cell>
        </row>
        <row r="250">
          <cell r="H250">
            <v>87450</v>
          </cell>
        </row>
        <row r="254">
          <cell r="G254">
            <v>2403842.2999999998</v>
          </cell>
          <cell r="H254">
            <v>940000</v>
          </cell>
          <cell r="I254">
            <v>0</v>
          </cell>
        </row>
        <row r="256">
          <cell r="G256">
            <v>0</v>
          </cell>
          <cell r="H256">
            <v>0</v>
          </cell>
          <cell r="I256">
            <v>0</v>
          </cell>
        </row>
        <row r="258">
          <cell r="G258">
            <v>295905</v>
          </cell>
          <cell r="H258">
            <v>0</v>
          </cell>
          <cell r="I258">
            <v>0</v>
          </cell>
        </row>
        <row r="263">
          <cell r="G263">
            <v>0</v>
          </cell>
          <cell r="H263">
            <v>0</v>
          </cell>
          <cell r="I263">
            <v>0</v>
          </cell>
        </row>
        <row r="265">
          <cell r="G265">
            <v>0</v>
          </cell>
          <cell r="H265">
            <v>0</v>
          </cell>
          <cell r="I265">
            <v>0</v>
          </cell>
        </row>
        <row r="268">
          <cell r="G268">
            <v>295905</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806844.26</v>
          </cell>
          <cell r="H297">
            <v>585651</v>
          </cell>
          <cell r="I297">
            <v>0</v>
          </cell>
        </row>
        <row r="298">
          <cell r="G298">
            <v>381651</v>
          </cell>
          <cell r="H298">
            <v>357651</v>
          </cell>
          <cell r="I298">
            <v>0</v>
          </cell>
        </row>
        <row r="306">
          <cell r="G306">
            <v>425193.26</v>
          </cell>
          <cell r="H306">
            <v>228000</v>
          </cell>
          <cell r="I306">
            <v>0</v>
          </cell>
        </row>
        <row r="308">
          <cell r="H308">
            <v>216000</v>
          </cell>
        </row>
        <row r="309">
          <cell r="G309">
            <v>425193.26</v>
          </cell>
        </row>
        <row r="313">
          <cell r="G313">
            <v>0</v>
          </cell>
          <cell r="H313">
            <v>0</v>
          </cell>
          <cell r="I313">
            <v>0</v>
          </cell>
        </row>
        <row r="314">
          <cell r="G314">
            <v>0</v>
          </cell>
          <cell r="H314">
            <v>0</v>
          </cell>
          <cell r="I314">
            <v>0</v>
          </cell>
        </row>
        <row r="316">
          <cell r="G316">
            <v>0</v>
          </cell>
          <cell r="H316">
            <v>0</v>
          </cell>
          <cell r="I316">
            <v>0</v>
          </cell>
        </row>
        <row r="320">
          <cell r="G320">
            <v>35880</v>
          </cell>
          <cell r="H320">
            <v>54000</v>
          </cell>
        </row>
        <row r="322">
          <cell r="G322">
            <v>3500</v>
          </cell>
        </row>
        <row r="325">
          <cell r="G325">
            <v>0</v>
          </cell>
          <cell r="H325">
            <v>0</v>
          </cell>
          <cell r="I325">
            <v>0</v>
          </cell>
        </row>
        <row r="327">
          <cell r="G327">
            <v>8500</v>
          </cell>
          <cell r="H327">
            <v>0</v>
          </cell>
          <cell r="I327">
            <v>0</v>
          </cell>
        </row>
        <row r="328">
          <cell r="G328">
            <v>8500</v>
          </cell>
        </row>
        <row r="330">
          <cell r="H330">
            <v>60000</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80000</v>
          </cell>
          <cell r="I402">
            <v>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80000</v>
          </cell>
          <cell r="I439">
            <v>0</v>
          </cell>
        </row>
        <row r="442">
          <cell r="G442">
            <v>0</v>
          </cell>
          <cell r="H442">
            <v>0</v>
          </cell>
          <cell r="I442">
            <v>0</v>
          </cell>
        </row>
        <row r="444">
          <cell r="G444">
            <v>0</v>
          </cell>
          <cell r="H444">
            <v>50000</v>
          </cell>
          <cell r="I444">
            <v>0</v>
          </cell>
        </row>
        <row r="446">
          <cell r="G446">
            <v>0</v>
          </cell>
          <cell r="H446">
            <v>30000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3922030</v>
          </cell>
        </row>
        <row r="10">
          <cell r="G10">
            <v>2676321.0699999998</v>
          </cell>
        </row>
        <row r="11">
          <cell r="G11">
            <v>44271215.299999997</v>
          </cell>
        </row>
        <row r="12">
          <cell r="G12">
            <v>236190</v>
          </cell>
        </row>
        <row r="13">
          <cell r="G13">
            <v>0</v>
          </cell>
        </row>
        <row r="22">
          <cell r="I22">
            <v>22283544.960000001</v>
          </cell>
        </row>
        <row r="23">
          <cell r="I23">
            <v>18582192.239999998</v>
          </cell>
        </row>
        <row r="26">
          <cell r="H26">
            <v>267632.11</v>
          </cell>
        </row>
        <row r="30">
          <cell r="H30">
            <v>421896</v>
          </cell>
        </row>
        <row r="31">
          <cell r="H31">
            <v>154400</v>
          </cell>
        </row>
        <row r="36">
          <cell r="G36">
            <v>0</v>
          </cell>
          <cell r="H36">
            <v>0</v>
          </cell>
          <cell r="I36">
            <v>0</v>
          </cell>
        </row>
        <row r="38">
          <cell r="G38">
            <v>0</v>
          </cell>
          <cell r="H38">
            <v>48158</v>
          </cell>
          <cell r="I38">
            <v>3405478.1</v>
          </cell>
        </row>
        <row r="40">
          <cell r="G40">
            <v>0</v>
          </cell>
          <cell r="H40">
            <v>0</v>
          </cell>
          <cell r="I40">
            <v>0</v>
          </cell>
        </row>
        <row r="45">
          <cell r="G45">
            <v>0</v>
          </cell>
          <cell r="H45">
            <v>0</v>
          </cell>
          <cell r="I45">
            <v>0</v>
          </cell>
        </row>
        <row r="47">
          <cell r="G47">
            <v>0</v>
          </cell>
          <cell r="H47">
            <v>156000</v>
          </cell>
          <cell r="I47">
            <v>0</v>
          </cell>
        </row>
        <row r="58">
          <cell r="H58">
            <v>156000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109295.24</v>
          </cell>
          <cell r="H88">
            <v>24122.2</v>
          </cell>
          <cell r="I88">
            <v>0</v>
          </cell>
        </row>
        <row r="94">
          <cell r="G94">
            <v>109295.24</v>
          </cell>
          <cell r="H94">
            <v>24122.2</v>
          </cell>
        </row>
        <row r="102">
          <cell r="G102">
            <v>0</v>
          </cell>
          <cell r="H102">
            <v>0</v>
          </cell>
          <cell r="I102">
            <v>0</v>
          </cell>
        </row>
        <row r="107">
          <cell r="G107">
            <v>0</v>
          </cell>
          <cell r="H107">
            <v>0</v>
          </cell>
          <cell r="I107">
            <v>0</v>
          </cell>
        </row>
        <row r="112">
          <cell r="G112">
            <v>0</v>
          </cell>
          <cell r="H112">
            <v>58000</v>
          </cell>
          <cell r="I112">
            <v>0</v>
          </cell>
        </row>
        <row r="117">
          <cell r="G117">
            <v>0</v>
          </cell>
          <cell r="H117">
            <v>0</v>
          </cell>
          <cell r="I117">
            <v>0</v>
          </cell>
        </row>
        <row r="120">
          <cell r="G120">
            <v>4000</v>
          </cell>
        </row>
        <row r="126">
          <cell r="G126">
            <v>0</v>
          </cell>
          <cell r="H126">
            <v>0</v>
          </cell>
          <cell r="I126">
            <v>0</v>
          </cell>
        </row>
        <row r="136">
          <cell r="G136">
            <v>0</v>
          </cell>
          <cell r="H136">
            <v>111600</v>
          </cell>
          <cell r="I136">
            <v>0</v>
          </cell>
        </row>
        <row r="137">
          <cell r="H137">
            <v>111600</v>
          </cell>
        </row>
        <row r="147">
          <cell r="G147">
            <v>0</v>
          </cell>
          <cell r="H147">
            <v>0</v>
          </cell>
          <cell r="I147">
            <v>0</v>
          </cell>
        </row>
        <row r="166">
          <cell r="G166">
            <v>0</v>
          </cell>
          <cell r="H166">
            <v>269300</v>
          </cell>
          <cell r="I166">
            <v>0</v>
          </cell>
        </row>
        <row r="173">
          <cell r="H173">
            <v>150000</v>
          </cell>
        </row>
        <row r="174">
          <cell r="G174">
            <v>0</v>
          </cell>
          <cell r="H174">
            <v>199800</v>
          </cell>
          <cell r="I174">
            <v>0</v>
          </cell>
        </row>
        <row r="175">
          <cell r="H175">
            <v>60000</v>
          </cell>
        </row>
        <row r="176">
          <cell r="H176">
            <v>29800</v>
          </cell>
        </row>
        <row r="178">
          <cell r="H178">
            <v>50000</v>
          </cell>
        </row>
        <row r="180">
          <cell r="H180">
            <v>60000</v>
          </cell>
        </row>
        <row r="181">
          <cell r="G181">
            <v>0</v>
          </cell>
          <cell r="H181">
            <v>0</v>
          </cell>
          <cell r="I181">
            <v>0</v>
          </cell>
        </row>
        <row r="183">
          <cell r="G183">
            <v>66150.539999999994</v>
          </cell>
          <cell r="H183">
            <v>224704.82</v>
          </cell>
          <cell r="I183">
            <v>0</v>
          </cell>
        </row>
        <row r="184">
          <cell r="G184">
            <v>0</v>
          </cell>
          <cell r="H184">
            <v>0</v>
          </cell>
          <cell r="I184">
            <v>0</v>
          </cell>
        </row>
        <row r="187">
          <cell r="G187">
            <v>6150.54</v>
          </cell>
          <cell r="H187">
            <v>5442.82</v>
          </cell>
        </row>
        <row r="190">
          <cell r="G190">
            <v>0</v>
          </cell>
          <cell r="H190">
            <v>0</v>
          </cell>
          <cell r="I190">
            <v>0</v>
          </cell>
        </row>
        <row r="192">
          <cell r="G192">
            <v>0</v>
          </cell>
          <cell r="H192">
            <v>0</v>
          </cell>
          <cell r="I192">
            <v>0</v>
          </cell>
        </row>
        <row r="201">
          <cell r="G201">
            <v>60000</v>
          </cell>
          <cell r="H201">
            <v>219262</v>
          </cell>
          <cell r="I201">
            <v>0</v>
          </cell>
        </row>
        <row r="205">
          <cell r="G205">
            <v>60000</v>
          </cell>
        </row>
        <row r="206">
          <cell r="H206">
            <v>219262</v>
          </cell>
        </row>
        <row r="208">
          <cell r="G208">
            <v>0</v>
          </cell>
          <cell r="H208">
            <v>0</v>
          </cell>
          <cell r="I208">
            <v>0</v>
          </cell>
        </row>
        <row r="212">
          <cell r="G212">
            <v>0</v>
          </cell>
          <cell r="H212">
            <v>0</v>
          </cell>
          <cell r="I212">
            <v>0</v>
          </cell>
        </row>
        <row r="219">
          <cell r="G219">
            <v>309962.64</v>
          </cell>
          <cell r="H219">
            <v>168000</v>
          </cell>
          <cell r="I219">
            <v>0</v>
          </cell>
        </row>
        <row r="220">
          <cell r="G220">
            <v>309962.64</v>
          </cell>
          <cell r="H220">
            <v>168000</v>
          </cell>
          <cell r="I220">
            <v>0</v>
          </cell>
        </row>
        <row r="221">
          <cell r="G221">
            <v>309962.64</v>
          </cell>
          <cell r="H221">
            <v>168000</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63600</v>
          </cell>
          <cell r="I234">
            <v>0</v>
          </cell>
        </row>
        <row r="235">
          <cell r="H235">
            <v>63600</v>
          </cell>
        </row>
        <row r="236">
          <cell r="G236">
            <v>0</v>
          </cell>
          <cell r="H236">
            <v>0</v>
          </cell>
          <cell r="I236">
            <v>0</v>
          </cell>
        </row>
        <row r="238">
          <cell r="G238">
            <v>0</v>
          </cell>
          <cell r="H238">
            <v>0</v>
          </cell>
          <cell r="I238">
            <v>0</v>
          </cell>
        </row>
        <row r="241">
          <cell r="G241">
            <v>82617.88</v>
          </cell>
          <cell r="H241">
            <v>0</v>
          </cell>
          <cell r="I241">
            <v>0</v>
          </cell>
        </row>
        <row r="243">
          <cell r="G243">
            <v>14071</v>
          </cell>
          <cell r="H243">
            <v>0</v>
          </cell>
          <cell r="I243">
            <v>0</v>
          </cell>
        </row>
        <row r="245">
          <cell r="G245">
            <v>63065.16</v>
          </cell>
          <cell r="H245">
            <v>0</v>
          </cell>
          <cell r="I245">
            <v>0</v>
          </cell>
        </row>
        <row r="247">
          <cell r="G247">
            <v>0</v>
          </cell>
          <cell r="H247">
            <v>0</v>
          </cell>
          <cell r="I247">
            <v>0</v>
          </cell>
        </row>
        <row r="254">
          <cell r="G254">
            <v>443775.32</v>
          </cell>
          <cell r="H254">
            <v>0</v>
          </cell>
          <cell r="I254">
            <v>0</v>
          </cell>
        </row>
        <row r="256">
          <cell r="G256">
            <v>0</v>
          </cell>
          <cell r="H256">
            <v>0</v>
          </cell>
          <cell r="I256">
            <v>0</v>
          </cell>
        </row>
        <row r="258">
          <cell r="G258">
            <v>4114</v>
          </cell>
          <cell r="H258">
            <v>0</v>
          </cell>
          <cell r="I258">
            <v>0</v>
          </cell>
        </row>
        <row r="263">
          <cell r="G263">
            <v>0</v>
          </cell>
          <cell r="H263">
            <v>0</v>
          </cell>
          <cell r="I263">
            <v>0</v>
          </cell>
        </row>
        <row r="265">
          <cell r="G265">
            <v>0</v>
          </cell>
          <cell r="H265">
            <v>0</v>
          </cell>
          <cell r="I265">
            <v>0</v>
          </cell>
        </row>
        <row r="268">
          <cell r="G268">
            <v>4114</v>
          </cell>
        </row>
        <row r="270">
          <cell r="G270">
            <v>0</v>
          </cell>
          <cell r="H270">
            <v>0</v>
          </cell>
          <cell r="I270">
            <v>0</v>
          </cell>
        </row>
        <row r="276">
          <cell r="G276">
            <v>0</v>
          </cell>
          <cell r="H276">
            <v>0</v>
          </cell>
          <cell r="I276">
            <v>0</v>
          </cell>
        </row>
        <row r="280">
          <cell r="G280">
            <v>26844</v>
          </cell>
          <cell r="H280">
            <v>0</v>
          </cell>
          <cell r="I280">
            <v>0</v>
          </cell>
        </row>
        <row r="285">
          <cell r="G285">
            <v>26844</v>
          </cell>
        </row>
        <row r="287">
          <cell r="G287">
            <v>0</v>
          </cell>
          <cell r="H287">
            <v>0</v>
          </cell>
          <cell r="I287">
            <v>0</v>
          </cell>
        </row>
        <row r="295">
          <cell r="G295">
            <v>0</v>
          </cell>
          <cell r="H295">
            <v>0</v>
          </cell>
          <cell r="I295">
            <v>0</v>
          </cell>
        </row>
        <row r="297">
          <cell r="G297">
            <v>1593461.44</v>
          </cell>
          <cell r="H297">
            <v>20336</v>
          </cell>
          <cell r="I297">
            <v>0</v>
          </cell>
        </row>
        <row r="298">
          <cell r="G298">
            <v>415283.6</v>
          </cell>
          <cell r="H298">
            <v>20336</v>
          </cell>
          <cell r="I298">
            <v>0</v>
          </cell>
        </row>
        <row r="299">
          <cell r="G299">
            <v>275218</v>
          </cell>
        </row>
        <row r="304">
          <cell r="G304">
            <v>2500</v>
          </cell>
        </row>
        <row r="306">
          <cell r="G306">
            <v>1178177.8399999999</v>
          </cell>
          <cell r="H306">
            <v>0</v>
          </cell>
          <cell r="I306">
            <v>0</v>
          </cell>
        </row>
        <row r="308">
          <cell r="G308">
            <v>1035533.84</v>
          </cell>
        </row>
        <row r="309">
          <cell r="G309">
            <v>31400</v>
          </cell>
        </row>
        <row r="312">
          <cell r="G312">
            <v>111244</v>
          </cell>
        </row>
        <row r="313">
          <cell r="G313">
            <v>0</v>
          </cell>
          <cell r="H313">
            <v>0</v>
          </cell>
          <cell r="I313">
            <v>0</v>
          </cell>
        </row>
        <row r="314">
          <cell r="G314">
            <v>0</v>
          </cell>
          <cell r="H314">
            <v>0</v>
          </cell>
          <cell r="I314">
            <v>0</v>
          </cell>
        </row>
        <row r="316">
          <cell r="G316">
            <v>0</v>
          </cell>
          <cell r="H316">
            <v>0</v>
          </cell>
          <cell r="I316">
            <v>0</v>
          </cell>
        </row>
        <row r="320">
          <cell r="G320">
            <v>106234.88</v>
          </cell>
        </row>
        <row r="322">
          <cell r="G322">
            <v>41711.279999999999</v>
          </cell>
        </row>
        <row r="325">
          <cell r="G325">
            <v>0</v>
          </cell>
          <cell r="H325">
            <v>0</v>
          </cell>
          <cell r="I325">
            <v>0</v>
          </cell>
        </row>
        <row r="327">
          <cell r="G327">
            <v>3620</v>
          </cell>
          <cell r="H327">
            <v>0</v>
          </cell>
          <cell r="I327">
            <v>0</v>
          </cell>
        </row>
        <row r="328">
          <cell r="G328">
            <v>3620</v>
          </cell>
        </row>
        <row r="330">
          <cell r="G330">
            <v>59706.8</v>
          </cell>
        </row>
        <row r="336">
          <cell r="G336">
            <v>19455</v>
          </cell>
          <cell r="H336">
            <v>2500.8000000000002</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665491.08000000007</v>
          </cell>
          <cell r="I402">
            <v>0</v>
          </cell>
        </row>
        <row r="405">
          <cell r="H405">
            <v>352928.28</v>
          </cell>
        </row>
        <row r="409">
          <cell r="H409">
            <v>72775</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223610</v>
          </cell>
          <cell r="I424">
            <v>0</v>
          </cell>
        </row>
        <row r="426">
          <cell r="G426">
            <v>0</v>
          </cell>
          <cell r="H426">
            <v>7327.8</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2714389.52</v>
          </cell>
        </row>
        <row r="10">
          <cell r="G10">
            <v>3205598.07</v>
          </cell>
        </row>
        <row r="11">
          <cell r="G11">
            <v>0</v>
          </cell>
        </row>
        <row r="12">
          <cell r="G12">
            <v>296932.81</v>
          </cell>
        </row>
        <row r="13">
          <cell r="G13">
            <v>0</v>
          </cell>
        </row>
        <row r="23">
          <cell r="H23">
            <v>125375.75</v>
          </cell>
        </row>
        <row r="29">
          <cell r="H29">
            <v>1418000</v>
          </cell>
        </row>
        <row r="36">
          <cell r="G36">
            <v>0</v>
          </cell>
          <cell r="H36">
            <v>0</v>
          </cell>
          <cell r="I36">
            <v>0</v>
          </cell>
        </row>
        <row r="38">
          <cell r="G38">
            <v>0</v>
          </cell>
          <cell r="H38">
            <v>103334</v>
          </cell>
          <cell r="I38">
            <v>0</v>
          </cell>
        </row>
        <row r="40">
          <cell r="G40">
            <v>0</v>
          </cell>
          <cell r="H40">
            <v>0</v>
          </cell>
          <cell r="I40">
            <v>0</v>
          </cell>
        </row>
        <row r="45">
          <cell r="G45">
            <v>0</v>
          </cell>
          <cell r="H45">
            <v>0</v>
          </cell>
          <cell r="I45">
            <v>0</v>
          </cell>
        </row>
        <row r="47">
          <cell r="G47">
            <v>0</v>
          </cell>
          <cell r="H47">
            <v>1027537.96</v>
          </cell>
          <cell r="I47">
            <v>0</v>
          </cell>
        </row>
        <row r="56">
          <cell r="H56">
            <v>700537.96</v>
          </cell>
        </row>
        <row r="58">
          <cell r="H58">
            <v>327000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29230.15</v>
          </cell>
          <cell r="I88">
            <v>0</v>
          </cell>
        </row>
        <row r="92">
          <cell r="H92">
            <v>29230.15</v>
          </cell>
        </row>
        <row r="102">
          <cell r="G102">
            <v>0</v>
          </cell>
          <cell r="H102">
            <v>0</v>
          </cell>
          <cell r="I102">
            <v>0</v>
          </cell>
        </row>
        <row r="107">
          <cell r="G107">
            <v>0</v>
          </cell>
          <cell r="H107">
            <v>0</v>
          </cell>
          <cell r="I107">
            <v>0</v>
          </cell>
        </row>
        <row r="110">
          <cell r="G110">
            <v>215240.65</v>
          </cell>
          <cell r="H110">
            <v>17088</v>
          </cell>
        </row>
        <row r="112">
          <cell r="G112">
            <v>24000</v>
          </cell>
          <cell r="H112">
            <v>116978.92</v>
          </cell>
          <cell r="I112">
            <v>0</v>
          </cell>
        </row>
        <row r="117">
          <cell r="G117">
            <v>0</v>
          </cell>
          <cell r="H117">
            <v>21100</v>
          </cell>
          <cell r="I117">
            <v>0</v>
          </cell>
        </row>
        <row r="120">
          <cell r="G120">
            <v>71740</v>
          </cell>
          <cell r="H120">
            <v>35830</v>
          </cell>
        </row>
        <row r="126">
          <cell r="G126">
            <v>0</v>
          </cell>
          <cell r="H126">
            <v>0</v>
          </cell>
          <cell r="I126">
            <v>0</v>
          </cell>
        </row>
        <row r="136">
          <cell r="G136">
            <v>5000</v>
          </cell>
          <cell r="H136">
            <v>2000</v>
          </cell>
          <cell r="I136">
            <v>0</v>
          </cell>
        </row>
        <row r="137">
          <cell r="G137">
            <v>5000</v>
          </cell>
          <cell r="H137">
            <v>2000</v>
          </cell>
        </row>
        <row r="147">
          <cell r="G147">
            <v>0</v>
          </cell>
          <cell r="H147">
            <v>0</v>
          </cell>
          <cell r="I147">
            <v>0</v>
          </cell>
        </row>
        <row r="166">
          <cell r="G166">
            <v>0</v>
          </cell>
          <cell r="H166">
            <v>80637.5</v>
          </cell>
          <cell r="I166">
            <v>0</v>
          </cell>
        </row>
        <row r="174">
          <cell r="G174">
            <v>2360</v>
          </cell>
          <cell r="H174">
            <v>1250</v>
          </cell>
          <cell r="I174">
            <v>0</v>
          </cell>
        </row>
        <row r="176">
          <cell r="H176">
            <v>1250</v>
          </cell>
        </row>
        <row r="178">
          <cell r="G178">
            <v>2360</v>
          </cell>
        </row>
        <row r="181">
          <cell r="G181">
            <v>0</v>
          </cell>
          <cell r="H181">
            <v>0</v>
          </cell>
          <cell r="I181">
            <v>0</v>
          </cell>
        </row>
        <row r="183">
          <cell r="G183">
            <v>198848.69</v>
          </cell>
          <cell r="H183">
            <v>65004.509999999995</v>
          </cell>
          <cell r="I183">
            <v>0</v>
          </cell>
        </row>
        <row r="184">
          <cell r="G184">
            <v>0</v>
          </cell>
          <cell r="H184">
            <v>0</v>
          </cell>
          <cell r="I184">
            <v>0</v>
          </cell>
        </row>
        <row r="187">
          <cell r="G187">
            <v>9174.42</v>
          </cell>
          <cell r="H187">
            <v>31757.98</v>
          </cell>
        </row>
        <row r="190">
          <cell r="G190">
            <v>0</v>
          </cell>
          <cell r="H190">
            <v>0</v>
          </cell>
          <cell r="I190">
            <v>0</v>
          </cell>
        </row>
        <row r="192">
          <cell r="G192">
            <v>100936</v>
          </cell>
          <cell r="H192">
            <v>0</v>
          </cell>
          <cell r="I192">
            <v>0</v>
          </cell>
        </row>
        <row r="195">
          <cell r="G195">
            <v>100936</v>
          </cell>
        </row>
        <row r="201">
          <cell r="G201">
            <v>0</v>
          </cell>
          <cell r="H201">
            <v>0</v>
          </cell>
          <cell r="I201">
            <v>0</v>
          </cell>
        </row>
        <row r="208">
          <cell r="G208">
            <v>88738.27</v>
          </cell>
          <cell r="H208">
            <v>33246.53</v>
          </cell>
          <cell r="I208">
            <v>0</v>
          </cell>
        </row>
        <row r="209">
          <cell r="G209">
            <v>88738.27</v>
          </cell>
          <cell r="H209">
            <v>33246.53</v>
          </cell>
        </row>
        <row r="212">
          <cell r="G212">
            <v>0</v>
          </cell>
          <cell r="H212">
            <v>0</v>
          </cell>
          <cell r="I212">
            <v>0</v>
          </cell>
        </row>
        <row r="219">
          <cell r="G219">
            <v>542526.18999999994</v>
          </cell>
          <cell r="H219">
            <v>75794.42</v>
          </cell>
          <cell r="I219">
            <v>0</v>
          </cell>
        </row>
        <row r="220">
          <cell r="G220">
            <v>542526.18999999994</v>
          </cell>
          <cell r="H220">
            <v>75794.42</v>
          </cell>
          <cell r="I220">
            <v>0</v>
          </cell>
        </row>
        <row r="221">
          <cell r="G221">
            <v>542526.18999999994</v>
          </cell>
          <cell r="H221">
            <v>75794.42</v>
          </cell>
        </row>
        <row r="223">
          <cell r="G223">
            <v>0</v>
          </cell>
          <cell r="H223">
            <v>0</v>
          </cell>
          <cell r="I223">
            <v>0</v>
          </cell>
        </row>
        <row r="225">
          <cell r="G225">
            <v>0</v>
          </cell>
          <cell r="H225">
            <v>0</v>
          </cell>
          <cell r="I225">
            <v>0</v>
          </cell>
        </row>
        <row r="229">
          <cell r="G229">
            <v>0</v>
          </cell>
          <cell r="H229">
            <v>0</v>
          </cell>
          <cell r="I229">
            <v>0</v>
          </cell>
        </row>
        <row r="232">
          <cell r="G232">
            <v>0</v>
          </cell>
          <cell r="H232">
            <v>8435</v>
          </cell>
          <cell r="I232">
            <v>0</v>
          </cell>
        </row>
        <row r="234">
          <cell r="G234">
            <v>0</v>
          </cell>
          <cell r="H234">
            <v>0</v>
          </cell>
          <cell r="I234">
            <v>0</v>
          </cell>
        </row>
        <row r="236">
          <cell r="G236">
            <v>0</v>
          </cell>
          <cell r="H236">
            <v>0</v>
          </cell>
          <cell r="I236">
            <v>0</v>
          </cell>
        </row>
        <row r="238">
          <cell r="G238">
            <v>0</v>
          </cell>
          <cell r="H238">
            <v>0</v>
          </cell>
          <cell r="I238">
            <v>0</v>
          </cell>
        </row>
        <row r="241">
          <cell r="G241">
            <v>12938.5</v>
          </cell>
          <cell r="H241">
            <v>0</v>
          </cell>
          <cell r="I241">
            <v>0</v>
          </cell>
        </row>
        <row r="243">
          <cell r="G243">
            <v>73505.5</v>
          </cell>
          <cell r="H243">
            <v>0</v>
          </cell>
          <cell r="I243">
            <v>0</v>
          </cell>
        </row>
        <row r="245">
          <cell r="G245">
            <v>0</v>
          </cell>
          <cell r="H245">
            <v>0</v>
          </cell>
          <cell r="I245">
            <v>0</v>
          </cell>
        </row>
        <row r="247">
          <cell r="G247">
            <v>0</v>
          </cell>
          <cell r="H247">
            <v>0</v>
          </cell>
          <cell r="I247">
            <v>0</v>
          </cell>
        </row>
        <row r="254">
          <cell r="G254">
            <v>441795.87</v>
          </cell>
          <cell r="H254">
            <v>99658.32</v>
          </cell>
          <cell r="I254">
            <v>0</v>
          </cell>
        </row>
        <row r="256">
          <cell r="G256">
            <v>0</v>
          </cell>
          <cell r="H256">
            <v>0</v>
          </cell>
          <cell r="I256">
            <v>0</v>
          </cell>
        </row>
        <row r="258">
          <cell r="G258">
            <v>132765.35</v>
          </cell>
          <cell r="H258">
            <v>864.5</v>
          </cell>
          <cell r="I258">
            <v>0</v>
          </cell>
        </row>
        <row r="263">
          <cell r="G263">
            <v>0</v>
          </cell>
          <cell r="H263">
            <v>0</v>
          </cell>
          <cell r="I263">
            <v>0</v>
          </cell>
        </row>
        <row r="265">
          <cell r="G265">
            <v>0</v>
          </cell>
          <cell r="H265">
            <v>0</v>
          </cell>
          <cell r="I265">
            <v>0</v>
          </cell>
        </row>
        <row r="268">
          <cell r="G268">
            <v>132765.35</v>
          </cell>
          <cell r="H268">
            <v>864.5</v>
          </cell>
        </row>
        <row r="270">
          <cell r="G270">
            <v>0</v>
          </cell>
          <cell r="H270">
            <v>0</v>
          </cell>
          <cell r="I270">
            <v>0</v>
          </cell>
        </row>
        <row r="276">
          <cell r="G276">
            <v>0</v>
          </cell>
          <cell r="H276">
            <v>0</v>
          </cell>
          <cell r="I276">
            <v>0</v>
          </cell>
        </row>
        <row r="280">
          <cell r="G280">
            <v>30657.5</v>
          </cell>
          <cell r="H280">
            <v>0</v>
          </cell>
          <cell r="I280">
            <v>0</v>
          </cell>
        </row>
        <row r="286">
          <cell r="G286">
            <v>30657.5</v>
          </cell>
        </row>
        <row r="287">
          <cell r="G287">
            <v>0</v>
          </cell>
          <cell r="H287">
            <v>0</v>
          </cell>
          <cell r="I287">
            <v>0</v>
          </cell>
        </row>
        <row r="295">
          <cell r="G295">
            <v>0</v>
          </cell>
          <cell r="H295">
            <v>0</v>
          </cell>
          <cell r="I295">
            <v>0</v>
          </cell>
        </row>
        <row r="297">
          <cell r="G297">
            <v>487899.27</v>
          </cell>
          <cell r="H297">
            <v>168853.7</v>
          </cell>
          <cell r="I297">
            <v>0</v>
          </cell>
        </row>
        <row r="298">
          <cell r="G298">
            <v>79238.62</v>
          </cell>
          <cell r="H298">
            <v>65350.81</v>
          </cell>
          <cell r="I298">
            <v>0</v>
          </cell>
        </row>
        <row r="306">
          <cell r="G306">
            <v>408660.65</v>
          </cell>
          <cell r="H306">
            <v>103502.89</v>
          </cell>
          <cell r="I306">
            <v>0</v>
          </cell>
        </row>
        <row r="309">
          <cell r="G309">
            <v>395891.65</v>
          </cell>
          <cell r="H309">
            <v>103502.89</v>
          </cell>
        </row>
        <row r="312">
          <cell r="G312">
            <v>12769</v>
          </cell>
        </row>
        <row r="313">
          <cell r="G313">
            <v>0</v>
          </cell>
          <cell r="H313">
            <v>0</v>
          </cell>
          <cell r="I313">
            <v>0</v>
          </cell>
        </row>
        <row r="314">
          <cell r="G314">
            <v>0</v>
          </cell>
          <cell r="H314">
            <v>0</v>
          </cell>
          <cell r="I314">
            <v>0</v>
          </cell>
        </row>
        <row r="316">
          <cell r="G316">
            <v>0</v>
          </cell>
          <cell r="H316">
            <v>0</v>
          </cell>
          <cell r="I316">
            <v>0</v>
          </cell>
        </row>
        <row r="322">
          <cell r="G322">
            <v>122809.03</v>
          </cell>
          <cell r="H322">
            <v>23063.37</v>
          </cell>
        </row>
        <row r="325">
          <cell r="G325">
            <v>0</v>
          </cell>
          <cell r="H325">
            <v>0</v>
          </cell>
          <cell r="I325">
            <v>0</v>
          </cell>
        </row>
        <row r="327">
          <cell r="G327">
            <v>0</v>
          </cell>
          <cell r="H327">
            <v>0</v>
          </cell>
          <cell r="I327">
            <v>0</v>
          </cell>
        </row>
        <row r="330">
          <cell r="G330">
            <v>4543</v>
          </cell>
          <cell r="H330">
            <v>122833.72</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10034.4</v>
          </cell>
          <cell r="H402">
            <v>0</v>
          </cell>
          <cell r="I402">
            <v>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10034.4</v>
          </cell>
          <cell r="H424">
            <v>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Hoja1"/>
      <sheetName val="Insumos"/>
    </sheetNames>
    <sheetDataSet>
      <sheetData sheetId="0"/>
      <sheetData sheetId="1"/>
      <sheetData sheetId="2"/>
      <sheetData sheetId="3"/>
      <sheetData sheetId="4"/>
      <sheetData sheetId="5"/>
      <sheetData sheetId="6">
        <row r="9">
          <cell r="G9">
            <v>42602880</v>
          </cell>
        </row>
        <row r="10">
          <cell r="G10">
            <v>130557863.91999999</v>
          </cell>
        </row>
        <row r="11">
          <cell r="G11">
            <v>497222433.11000001</v>
          </cell>
        </row>
        <row r="12">
          <cell r="G12">
            <v>1294600</v>
          </cell>
        </row>
        <row r="13">
          <cell r="G13">
            <v>0</v>
          </cell>
        </row>
        <row r="26">
          <cell r="H26">
            <v>8000000</v>
          </cell>
        </row>
        <row r="29">
          <cell r="I29">
            <v>467735496.95999998</v>
          </cell>
        </row>
        <row r="32">
          <cell r="H32">
            <v>4518000</v>
          </cell>
        </row>
        <row r="36">
          <cell r="G36">
            <v>0</v>
          </cell>
          <cell r="H36">
            <v>730078.61</v>
          </cell>
          <cell r="I36">
            <v>38247879.469999999</v>
          </cell>
        </row>
        <row r="38">
          <cell r="G38">
            <v>0</v>
          </cell>
          <cell r="H38">
            <v>0</v>
          </cell>
          <cell r="I38">
            <v>0</v>
          </cell>
        </row>
        <row r="40">
          <cell r="G40">
            <v>0</v>
          </cell>
          <cell r="H40">
            <v>0</v>
          </cell>
          <cell r="I40">
            <v>0</v>
          </cell>
        </row>
        <row r="45">
          <cell r="G45">
            <v>0</v>
          </cell>
          <cell r="H45">
            <v>0</v>
          </cell>
          <cell r="I45">
            <v>0</v>
          </cell>
        </row>
        <row r="47">
          <cell r="G47">
            <v>0</v>
          </cell>
          <cell r="H47">
            <v>842400</v>
          </cell>
          <cell r="I47">
            <v>0</v>
          </cell>
        </row>
        <row r="58">
          <cell r="H58">
            <v>842400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2215592.4</v>
          </cell>
          <cell r="I78">
            <v>0</v>
          </cell>
        </row>
        <row r="79">
          <cell r="G79">
            <v>0</v>
          </cell>
          <cell r="H79">
            <v>1052925.24</v>
          </cell>
          <cell r="I79">
            <v>0</v>
          </cell>
        </row>
        <row r="82">
          <cell r="H82">
            <v>1036042.2</v>
          </cell>
        </row>
        <row r="84">
          <cell r="H84">
            <v>126624.96000000001</v>
          </cell>
        </row>
        <row r="88">
          <cell r="G88">
            <v>997984.12</v>
          </cell>
          <cell r="H88">
            <v>1337984.1200000001</v>
          </cell>
          <cell r="I88">
            <v>0</v>
          </cell>
        </row>
        <row r="94">
          <cell r="G94">
            <v>937984.12</v>
          </cell>
          <cell r="H94">
            <v>1337984.1200000001</v>
          </cell>
        </row>
        <row r="102">
          <cell r="G102">
            <v>0</v>
          </cell>
          <cell r="H102">
            <v>0</v>
          </cell>
          <cell r="I102">
            <v>0</v>
          </cell>
        </row>
        <row r="105">
          <cell r="G105">
            <v>60000</v>
          </cell>
        </row>
        <row r="107">
          <cell r="G107">
            <v>4000</v>
          </cell>
          <cell r="H107">
            <v>0</v>
          </cell>
          <cell r="I107">
            <v>0</v>
          </cell>
        </row>
        <row r="110">
          <cell r="G110">
            <v>91523.7</v>
          </cell>
          <cell r="H110">
            <v>1061015.8</v>
          </cell>
        </row>
        <row r="112">
          <cell r="G112">
            <v>85000</v>
          </cell>
          <cell r="H112">
            <v>300000</v>
          </cell>
          <cell r="I112">
            <v>0</v>
          </cell>
        </row>
        <row r="117">
          <cell r="G117">
            <v>0</v>
          </cell>
          <cell r="H117">
            <v>0</v>
          </cell>
          <cell r="I117">
            <v>0</v>
          </cell>
        </row>
        <row r="126">
          <cell r="G126">
            <v>0</v>
          </cell>
          <cell r="H126">
            <v>0</v>
          </cell>
          <cell r="I126">
            <v>0</v>
          </cell>
        </row>
        <row r="136">
          <cell r="G136">
            <v>0</v>
          </cell>
          <cell r="H136">
            <v>0</v>
          </cell>
          <cell r="I136">
            <v>0</v>
          </cell>
        </row>
        <row r="147">
          <cell r="G147">
            <v>0</v>
          </cell>
          <cell r="H147">
            <v>0</v>
          </cell>
          <cell r="I147">
            <v>0</v>
          </cell>
        </row>
        <row r="166">
          <cell r="G166">
            <v>110800</v>
          </cell>
          <cell r="H166">
            <v>0</v>
          </cell>
          <cell r="I166">
            <v>0</v>
          </cell>
        </row>
        <row r="174">
          <cell r="G174">
            <v>661422.91999999993</v>
          </cell>
          <cell r="H174">
            <v>873869.08</v>
          </cell>
          <cell r="I174">
            <v>0</v>
          </cell>
        </row>
        <row r="176">
          <cell r="G176">
            <v>181920</v>
          </cell>
        </row>
        <row r="178">
          <cell r="G178">
            <v>479502.92</v>
          </cell>
          <cell r="H178">
            <v>873869.08</v>
          </cell>
        </row>
        <row r="181">
          <cell r="G181">
            <v>0</v>
          </cell>
          <cell r="H181">
            <v>0</v>
          </cell>
          <cell r="I181">
            <v>0</v>
          </cell>
        </row>
        <row r="183">
          <cell r="G183">
            <v>94900</v>
          </cell>
          <cell r="H183">
            <v>0</v>
          </cell>
          <cell r="I183">
            <v>0</v>
          </cell>
        </row>
        <row r="184">
          <cell r="G184">
            <v>0</v>
          </cell>
          <cell r="H184">
            <v>0</v>
          </cell>
          <cell r="I184">
            <v>0</v>
          </cell>
        </row>
        <row r="190">
          <cell r="G190">
            <v>0</v>
          </cell>
          <cell r="H190">
            <v>0</v>
          </cell>
          <cell r="I190">
            <v>0</v>
          </cell>
        </row>
        <row r="192">
          <cell r="G192">
            <v>65000</v>
          </cell>
          <cell r="H192">
            <v>0</v>
          </cell>
          <cell r="I192">
            <v>0</v>
          </cell>
        </row>
        <row r="193">
          <cell r="G193">
            <v>65000</v>
          </cell>
        </row>
        <row r="201">
          <cell r="G201">
            <v>29900</v>
          </cell>
          <cell r="H201">
            <v>0</v>
          </cell>
          <cell r="I201">
            <v>0</v>
          </cell>
        </row>
        <row r="205">
          <cell r="G205">
            <v>4900</v>
          </cell>
        </row>
        <row r="208">
          <cell r="G208">
            <v>0</v>
          </cell>
          <cell r="H208">
            <v>0</v>
          </cell>
          <cell r="I208">
            <v>0</v>
          </cell>
        </row>
        <row r="212">
          <cell r="G212">
            <v>0</v>
          </cell>
          <cell r="H212">
            <v>0</v>
          </cell>
          <cell r="I212">
            <v>0</v>
          </cell>
        </row>
        <row r="219">
          <cell r="G219">
            <v>1146524</v>
          </cell>
          <cell r="H219">
            <v>6008556</v>
          </cell>
          <cell r="I219">
            <v>0</v>
          </cell>
        </row>
        <row r="220">
          <cell r="G220">
            <v>1146524</v>
          </cell>
          <cell r="H220">
            <v>6008556</v>
          </cell>
          <cell r="I220">
            <v>0</v>
          </cell>
        </row>
        <row r="221">
          <cell r="G221">
            <v>1146524</v>
          </cell>
          <cell r="H221">
            <v>6008556</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180000</v>
          </cell>
          <cell r="H234">
            <v>0</v>
          </cell>
          <cell r="I234">
            <v>0</v>
          </cell>
        </row>
        <row r="235">
          <cell r="G235">
            <v>180000</v>
          </cell>
        </row>
        <row r="236">
          <cell r="G236">
            <v>0</v>
          </cell>
          <cell r="H236">
            <v>188250</v>
          </cell>
          <cell r="I236">
            <v>0</v>
          </cell>
        </row>
        <row r="238">
          <cell r="G238">
            <v>0</v>
          </cell>
          <cell r="H238">
            <v>0</v>
          </cell>
          <cell r="I238">
            <v>0</v>
          </cell>
        </row>
        <row r="241">
          <cell r="G241">
            <v>74021.77</v>
          </cell>
          <cell r="H241">
            <v>172717.47</v>
          </cell>
          <cell r="I241">
            <v>0</v>
          </cell>
        </row>
        <row r="243">
          <cell r="G243">
            <v>351308.96</v>
          </cell>
          <cell r="H243">
            <v>819720.92</v>
          </cell>
          <cell r="I243">
            <v>0</v>
          </cell>
        </row>
        <row r="245">
          <cell r="G245">
            <v>0</v>
          </cell>
          <cell r="H245">
            <v>2400</v>
          </cell>
          <cell r="I245">
            <v>0</v>
          </cell>
        </row>
        <row r="247">
          <cell r="G247">
            <v>0</v>
          </cell>
          <cell r="H247">
            <v>0</v>
          </cell>
          <cell r="I247">
            <v>0</v>
          </cell>
        </row>
        <row r="252">
          <cell r="H252">
            <v>480</v>
          </cell>
        </row>
        <row r="254">
          <cell r="G254">
            <v>24065249.920000002</v>
          </cell>
          <cell r="H254">
            <v>27710166.609999999</v>
          </cell>
          <cell r="I254">
            <v>0</v>
          </cell>
        </row>
        <row r="256">
          <cell r="G256">
            <v>0</v>
          </cell>
          <cell r="H256">
            <v>0</v>
          </cell>
          <cell r="I256">
            <v>0</v>
          </cell>
        </row>
        <row r="258">
          <cell r="G258">
            <v>105000.4</v>
          </cell>
          <cell r="H258">
            <v>184500.6</v>
          </cell>
          <cell r="I258">
            <v>0</v>
          </cell>
        </row>
        <row r="263">
          <cell r="G263">
            <v>0</v>
          </cell>
          <cell r="H263">
            <v>0</v>
          </cell>
          <cell r="I263">
            <v>0</v>
          </cell>
        </row>
        <row r="265">
          <cell r="G265">
            <v>0</v>
          </cell>
          <cell r="H265">
            <v>0</v>
          </cell>
          <cell r="I265">
            <v>0</v>
          </cell>
        </row>
        <row r="268">
          <cell r="G268">
            <v>105000.4</v>
          </cell>
          <cell r="H268">
            <v>157500.6</v>
          </cell>
        </row>
        <row r="270">
          <cell r="G270">
            <v>0</v>
          </cell>
          <cell r="H270">
            <v>44650</v>
          </cell>
          <cell r="I270">
            <v>0</v>
          </cell>
        </row>
        <row r="272">
          <cell r="H272">
            <v>44650</v>
          </cell>
        </row>
        <row r="276">
          <cell r="G276">
            <v>0</v>
          </cell>
          <cell r="H276">
            <v>43400</v>
          </cell>
          <cell r="I276">
            <v>0</v>
          </cell>
        </row>
        <row r="279">
          <cell r="H279">
            <v>2400</v>
          </cell>
        </row>
        <row r="280">
          <cell r="G280">
            <v>0</v>
          </cell>
          <cell r="H280">
            <v>0</v>
          </cell>
          <cell r="I280">
            <v>0</v>
          </cell>
        </row>
        <row r="287">
          <cell r="G287">
            <v>0</v>
          </cell>
          <cell r="H287">
            <v>0</v>
          </cell>
          <cell r="I287">
            <v>0</v>
          </cell>
        </row>
        <row r="295">
          <cell r="G295">
            <v>0</v>
          </cell>
          <cell r="H295">
            <v>0</v>
          </cell>
          <cell r="I295">
            <v>0</v>
          </cell>
        </row>
        <row r="297">
          <cell r="G297">
            <v>2032036.85</v>
          </cell>
          <cell r="H297">
            <v>23050055.27</v>
          </cell>
          <cell r="I297">
            <v>0</v>
          </cell>
        </row>
        <row r="298">
          <cell r="G298">
            <v>716174.99</v>
          </cell>
          <cell r="H298">
            <v>1076262.49</v>
          </cell>
          <cell r="I298">
            <v>0</v>
          </cell>
        </row>
        <row r="299">
          <cell r="G299">
            <v>235632.01</v>
          </cell>
          <cell r="H299">
            <v>353448.01</v>
          </cell>
        </row>
        <row r="304">
          <cell r="H304">
            <v>2000</v>
          </cell>
        </row>
        <row r="306">
          <cell r="G306">
            <v>1315861.8600000001</v>
          </cell>
          <cell r="H306">
            <v>21973792.780000001</v>
          </cell>
          <cell r="I306">
            <v>0</v>
          </cell>
        </row>
        <row r="309">
          <cell r="G309">
            <v>1315861.8600000001</v>
          </cell>
          <cell r="H309">
            <v>21973792.780000001</v>
          </cell>
        </row>
        <row r="313">
          <cell r="G313">
            <v>0</v>
          </cell>
          <cell r="H313">
            <v>0</v>
          </cell>
          <cell r="I313">
            <v>0</v>
          </cell>
        </row>
        <row r="314">
          <cell r="G314">
            <v>0</v>
          </cell>
          <cell r="H314">
            <v>0</v>
          </cell>
          <cell r="I314">
            <v>0</v>
          </cell>
        </row>
        <row r="316">
          <cell r="G316">
            <v>0</v>
          </cell>
          <cell r="H316">
            <v>0</v>
          </cell>
          <cell r="I316">
            <v>0</v>
          </cell>
        </row>
        <row r="320">
          <cell r="G320">
            <v>101020.93</v>
          </cell>
          <cell r="H320">
            <v>151531.39000000001</v>
          </cell>
        </row>
        <row r="322">
          <cell r="G322">
            <v>648245.18000000005</v>
          </cell>
          <cell r="H322">
            <v>972367.78</v>
          </cell>
        </row>
        <row r="325">
          <cell r="G325">
            <v>0</v>
          </cell>
          <cell r="H325">
            <v>0</v>
          </cell>
          <cell r="I325">
            <v>0</v>
          </cell>
        </row>
        <row r="327">
          <cell r="G327">
            <v>0</v>
          </cell>
          <cell r="H327">
            <v>0</v>
          </cell>
          <cell r="I327">
            <v>0</v>
          </cell>
        </row>
        <row r="330">
          <cell r="H330">
            <v>164190</v>
          </cell>
        </row>
        <row r="334">
          <cell r="G334">
            <v>884569.07</v>
          </cell>
          <cell r="H334">
            <v>1326853.6100000001</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4403694.5600000005</v>
          </cell>
          <cell r="I402">
            <v>0</v>
          </cell>
        </row>
        <row r="405">
          <cell r="H405">
            <v>198994.56</v>
          </cell>
        </row>
        <row r="409">
          <cell r="H409">
            <v>1072500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1395000</v>
          </cell>
          <cell r="I424">
            <v>0</v>
          </cell>
        </row>
        <row r="426">
          <cell r="G426">
            <v>0</v>
          </cell>
          <cell r="H426">
            <v>322600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811000</v>
          </cell>
          <cell r="I439">
            <v>0</v>
          </cell>
        </row>
        <row r="442">
          <cell r="G442">
            <v>0</v>
          </cell>
          <cell r="H442">
            <v>0</v>
          </cell>
          <cell r="I442">
            <v>0</v>
          </cell>
        </row>
        <row r="444">
          <cell r="G444">
            <v>0</v>
          </cell>
          <cell r="H444">
            <v>746000</v>
          </cell>
          <cell r="I444">
            <v>0</v>
          </cell>
        </row>
        <row r="446">
          <cell r="G446">
            <v>0</v>
          </cell>
          <cell r="H446">
            <v>0</v>
          </cell>
          <cell r="I446">
            <v>0</v>
          </cell>
        </row>
        <row r="453">
          <cell r="H453">
            <v>65000</v>
          </cell>
        </row>
        <row r="455">
          <cell r="G455">
            <v>0</v>
          </cell>
          <cell r="H455">
            <v>0</v>
          </cell>
          <cell r="I455">
            <v>0</v>
          </cell>
        </row>
        <row r="457">
          <cell r="G457">
            <v>0</v>
          </cell>
          <cell r="H457">
            <v>0</v>
          </cell>
          <cell r="I457">
            <v>0</v>
          </cell>
        </row>
        <row r="459">
          <cell r="G459">
            <v>0</v>
          </cell>
          <cell r="H459">
            <v>603600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 sheetId="8"/>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1"/>
      <sheetName val="PPNE2"/>
      <sheetName val="Sheet1"/>
      <sheetName val="PPNE3"/>
      <sheetName val="PPNE4"/>
      <sheetName val="PPNE5"/>
      <sheetName val="Insumos"/>
    </sheetNames>
    <sheetDataSet>
      <sheetData sheetId="0"/>
      <sheetData sheetId="1"/>
      <sheetData sheetId="2"/>
      <sheetData sheetId="3"/>
      <sheetData sheetId="4"/>
      <sheetData sheetId="5"/>
      <sheetData sheetId="6">
        <row r="9">
          <cell r="G9">
            <v>7500000</v>
          </cell>
        </row>
        <row r="10">
          <cell r="G10">
            <v>8501240.7100000009</v>
          </cell>
        </row>
        <row r="11">
          <cell r="G11">
            <v>73110183.769999996</v>
          </cell>
        </row>
        <row r="12">
          <cell r="G12">
            <v>456000</v>
          </cell>
        </row>
        <row r="13">
          <cell r="G13">
            <v>0</v>
          </cell>
        </row>
        <row r="30">
          <cell r="H30">
            <v>348920</v>
          </cell>
        </row>
        <row r="31">
          <cell r="H31">
            <v>347000</v>
          </cell>
        </row>
        <row r="36">
          <cell r="G36">
            <v>0</v>
          </cell>
          <cell r="H36">
            <v>0</v>
          </cell>
          <cell r="I36">
            <v>0</v>
          </cell>
        </row>
        <row r="38">
          <cell r="G38">
            <v>0</v>
          </cell>
          <cell r="H38">
            <v>0</v>
          </cell>
          <cell r="I38">
            <v>0</v>
          </cell>
        </row>
        <row r="40">
          <cell r="G40">
            <v>0</v>
          </cell>
          <cell r="H40">
            <v>357000</v>
          </cell>
          <cell r="I40">
            <v>0</v>
          </cell>
        </row>
        <row r="43">
          <cell r="H43">
            <v>107000</v>
          </cell>
        </row>
        <row r="44">
          <cell r="H44">
            <v>250000</v>
          </cell>
        </row>
        <row r="45">
          <cell r="G45">
            <v>0</v>
          </cell>
          <cell r="H45">
            <v>0</v>
          </cell>
          <cell r="I45">
            <v>0</v>
          </cell>
        </row>
        <row r="47">
          <cell r="G47">
            <v>0</v>
          </cell>
          <cell r="H47">
            <v>335000</v>
          </cell>
          <cell r="I47">
            <v>0</v>
          </cell>
        </row>
        <row r="59">
          <cell r="H59">
            <v>335000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139707.81</v>
          </cell>
          <cell r="I88">
            <v>0</v>
          </cell>
        </row>
        <row r="94">
          <cell r="H94">
            <v>139707.81</v>
          </cell>
        </row>
        <row r="102">
          <cell r="G102">
            <v>0</v>
          </cell>
          <cell r="H102">
            <v>0</v>
          </cell>
          <cell r="I102">
            <v>0</v>
          </cell>
        </row>
        <row r="107">
          <cell r="G107">
            <v>0</v>
          </cell>
          <cell r="H107">
            <v>0</v>
          </cell>
          <cell r="I107">
            <v>0</v>
          </cell>
        </row>
        <row r="110">
          <cell r="H110">
            <v>8800</v>
          </cell>
        </row>
        <row r="112">
          <cell r="G112">
            <v>0</v>
          </cell>
          <cell r="H112">
            <v>30000</v>
          </cell>
          <cell r="I112">
            <v>0</v>
          </cell>
        </row>
        <row r="117">
          <cell r="G117">
            <v>0</v>
          </cell>
          <cell r="H117">
            <v>0</v>
          </cell>
          <cell r="I117">
            <v>0</v>
          </cell>
        </row>
        <row r="126">
          <cell r="G126">
            <v>0</v>
          </cell>
          <cell r="H126">
            <v>0</v>
          </cell>
          <cell r="I126">
            <v>0</v>
          </cell>
        </row>
        <row r="136">
          <cell r="G136">
            <v>0</v>
          </cell>
          <cell r="H136">
            <v>54000</v>
          </cell>
          <cell r="I136">
            <v>0</v>
          </cell>
        </row>
        <row r="137">
          <cell r="H137">
            <v>54000</v>
          </cell>
        </row>
        <row r="147">
          <cell r="G147">
            <v>0</v>
          </cell>
          <cell r="H147">
            <v>0</v>
          </cell>
          <cell r="I147">
            <v>0</v>
          </cell>
        </row>
        <row r="166">
          <cell r="G166">
            <v>0</v>
          </cell>
          <cell r="H166">
            <v>0</v>
          </cell>
          <cell r="I166">
            <v>0</v>
          </cell>
        </row>
        <row r="174">
          <cell r="G174">
            <v>0</v>
          </cell>
          <cell r="H174">
            <v>150478.79999999999</v>
          </cell>
          <cell r="I174">
            <v>0</v>
          </cell>
        </row>
        <row r="175">
          <cell r="H175">
            <v>93838.8</v>
          </cell>
        </row>
        <row r="176">
          <cell r="H176">
            <v>56640</v>
          </cell>
        </row>
        <row r="178">
          <cell r="H178">
            <v>0</v>
          </cell>
        </row>
        <row r="181">
          <cell r="G181">
            <v>0</v>
          </cell>
          <cell r="H181">
            <v>0</v>
          </cell>
          <cell r="I181">
            <v>0</v>
          </cell>
        </row>
        <row r="183">
          <cell r="G183">
            <v>7870</v>
          </cell>
          <cell r="H183">
            <v>19138.54</v>
          </cell>
          <cell r="I183">
            <v>0</v>
          </cell>
        </row>
        <row r="184">
          <cell r="G184">
            <v>0</v>
          </cell>
          <cell r="H184">
            <v>0</v>
          </cell>
          <cell r="I184">
            <v>0</v>
          </cell>
        </row>
        <row r="187">
          <cell r="G187">
            <v>7870</v>
          </cell>
          <cell r="H187">
            <v>19138.54</v>
          </cell>
        </row>
        <row r="190">
          <cell r="G190">
            <v>0</v>
          </cell>
          <cell r="H190">
            <v>0</v>
          </cell>
          <cell r="I190">
            <v>0</v>
          </cell>
        </row>
        <row r="192">
          <cell r="G192">
            <v>0</v>
          </cell>
          <cell r="H192">
            <v>0</v>
          </cell>
          <cell r="I192">
            <v>0</v>
          </cell>
        </row>
        <row r="201">
          <cell r="G201">
            <v>0</v>
          </cell>
          <cell r="H201">
            <v>0</v>
          </cell>
          <cell r="I201">
            <v>0</v>
          </cell>
        </row>
        <row r="208">
          <cell r="G208">
            <v>0</v>
          </cell>
          <cell r="H208">
            <v>0</v>
          </cell>
          <cell r="I208">
            <v>0</v>
          </cell>
        </row>
        <row r="212">
          <cell r="G212">
            <v>0</v>
          </cell>
          <cell r="H212">
            <v>0</v>
          </cell>
          <cell r="I212">
            <v>0</v>
          </cell>
        </row>
        <row r="219">
          <cell r="G219">
            <v>1176823.956</v>
          </cell>
          <cell r="H219">
            <v>300000</v>
          </cell>
          <cell r="I219">
            <v>0</v>
          </cell>
        </row>
        <row r="220">
          <cell r="G220">
            <v>1176823.956</v>
          </cell>
          <cell r="H220">
            <v>300000</v>
          </cell>
          <cell r="I220">
            <v>0</v>
          </cell>
        </row>
        <row r="221">
          <cell r="G221">
            <v>1176823.956</v>
          </cell>
          <cell r="H221">
            <v>300000</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0</v>
          </cell>
          <cell r="I234">
            <v>0</v>
          </cell>
        </row>
        <row r="236">
          <cell r="G236">
            <v>0</v>
          </cell>
          <cell r="H236">
            <v>0</v>
          </cell>
          <cell r="I236">
            <v>0</v>
          </cell>
        </row>
        <row r="238">
          <cell r="G238">
            <v>0</v>
          </cell>
          <cell r="H238">
            <v>0</v>
          </cell>
          <cell r="I238">
            <v>0</v>
          </cell>
        </row>
        <row r="241">
          <cell r="G241">
            <v>0</v>
          </cell>
          <cell r="H241">
            <v>138000</v>
          </cell>
          <cell r="I241">
            <v>0</v>
          </cell>
        </row>
        <row r="243">
          <cell r="G243">
            <v>0</v>
          </cell>
          <cell r="H243">
            <v>0</v>
          </cell>
          <cell r="I243">
            <v>0</v>
          </cell>
        </row>
        <row r="245">
          <cell r="G245">
            <v>0</v>
          </cell>
          <cell r="H245">
            <v>0</v>
          </cell>
          <cell r="I245">
            <v>0</v>
          </cell>
        </row>
        <row r="247">
          <cell r="G247">
            <v>0</v>
          </cell>
          <cell r="H247">
            <v>0</v>
          </cell>
          <cell r="I247">
            <v>0</v>
          </cell>
        </row>
        <row r="254">
          <cell r="G254">
            <v>1442172.54</v>
          </cell>
          <cell r="H254">
            <v>721086.27</v>
          </cell>
          <cell r="I254">
            <v>0</v>
          </cell>
        </row>
        <row r="256">
          <cell r="G256">
            <v>0</v>
          </cell>
          <cell r="H256">
            <v>0</v>
          </cell>
          <cell r="I256">
            <v>0</v>
          </cell>
        </row>
        <row r="258">
          <cell r="G258">
            <v>161636.35</v>
          </cell>
          <cell r="H258">
            <v>43275</v>
          </cell>
          <cell r="I258">
            <v>0</v>
          </cell>
        </row>
        <row r="263">
          <cell r="G263">
            <v>0</v>
          </cell>
          <cell r="H263">
            <v>0</v>
          </cell>
          <cell r="I263">
            <v>0</v>
          </cell>
        </row>
        <row r="265">
          <cell r="G265">
            <v>0</v>
          </cell>
          <cell r="H265">
            <v>0</v>
          </cell>
          <cell r="I265">
            <v>0</v>
          </cell>
        </row>
        <row r="268">
          <cell r="G268">
            <v>161636.35</v>
          </cell>
          <cell r="H268">
            <v>43275</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2396432.2999999998</v>
          </cell>
          <cell r="H297">
            <v>730753.86</v>
          </cell>
          <cell r="I297">
            <v>0</v>
          </cell>
        </row>
        <row r="298">
          <cell r="G298">
            <v>618883.19999999995</v>
          </cell>
          <cell r="H298">
            <v>138237.5</v>
          </cell>
          <cell r="I298">
            <v>0</v>
          </cell>
        </row>
        <row r="299">
          <cell r="G299">
            <v>460080</v>
          </cell>
        </row>
        <row r="306">
          <cell r="G306">
            <v>1777549.1</v>
          </cell>
          <cell r="H306">
            <v>592516.36</v>
          </cell>
          <cell r="I306">
            <v>0</v>
          </cell>
        </row>
        <row r="309">
          <cell r="G309">
            <v>1777549.1</v>
          </cell>
          <cell r="H309">
            <v>592516.36</v>
          </cell>
        </row>
        <row r="313">
          <cell r="G313">
            <v>0</v>
          </cell>
          <cell r="H313">
            <v>0</v>
          </cell>
          <cell r="I313">
            <v>0</v>
          </cell>
        </row>
        <row r="314">
          <cell r="G314">
            <v>0</v>
          </cell>
          <cell r="H314">
            <v>0</v>
          </cell>
          <cell r="I314">
            <v>0</v>
          </cell>
        </row>
        <row r="316">
          <cell r="G316">
            <v>0</v>
          </cell>
          <cell r="H316">
            <v>0</v>
          </cell>
          <cell r="I316">
            <v>0</v>
          </cell>
        </row>
        <row r="317">
          <cell r="G317">
            <v>0</v>
          </cell>
        </row>
        <row r="320">
          <cell r="G320">
            <v>346707.6</v>
          </cell>
        </row>
        <row r="322">
          <cell r="G322">
            <v>398208</v>
          </cell>
        </row>
        <row r="325">
          <cell r="G325">
            <v>0</v>
          </cell>
          <cell r="H325">
            <v>0</v>
          </cell>
          <cell r="I325">
            <v>0</v>
          </cell>
        </row>
        <row r="327">
          <cell r="G327">
            <v>7800</v>
          </cell>
          <cell r="H327">
            <v>40000</v>
          </cell>
          <cell r="I327">
            <v>0</v>
          </cell>
        </row>
        <row r="328">
          <cell r="G328">
            <v>7800</v>
          </cell>
          <cell r="H328">
            <v>40000</v>
          </cell>
        </row>
        <row r="330">
          <cell r="H330">
            <v>69787.600000000006</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450165.3</v>
          </cell>
          <cell r="I402">
            <v>0</v>
          </cell>
        </row>
        <row r="405">
          <cell r="H405">
            <v>235000</v>
          </cell>
        </row>
        <row r="409">
          <cell r="H409">
            <v>131515.29999999999</v>
          </cell>
        </row>
        <row r="415">
          <cell r="G415">
            <v>0</v>
          </cell>
          <cell r="H415">
            <v>0</v>
          </cell>
          <cell r="I415">
            <v>0</v>
          </cell>
        </row>
        <row r="417">
          <cell r="G417">
            <v>0</v>
          </cell>
          <cell r="H417">
            <v>0</v>
          </cell>
          <cell r="I417">
            <v>0</v>
          </cell>
        </row>
        <row r="419">
          <cell r="G419">
            <v>0</v>
          </cell>
          <cell r="H419">
            <v>28000</v>
          </cell>
          <cell r="I419">
            <v>0</v>
          </cell>
        </row>
        <row r="421">
          <cell r="G421">
            <v>0</v>
          </cell>
          <cell r="H421">
            <v>0</v>
          </cell>
          <cell r="I421">
            <v>0</v>
          </cell>
        </row>
        <row r="424">
          <cell r="G424">
            <v>0</v>
          </cell>
          <cell r="H424">
            <v>55650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CSS dic 20_12_2"/>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2">
          <cell r="C2" t="str">
            <v>Manteles en encajes para bandejas grandes (rectangulares)</v>
          </cell>
          <cell r="D2" t="str">
            <v>unidad</v>
          </cell>
          <cell r="E2">
            <v>944</v>
          </cell>
          <cell r="F2" t="str">
            <v>2.3.2.2.01</v>
          </cell>
        </row>
        <row r="3">
          <cell r="C3" t="str">
            <v>Manteles en encajes para bandejas pequeñas (rectangulares)</v>
          </cell>
          <cell r="D3" t="str">
            <v>unidad</v>
          </cell>
          <cell r="E3">
            <v>590</v>
          </cell>
          <cell r="F3" t="str">
            <v>2.3.2.2.01</v>
          </cell>
        </row>
        <row r="4">
          <cell r="C4" t="str">
            <v>Almuerzo tipo Buffet para 10 personas (Cristaleria, Cuberteria, Servilletas, Jugo)</v>
          </cell>
          <cell r="D4" t="str">
            <v>unidad</v>
          </cell>
          <cell r="E4">
            <v>5000.5</v>
          </cell>
          <cell r="F4" t="str">
            <v>2.3.1.1.01</v>
          </cell>
        </row>
        <row r="5">
          <cell r="C5" t="str">
            <v>Almuerzo tipo Buffet para 20 personas (Cristalería, Cubertería, Servilletas, Jugo, Café)</v>
          </cell>
          <cell r="D5" t="str">
            <v>unidad</v>
          </cell>
          <cell r="E5">
            <v>10133.5</v>
          </cell>
          <cell r="F5" t="str">
            <v>2.3.1.1.01</v>
          </cell>
        </row>
        <row r="6">
          <cell r="C6" t="str">
            <v xml:space="preserve">Almuerzo tipo Buffet para 30 personas (Cristaleria, Cuberteria, Servilletas, Jugo) </v>
          </cell>
          <cell r="D6" t="str">
            <v>unidad</v>
          </cell>
          <cell r="E6">
            <v>25488</v>
          </cell>
          <cell r="F6" t="str">
            <v>2.3.1.1.01</v>
          </cell>
        </row>
        <row r="7">
          <cell r="C7" t="str">
            <v>Almuerzo tipo Buffet para 40 personas (Cristalería, Cuberteria, Mesas, Sillas, Manteles, Servilletas)</v>
          </cell>
          <cell r="D7" t="str">
            <v>unidad</v>
          </cell>
          <cell r="E7">
            <v>61419</v>
          </cell>
          <cell r="F7" t="str">
            <v>2.3.1.1.01</v>
          </cell>
        </row>
        <row r="8">
          <cell r="C8" t="str">
            <v>Refrigerio Dulce tipo Buffet p/65 Personas (Arreglo Flores, Alquiler Cristalería, Sillas, Servilletas, Mesa, Bambalina, Tope)</v>
          </cell>
          <cell r="D8" t="str">
            <v>unidad</v>
          </cell>
          <cell r="E8">
            <v>33435.300000000003</v>
          </cell>
          <cell r="F8" t="str">
            <v>2.3.1.1.01</v>
          </cell>
        </row>
        <row r="9">
          <cell r="C9" t="str">
            <v>Refrigerio tipo Buffet p/12 personas (4 Variedades, Desechables Transparentes, Jugo Natural, Servilletas, Hielo)</v>
          </cell>
          <cell r="D9" t="str">
            <v>unidad</v>
          </cell>
          <cell r="E9">
            <v>9410.5</v>
          </cell>
          <cell r="F9" t="str">
            <v>2.3.1.1.01</v>
          </cell>
        </row>
        <row r="10">
          <cell r="C10" t="str">
            <v xml:space="preserve">Refrigerio tipo Buffet p/15 personas (3 Variedades, Desechables Transparentes, Jugo Natural, Servilletas, Hielo) </v>
          </cell>
          <cell r="D10" t="str">
            <v>unidad</v>
          </cell>
          <cell r="E10">
            <v>5929.5</v>
          </cell>
          <cell r="F10" t="str">
            <v>2.3.1.1.01</v>
          </cell>
        </row>
        <row r="11">
          <cell r="C11" t="str">
            <v>Refrigerio tipo Buffet p/150 personas (Diferentes Variedades, Bambalinas, Manteles, Desechables, Hielo, Servilletas)</v>
          </cell>
          <cell r="D11" t="str">
            <v>unidad</v>
          </cell>
          <cell r="E11">
            <v>65844</v>
          </cell>
          <cell r="F11" t="str">
            <v>2.3.1.1.01</v>
          </cell>
        </row>
        <row r="12">
          <cell r="C12" t="str">
            <v xml:space="preserve">Refrigerio tipo Buffet p/40 personas (5 Variedades, Cristaleria, Mantel, Tope, Bambalina, Servilletas, Hielo) </v>
          </cell>
          <cell r="D12" t="str">
            <v>unidad</v>
          </cell>
          <cell r="E12">
            <v>29393.8</v>
          </cell>
          <cell r="F12" t="str">
            <v>2.3.1.1.01</v>
          </cell>
        </row>
        <row r="13">
          <cell r="C13" t="str">
            <v xml:space="preserve">Refrigerio tipo Buffet p/45 personas (5 Variedades, Desechable Transparentes, Servilletas, Hielo) </v>
          </cell>
          <cell r="D13" t="str">
            <v>unidad</v>
          </cell>
          <cell r="E13">
            <v>27193.1</v>
          </cell>
          <cell r="F13" t="str">
            <v>2.3.1.1.01</v>
          </cell>
        </row>
        <row r="14">
          <cell r="C14" t="str">
            <v xml:space="preserve">Refrigerio tipo preempacado p/100 personas (4 Variedades, Jugo, Desechables Transparentes, Hielo, Servilleta) </v>
          </cell>
          <cell r="D14" t="str">
            <v>unidad</v>
          </cell>
          <cell r="E14">
            <v>50380.1</v>
          </cell>
          <cell r="F14" t="str">
            <v>2.3.1.1.01</v>
          </cell>
        </row>
        <row r="15">
          <cell r="C15" t="str">
            <v xml:space="preserve">Refrigerio tipo preempacado p/110 personas (4 Variedades, Jugo, Desechables Transparentes,sillas plasticas, Servilletas) </v>
          </cell>
          <cell r="D15" t="str">
            <v>unidad</v>
          </cell>
          <cell r="E15">
            <v>29323</v>
          </cell>
          <cell r="F15" t="str">
            <v>2.3.1.1.01</v>
          </cell>
        </row>
        <row r="16">
          <cell r="C16" t="str">
            <v xml:space="preserve">Refrigerio tipo preempacado p/125 personas (4 Variedades, Jugo, Desechables Transparentes,sillas plasticas, Servilletas) </v>
          </cell>
          <cell r="D16" t="str">
            <v>unidad</v>
          </cell>
          <cell r="E16">
            <v>32833.5</v>
          </cell>
          <cell r="F16" t="str">
            <v>2.3.1.1.01</v>
          </cell>
        </row>
        <row r="17">
          <cell r="C17" t="str">
            <v>Refrigerio tipo preempacado p/20 personas (Variedades fuertes, Jugo, Desechables Transparentes, Servilletas, Hielo)</v>
          </cell>
          <cell r="D17" t="str">
            <v>unidad</v>
          </cell>
          <cell r="E17">
            <v>12537.5</v>
          </cell>
          <cell r="F17" t="str">
            <v>2.3.1.1.01</v>
          </cell>
        </row>
        <row r="18">
          <cell r="C18" t="str">
            <v>Refrigerio tipo preempacado p/25 personas (4 Variedades, Jugo, Desechables Transparentes, Jugo Natural)</v>
          </cell>
          <cell r="D18" t="str">
            <v>unidad</v>
          </cell>
          <cell r="E18">
            <v>12626</v>
          </cell>
          <cell r="F18" t="str">
            <v>2.3.1.1.01</v>
          </cell>
        </row>
        <row r="19">
          <cell r="C19" t="str">
            <v xml:space="preserve">Refrigerio tipo preempacado p/250 personas (4 Variedades, Jugo, Desechables Transparentes, Mesas, Manteles) </v>
          </cell>
          <cell r="D19" t="str">
            <v>unidad</v>
          </cell>
          <cell r="E19">
            <v>95892.7</v>
          </cell>
          <cell r="F19" t="str">
            <v>2.3.1.1.01</v>
          </cell>
        </row>
        <row r="20">
          <cell r="C20" t="str">
            <v xml:space="preserve">Refrigerio tipo preempacado p/50 personas (3 Variedades, Jugo, Desechables Transparentes, Hielo, Servilleta) </v>
          </cell>
          <cell r="D20" t="str">
            <v>unidad</v>
          </cell>
          <cell r="E20">
            <v>19706</v>
          </cell>
          <cell r="F20" t="str">
            <v>2.3.1.1.01</v>
          </cell>
        </row>
        <row r="21">
          <cell r="C21" t="str">
            <v>Refrigerio y Almuerzo tipo Buffet p/25 personas (Cristaleria, Mesas, Manteles, Bambalina, Hielo, Servilletas</v>
          </cell>
          <cell r="D21" t="str">
            <v>unidad</v>
          </cell>
          <cell r="E21">
            <v>30975</v>
          </cell>
          <cell r="F21" t="str">
            <v>2.3.1.1.01</v>
          </cell>
        </row>
        <row r="22">
          <cell r="C22" t="str">
            <v>Servicio de Almuerzo tipo buffet para 30 Personas</v>
          </cell>
          <cell r="D22" t="str">
            <v>unidad</v>
          </cell>
          <cell r="E22">
            <v>15251.5</v>
          </cell>
          <cell r="F22" t="str">
            <v>2.3.1.1.01</v>
          </cell>
        </row>
        <row r="23">
          <cell r="C23" t="str">
            <v>Servicio de Refrigerio tipo buffet 30 Personas</v>
          </cell>
          <cell r="D23" t="str">
            <v>unidad</v>
          </cell>
          <cell r="E23">
            <v>24225.4</v>
          </cell>
          <cell r="F23" t="str">
            <v>2.3.1.1.01</v>
          </cell>
        </row>
        <row r="24">
          <cell r="C24" t="str">
            <v>Cajas de Cucharas Plásticas</v>
          </cell>
          <cell r="D24" t="str">
            <v>Caja</v>
          </cell>
          <cell r="E24">
            <v>1003</v>
          </cell>
          <cell r="F24" t="str">
            <v>2.3.5.5.01</v>
          </cell>
        </row>
        <row r="25">
          <cell r="C25" t="str">
            <v>Cajas de Tenedores Plásticos</v>
          </cell>
          <cell r="D25" t="str">
            <v>Caja</v>
          </cell>
          <cell r="E25">
            <v>1003</v>
          </cell>
          <cell r="F25" t="str">
            <v>2.3.5.5.01</v>
          </cell>
        </row>
        <row r="26">
          <cell r="C26" t="str">
            <v>Cajas de Vasos No. 3</v>
          </cell>
          <cell r="D26" t="str">
            <v>Caja</v>
          </cell>
          <cell r="E26">
            <v>3009</v>
          </cell>
          <cell r="F26" t="str">
            <v>2.3.5.5.01</v>
          </cell>
        </row>
        <row r="27">
          <cell r="C27" t="str">
            <v>Cajas de Vasos No. 7</v>
          </cell>
          <cell r="D27" t="str">
            <v>Caja</v>
          </cell>
          <cell r="E27">
            <v>1882.1</v>
          </cell>
          <cell r="F27" t="str">
            <v>2.3.5.5.01</v>
          </cell>
        </row>
        <row r="28">
          <cell r="C28" t="str">
            <v>Fardos de Fundas Plásticas 17x22</v>
          </cell>
          <cell r="D28" t="str">
            <v>unidad</v>
          </cell>
          <cell r="E28">
            <v>83.78</v>
          </cell>
          <cell r="F28" t="str">
            <v>2.3.5.5.01</v>
          </cell>
        </row>
        <row r="29">
          <cell r="C29" t="str">
            <v>Fardos de Fundas Plásticas 24x30</v>
          </cell>
          <cell r="D29" t="str">
            <v>unidad</v>
          </cell>
          <cell r="E29">
            <v>192.34</v>
          </cell>
          <cell r="F29" t="str">
            <v>2.3.5.5.01</v>
          </cell>
        </row>
        <row r="30">
          <cell r="C30" t="str">
            <v>Fardos de Fundas Plásticas no. 55</v>
          </cell>
          <cell r="D30" t="str">
            <v>unidad</v>
          </cell>
          <cell r="E30">
            <v>421.26</v>
          </cell>
          <cell r="F30" t="str">
            <v>2.3.5.5.01</v>
          </cell>
        </row>
        <row r="31">
          <cell r="C31" t="str">
            <v>Aspiradora</v>
          </cell>
          <cell r="D31" t="str">
            <v>unidad</v>
          </cell>
          <cell r="E31">
            <v>6500</v>
          </cell>
          <cell r="F31" t="str">
            <v>2.6.1.4.01</v>
          </cell>
        </row>
        <row r="32">
          <cell r="C32" t="str">
            <v>Estufas de 20 pulgadas</v>
          </cell>
          <cell r="D32" t="str">
            <v>unidad</v>
          </cell>
          <cell r="E32">
            <v>7265.26</v>
          </cell>
          <cell r="F32" t="str">
            <v>2.6.1.4.01</v>
          </cell>
        </row>
        <row r="33">
          <cell r="C33" t="str">
            <v>Microondas de 7 pies</v>
          </cell>
          <cell r="D33" t="str">
            <v>unidad</v>
          </cell>
          <cell r="E33">
            <v>4675.2539999999999</v>
          </cell>
          <cell r="F33" t="str">
            <v>2.6.1.4.01</v>
          </cell>
        </row>
        <row r="34">
          <cell r="C34" t="str">
            <v>Refrigeradores de 8 pies</v>
          </cell>
          <cell r="D34" t="str">
            <v>unidad</v>
          </cell>
          <cell r="E34">
            <v>16785.5</v>
          </cell>
          <cell r="F34" t="str">
            <v>2.6.1.4.01</v>
          </cell>
        </row>
        <row r="35">
          <cell r="C35" t="str">
            <v>Televisores de 32 pulgadas</v>
          </cell>
          <cell r="D35" t="str">
            <v>unidad</v>
          </cell>
          <cell r="E35">
            <v>15163</v>
          </cell>
          <cell r="F35" t="str">
            <v>2.6.1.4.01</v>
          </cell>
        </row>
        <row r="36">
          <cell r="C36" t="str">
            <v>Mapas de Evacuación</v>
          </cell>
          <cell r="D36" t="str">
            <v>unidad</v>
          </cell>
          <cell r="E36">
            <v>2330.5</v>
          </cell>
          <cell r="F36" t="str">
            <v>2.6.5.5.01</v>
          </cell>
        </row>
        <row r="37">
          <cell r="C37" t="str">
            <v>Otras Señales</v>
          </cell>
          <cell r="D37"/>
          <cell r="E37">
            <v>1150</v>
          </cell>
          <cell r="F37" t="str">
            <v>2.6.5.5.01</v>
          </cell>
        </row>
        <row r="38">
          <cell r="C38" t="str">
            <v>Punto de Reunion 2x2 pies, Metla colocado en pared</v>
          </cell>
          <cell r="D38" t="str">
            <v>unidad</v>
          </cell>
          <cell r="E38">
            <v>2330.5</v>
          </cell>
          <cell r="F38" t="str">
            <v>2.6.5.5.01</v>
          </cell>
        </row>
        <row r="39">
          <cell r="C39" t="str">
            <v>Señal de Ruta de Evacuacion Area, Doble Cara 6x12, para techo con cables de acero  Fotoluminiscente</v>
          </cell>
          <cell r="D39" t="str">
            <v>unidad</v>
          </cell>
          <cell r="E39">
            <v>3009</v>
          </cell>
          <cell r="F39" t="str">
            <v>2.6.5.5.01</v>
          </cell>
        </row>
        <row r="40">
          <cell r="C40" t="str">
            <v>Señales de Ruta de Evacuacion Flecha Derecha 5x8 en vinil fotoluminiscente sobre PVC de 4mm</v>
          </cell>
          <cell r="D40" t="str">
            <v>unidad</v>
          </cell>
          <cell r="E40">
            <v>1150.5</v>
          </cell>
          <cell r="F40" t="str">
            <v>2.6.5.5.01</v>
          </cell>
        </row>
        <row r="41">
          <cell r="C41" t="str">
            <v>Señales de Ruta de Evacuacion Flecha Izquierda 5x8 en vinil fotoluminiscente sobre PVC de 4mm</v>
          </cell>
          <cell r="D41" t="str">
            <v>unidad</v>
          </cell>
          <cell r="E41">
            <v>1150.5</v>
          </cell>
          <cell r="F41" t="str">
            <v>2.6.5.5.01</v>
          </cell>
        </row>
        <row r="42">
          <cell r="C42" t="str">
            <v>Señales de Salida 12x25¨ en vinil fotoluminiscente sobre PVC de 4mm</v>
          </cell>
          <cell r="D42" t="str">
            <v>unidad</v>
          </cell>
          <cell r="E42">
            <v>1947</v>
          </cell>
          <cell r="F42" t="str">
            <v>2.6.5.5.01</v>
          </cell>
        </row>
        <row r="43">
          <cell r="C43" t="str">
            <v>Señalizaciones de Extintores y Modo de uso</v>
          </cell>
          <cell r="D43" t="str">
            <v>unidad</v>
          </cell>
          <cell r="E43">
            <v>2212.5</v>
          </cell>
          <cell r="F43" t="str">
            <v>2.6.5.5.01</v>
          </cell>
        </row>
        <row r="44">
          <cell r="C44" t="str">
            <v xml:space="preserve"> Agitador rotador VDRL.</v>
          </cell>
          <cell r="D44" t="str">
            <v>unidad</v>
          </cell>
          <cell r="E44">
            <v>11210</v>
          </cell>
          <cell r="F44" t="str">
            <v>2.6.3.1.01</v>
          </cell>
        </row>
        <row r="45">
          <cell r="C45" t="str">
            <v xml:space="preserve"> Aspirador de secreciones eléctrico rodable</v>
          </cell>
          <cell r="D45" t="str">
            <v>unidad</v>
          </cell>
          <cell r="E45">
            <v>15692.82</v>
          </cell>
          <cell r="F45" t="str">
            <v>2.6.3.1.01</v>
          </cell>
        </row>
        <row r="46">
          <cell r="C46" t="str">
            <v xml:space="preserve"> Bandeja de Urología</v>
          </cell>
          <cell r="D46" t="str">
            <v>unidad</v>
          </cell>
          <cell r="E46">
            <v>342200</v>
          </cell>
          <cell r="F46" t="str">
            <v>2.6.3.1.01</v>
          </cell>
        </row>
        <row r="47">
          <cell r="C47" t="str">
            <v xml:space="preserve"> Contador de células hematológicas.</v>
          </cell>
          <cell r="D47" t="str">
            <v>unidad</v>
          </cell>
          <cell r="E47">
            <v>6254</v>
          </cell>
          <cell r="F47" t="str">
            <v>2.6.3.1.01</v>
          </cell>
        </row>
        <row r="48">
          <cell r="C48" t="str">
            <v xml:space="preserve"> Incubadora neonatal para UCI</v>
          </cell>
          <cell r="D48" t="str">
            <v>unidad</v>
          </cell>
          <cell r="E48">
            <v>531000</v>
          </cell>
          <cell r="F48" t="str">
            <v>2.6.3.1.01</v>
          </cell>
        </row>
        <row r="49">
          <cell r="C49" t="str">
            <v xml:space="preserve"> Vitrina de acero inoxidable para material estéril 0.68x0.45x1.70m.</v>
          </cell>
          <cell r="D49" t="str">
            <v>unidad</v>
          </cell>
          <cell r="E49">
            <v>49794.525000000001</v>
          </cell>
          <cell r="F49" t="str">
            <v>2.6.3.1.01</v>
          </cell>
        </row>
        <row r="50">
          <cell r="C50" t="str">
            <v>Aza Diatermica</v>
          </cell>
          <cell r="D50" t="str">
            <v>unidad</v>
          </cell>
          <cell r="E50">
            <v>275000</v>
          </cell>
          <cell r="F50" t="str">
            <v>2.6.3.1.01</v>
          </cell>
        </row>
        <row r="51">
          <cell r="C51" t="str">
            <v>Balanza  con tallímetro de 160 kg - 320 lbs.</v>
          </cell>
          <cell r="D51" t="str">
            <v>unidad</v>
          </cell>
          <cell r="E51">
            <v>8407.5</v>
          </cell>
          <cell r="F51" t="str">
            <v>2.6.3.1.01</v>
          </cell>
        </row>
        <row r="52">
          <cell r="C52" t="str">
            <v>Balanza analítica de precisión</v>
          </cell>
          <cell r="D52" t="str">
            <v>unidad</v>
          </cell>
          <cell r="E52">
            <v>96885.151100000003</v>
          </cell>
          <cell r="F52" t="str">
            <v>2.6.3.1.01</v>
          </cell>
        </row>
        <row r="53">
          <cell r="C53" t="str">
            <v>Bandeja cirugía general</v>
          </cell>
          <cell r="D53" t="str">
            <v>unidad</v>
          </cell>
          <cell r="E53">
            <v>250160</v>
          </cell>
          <cell r="F53" t="str">
            <v>2.6.3.1.01</v>
          </cell>
        </row>
        <row r="54">
          <cell r="C54" t="str">
            <v>Bandeja de acero inoxidable 30x20cms.</v>
          </cell>
          <cell r="D54" t="str">
            <v>unidad</v>
          </cell>
          <cell r="E54">
            <v>2950</v>
          </cell>
          <cell r="F54" t="str">
            <v>2.6.3.1.01</v>
          </cell>
        </row>
        <row r="55">
          <cell r="C55" t="str">
            <v>Bandeja de cesárea.</v>
          </cell>
          <cell r="D55" t="str">
            <v>unidad</v>
          </cell>
          <cell r="E55">
            <v>226560</v>
          </cell>
          <cell r="F55" t="str">
            <v>2.6.3.1.01</v>
          </cell>
        </row>
        <row r="56">
          <cell r="C56" t="str">
            <v>Bandeja de cirugía ortopédica</v>
          </cell>
          <cell r="D56" t="str">
            <v>unidad</v>
          </cell>
          <cell r="E56">
            <v>501500</v>
          </cell>
          <cell r="F56" t="str">
            <v>2.6.3.1.01</v>
          </cell>
        </row>
        <row r="57">
          <cell r="C57" t="str">
            <v>Bandeja de legrado</v>
          </cell>
          <cell r="D57" t="str">
            <v>unidad</v>
          </cell>
          <cell r="E57">
            <v>41300</v>
          </cell>
          <cell r="F57" t="str">
            <v>2.6.3.1.01</v>
          </cell>
        </row>
        <row r="58">
          <cell r="C58" t="str">
            <v>Bandeja de parto</v>
          </cell>
          <cell r="D58" t="str">
            <v>unidad</v>
          </cell>
          <cell r="E58">
            <v>49560</v>
          </cell>
          <cell r="F58" t="str">
            <v>2.6.3.1.01</v>
          </cell>
        </row>
        <row r="59">
          <cell r="C59" t="str">
            <v>Bandeja ginecológica</v>
          </cell>
          <cell r="D59" t="str">
            <v>unidad</v>
          </cell>
          <cell r="E59">
            <v>188800</v>
          </cell>
          <cell r="F59" t="str">
            <v>2.6.3.1.01</v>
          </cell>
        </row>
        <row r="60">
          <cell r="C60" t="str">
            <v>Baño maría 10 - 15 lts.</v>
          </cell>
          <cell r="D60" t="str">
            <v>unidad</v>
          </cell>
          <cell r="E60">
            <v>27140</v>
          </cell>
          <cell r="F60" t="str">
            <v>2.6.3.1.01</v>
          </cell>
        </row>
        <row r="61">
          <cell r="C61" t="str">
            <v>Cama  tipo hospitalaria, de posición, con barandas,  colchón</v>
          </cell>
          <cell r="D61" t="str">
            <v>unidad</v>
          </cell>
          <cell r="E61">
            <v>49219.1806</v>
          </cell>
          <cell r="F61" t="str">
            <v>2.6.3.1.01</v>
          </cell>
        </row>
        <row r="62">
          <cell r="C62" t="str">
            <v>Cama cuna metálica rodable con barandas para niños 147 x 82.5 x 50 cms.</v>
          </cell>
          <cell r="D62" t="str">
            <v>unidad</v>
          </cell>
          <cell r="E62">
            <v>26137.0707</v>
          </cell>
          <cell r="F62" t="str">
            <v>2.6.3.1.01</v>
          </cell>
        </row>
        <row r="63">
          <cell r="C63" t="str">
            <v>Cama eléctrica de cuidados intensivos con barandas y funciones de posicionamientos especiales</v>
          </cell>
          <cell r="D63" t="str">
            <v>unidad</v>
          </cell>
          <cell r="E63">
            <v>105563.74400000001</v>
          </cell>
          <cell r="F63" t="str">
            <v>2.6.3.1.01</v>
          </cell>
        </row>
        <row r="64">
          <cell r="C64" t="str">
            <v>Cama unipersonal</v>
          </cell>
          <cell r="D64" t="str">
            <v>unidad</v>
          </cell>
          <cell r="E64">
            <v>6490</v>
          </cell>
          <cell r="F64" t="str">
            <v>2.6.3.1.01</v>
          </cell>
        </row>
        <row r="65">
          <cell r="C65" t="str">
            <v>Camilla de emergencia  con barandas, ruedas  y  porta suero incluido</v>
          </cell>
          <cell r="D65" t="str">
            <v>unidad</v>
          </cell>
          <cell r="E65">
            <v>30335.3338</v>
          </cell>
          <cell r="F65" t="str">
            <v>2.6.3.1.01</v>
          </cell>
        </row>
        <row r="66">
          <cell r="C66" t="str">
            <v>Camilla de transporte intrahospitalaria con barandas, ruedas y porta suero</v>
          </cell>
          <cell r="D66" t="str">
            <v>unidad</v>
          </cell>
          <cell r="E66">
            <v>72981.654699999999</v>
          </cell>
          <cell r="F66" t="str">
            <v>2.6.3.1.01</v>
          </cell>
        </row>
        <row r="67">
          <cell r="C67" t="str">
            <v>Camilla de trauma shock</v>
          </cell>
          <cell r="D67" t="str">
            <v>unidad</v>
          </cell>
          <cell r="E67">
            <v>172048.60250000001</v>
          </cell>
          <cell r="F67" t="str">
            <v>2.6.3.1.01</v>
          </cell>
        </row>
        <row r="68">
          <cell r="C68" t="str">
            <v>Camilla para examen ginecológico.</v>
          </cell>
          <cell r="D68" t="str">
            <v>unidad</v>
          </cell>
          <cell r="E68">
            <v>104465.4</v>
          </cell>
          <cell r="F68" t="str">
            <v>2.6.3.1.01</v>
          </cell>
        </row>
        <row r="69">
          <cell r="C69" t="str">
            <v>Carro de cura</v>
          </cell>
          <cell r="D69" t="str">
            <v>unidad</v>
          </cell>
          <cell r="E69">
            <v>8314.2916999999998</v>
          </cell>
          <cell r="F69" t="str">
            <v>2.6.3.1.01</v>
          </cell>
        </row>
        <row r="70">
          <cell r="C70" t="str">
            <v>Centrífuga de Mesa de 24 tubos</v>
          </cell>
          <cell r="D70" t="str">
            <v>unidad</v>
          </cell>
          <cell r="E70">
            <v>198806.39999999999</v>
          </cell>
          <cell r="F70" t="str">
            <v>2.6.3.1.01</v>
          </cell>
        </row>
        <row r="71">
          <cell r="C71" t="str">
            <v>Chaleco plomado</v>
          </cell>
          <cell r="D71" t="str">
            <v>unidad</v>
          </cell>
          <cell r="E71">
            <v>11313.84</v>
          </cell>
          <cell r="F71" t="str">
            <v>2.6.3.1.01</v>
          </cell>
        </row>
        <row r="72">
          <cell r="C72" t="str">
            <v>Cipap Fisher</v>
          </cell>
          <cell r="D72" t="str">
            <v>unidad</v>
          </cell>
          <cell r="E72">
            <v>469017.40850000002</v>
          </cell>
          <cell r="F72" t="str">
            <v>2.6.3.1.01</v>
          </cell>
        </row>
        <row r="73">
          <cell r="C73" t="str">
            <v>Colchones Hospitalarios 36' x 76' (Azul, Marron o Crema)</v>
          </cell>
          <cell r="D73" t="str">
            <v>unidad</v>
          </cell>
          <cell r="E73">
            <v>4501.7</v>
          </cell>
          <cell r="F73" t="str">
            <v>2.6.3.1.01</v>
          </cell>
        </row>
        <row r="74">
          <cell r="C74" t="str">
            <v>Cuna de calor radiante</v>
          </cell>
          <cell r="D74" t="str">
            <v>unidad</v>
          </cell>
          <cell r="E74">
            <v>161582.93400000001</v>
          </cell>
          <cell r="F74" t="str">
            <v>2.6.3.1.01</v>
          </cell>
        </row>
        <row r="75">
          <cell r="C75" t="str">
            <v>Desfibrilador con monitor ECG, paleta externas y batería interna.</v>
          </cell>
          <cell r="D75" t="str">
            <v>unidad</v>
          </cell>
          <cell r="E75">
            <v>344224.6911</v>
          </cell>
          <cell r="F75" t="str">
            <v>2.6.3.1.01</v>
          </cell>
        </row>
        <row r="76">
          <cell r="C76" t="str">
            <v>Doppler fetal fijo</v>
          </cell>
          <cell r="D76" t="str">
            <v>unidad</v>
          </cell>
          <cell r="E76">
            <v>24151.661800000002</v>
          </cell>
          <cell r="F76" t="str">
            <v>2.6.3.1.01</v>
          </cell>
        </row>
        <row r="77">
          <cell r="C77" t="str">
            <v>Doppler fetal portátil</v>
          </cell>
          <cell r="D77" t="str">
            <v>unidad</v>
          </cell>
          <cell r="E77">
            <v>12836.04</v>
          </cell>
          <cell r="F77" t="str">
            <v>2.6.3.1.01</v>
          </cell>
        </row>
        <row r="78">
          <cell r="C78" t="str">
            <v>Electrocardiógrafo de 3 canales portátil con carro</v>
          </cell>
          <cell r="D78" t="str">
            <v>unidad</v>
          </cell>
          <cell r="E78">
            <v>45994.842499999999</v>
          </cell>
          <cell r="F78" t="str">
            <v>2.6.3.1.01</v>
          </cell>
        </row>
        <row r="79">
          <cell r="C79" t="str">
            <v>Electrocauterio</v>
          </cell>
          <cell r="D79" t="str">
            <v>unidad</v>
          </cell>
          <cell r="E79">
            <v>111029.4216</v>
          </cell>
          <cell r="F79" t="str">
            <v>2.6.3.1.01</v>
          </cell>
        </row>
        <row r="80">
          <cell r="C80" t="str">
            <v>Escalinata de 2 peldaño</v>
          </cell>
          <cell r="D80" t="str">
            <v>unidad</v>
          </cell>
          <cell r="E80">
            <v>1770</v>
          </cell>
          <cell r="F80" t="str">
            <v>2.6.3.1.01</v>
          </cell>
        </row>
        <row r="81">
          <cell r="C81" t="str">
            <v>Esfigmomanómetro De Pared Con Brazalete Adulto</v>
          </cell>
          <cell r="D81" t="str">
            <v>unidad</v>
          </cell>
          <cell r="E81">
            <v>4524.9931999999999</v>
          </cell>
          <cell r="F81" t="str">
            <v>2.6.3.1.01</v>
          </cell>
        </row>
        <row r="82">
          <cell r="C82" t="str">
            <v>Esfigmomanómetro de pared con set de brazaletes pediátrico.</v>
          </cell>
          <cell r="D82" t="str">
            <v>unidad</v>
          </cell>
          <cell r="E82">
            <v>3299.87</v>
          </cell>
          <cell r="F82" t="str">
            <v>2.6.3.1.01</v>
          </cell>
        </row>
        <row r="83">
          <cell r="C83" t="str">
            <v>Esfigmomanómetro de pedestal rodable adulto</v>
          </cell>
          <cell r="D83" t="str">
            <v>unidad</v>
          </cell>
          <cell r="E83">
            <v>4242.6899999999996</v>
          </cell>
          <cell r="F83" t="str">
            <v>2.6.3.1.01</v>
          </cell>
        </row>
        <row r="84">
          <cell r="C84" t="str">
            <v>Esfigmomanómetro de pedestal rodable adulto/pediátrico</v>
          </cell>
          <cell r="D84" t="str">
            <v>unidad</v>
          </cell>
          <cell r="E84">
            <v>11859.991</v>
          </cell>
          <cell r="F84" t="str">
            <v>2.6.3.1.01</v>
          </cell>
        </row>
        <row r="85">
          <cell r="C85" t="str">
            <v>Esfigmomanómetro portátil con brazalete para adulto</v>
          </cell>
          <cell r="D85" t="str">
            <v>unidad</v>
          </cell>
          <cell r="E85">
            <v>1479.9914000000001</v>
          </cell>
          <cell r="F85" t="str">
            <v>2.6.3.1.01</v>
          </cell>
        </row>
        <row r="86">
          <cell r="C86" t="str">
            <v>Esfigmomanómetro portátil con set de Brazaletes pediátricos</v>
          </cell>
          <cell r="D86" t="str">
            <v>unidad</v>
          </cell>
          <cell r="E86">
            <v>1999.9938</v>
          </cell>
          <cell r="F86" t="str">
            <v>2.6.3.1.01</v>
          </cell>
        </row>
        <row r="87">
          <cell r="C87" t="str">
            <v>Estantería metalica de 4 niveles regulares</v>
          </cell>
          <cell r="D87" t="str">
            <v>unidad</v>
          </cell>
          <cell r="E87">
            <v>6938.4</v>
          </cell>
          <cell r="F87" t="str">
            <v>2.6.3.1.01</v>
          </cell>
        </row>
        <row r="88">
          <cell r="C88" t="str">
            <v>Estetoscopio doble campana</v>
          </cell>
          <cell r="D88" t="str">
            <v>unidad</v>
          </cell>
          <cell r="E88">
            <v>938.18259999999998</v>
          </cell>
          <cell r="F88" t="str">
            <v>2.6.3.1.01</v>
          </cell>
        </row>
        <row r="89">
          <cell r="C89" t="str">
            <v>Estetoscopio pediátrico</v>
          </cell>
          <cell r="D89" t="str">
            <v>unidad</v>
          </cell>
          <cell r="E89">
            <v>3519.94</v>
          </cell>
          <cell r="F89" t="str">
            <v>2.6.3.1.01</v>
          </cell>
        </row>
        <row r="90">
          <cell r="C90" t="str">
            <v>Frasco Esteril para muestras</v>
          </cell>
          <cell r="D90" t="str">
            <v>unidad</v>
          </cell>
          <cell r="E90">
            <v>9</v>
          </cell>
          <cell r="F90" t="str">
            <v>2.6.3.1.01</v>
          </cell>
        </row>
        <row r="91">
          <cell r="C91" t="str">
            <v>Horno eléctrico al seco cap. 28 litros.</v>
          </cell>
          <cell r="D91" t="str">
            <v>unidad</v>
          </cell>
          <cell r="E91">
            <v>63229.120000000003</v>
          </cell>
          <cell r="F91" t="str">
            <v>2.6.3.1.01</v>
          </cell>
        </row>
        <row r="92">
          <cell r="C92" t="str">
            <v>Incubadora de transporte</v>
          </cell>
          <cell r="D92" t="str">
            <v>unidad</v>
          </cell>
          <cell r="E92">
            <v>475540</v>
          </cell>
          <cell r="F92" t="str">
            <v>2.6.3.1.01</v>
          </cell>
        </row>
        <row r="93">
          <cell r="C93" t="str">
            <v>Incubadora neonatal estándar</v>
          </cell>
          <cell r="D93" t="str">
            <v>unidad</v>
          </cell>
          <cell r="E93">
            <v>490481.16</v>
          </cell>
          <cell r="F93" t="str">
            <v>2.6.3.1.01</v>
          </cell>
        </row>
        <row r="94">
          <cell r="C94" t="str">
            <v>Instalación de Rayos X en el Hospital Municipal de Haina</v>
          </cell>
          <cell r="D94" t="str">
            <v>unidad</v>
          </cell>
          <cell r="E94">
            <v>74340</v>
          </cell>
          <cell r="F94" t="str">
            <v>2.6.3.1.01</v>
          </cell>
        </row>
        <row r="95">
          <cell r="C95" t="str">
            <v>Lámpara de fototerapia</v>
          </cell>
          <cell r="D95" t="str">
            <v>unidad</v>
          </cell>
          <cell r="E95">
            <v>40101.792600000001</v>
          </cell>
          <cell r="F95" t="str">
            <v>2.6.3.1.01</v>
          </cell>
        </row>
        <row r="96">
          <cell r="C96" t="str">
            <v>Lámpara quirúrgica cialítica de potencia alta.</v>
          </cell>
          <cell r="D96" t="str">
            <v>unidad</v>
          </cell>
          <cell r="E96">
            <v>386697.033</v>
          </cell>
          <cell r="F96" t="str">
            <v>2.6.3.1.01</v>
          </cell>
        </row>
        <row r="97">
          <cell r="C97" t="str">
            <v>Lámpara quirúrgica de pie rodable .</v>
          </cell>
          <cell r="D97" t="str">
            <v>unidad</v>
          </cell>
          <cell r="E97">
            <v>142177.25599999999</v>
          </cell>
          <cell r="F97" t="str">
            <v>2.6.3.1.01</v>
          </cell>
        </row>
        <row r="98">
          <cell r="C98" t="str">
            <v>Laringoscopio adulto</v>
          </cell>
          <cell r="D98" t="str">
            <v>unidad</v>
          </cell>
          <cell r="E98">
            <v>26868.6</v>
          </cell>
          <cell r="F98" t="str">
            <v>2.6.3.1.01</v>
          </cell>
        </row>
        <row r="99">
          <cell r="C99" t="str">
            <v>Máquina de anestesia 3 gases con monitoreo avanzado.</v>
          </cell>
          <cell r="D99" t="str">
            <v>unidad</v>
          </cell>
          <cell r="E99">
            <v>1897493.1</v>
          </cell>
          <cell r="F99" t="str">
            <v>2.6.3.1.01</v>
          </cell>
        </row>
        <row r="100">
          <cell r="C100" t="str">
            <v>Mesa de parto</v>
          </cell>
          <cell r="D100" t="str">
            <v>unidad</v>
          </cell>
          <cell r="E100">
            <v>232041.1</v>
          </cell>
          <cell r="F100" t="str">
            <v>2.6.3.1.01</v>
          </cell>
        </row>
        <row r="101">
          <cell r="C101" t="str">
            <v>Mesa metálica angular rodable para instrumentos de acero inoxidable</v>
          </cell>
          <cell r="D101" t="str">
            <v>unidad</v>
          </cell>
          <cell r="E101">
            <v>34703.800000000003</v>
          </cell>
          <cell r="F101" t="str">
            <v>2.6.3.1.01</v>
          </cell>
        </row>
        <row r="102">
          <cell r="C102" t="str">
            <v>Mesa metálica tipo mayo acero inoxidable</v>
          </cell>
          <cell r="D102" t="str">
            <v>unidad</v>
          </cell>
          <cell r="E102">
            <v>8903.1</v>
          </cell>
          <cell r="F102" t="str">
            <v>2.6.3.1.01</v>
          </cell>
        </row>
        <row r="103">
          <cell r="C103" t="str">
            <v>Mesa para operaciones mayores</v>
          </cell>
          <cell r="D103" t="str">
            <v>unidad</v>
          </cell>
          <cell r="E103">
            <v>130316.25</v>
          </cell>
          <cell r="F103" t="str">
            <v>2.6.3.1.01</v>
          </cell>
        </row>
        <row r="104">
          <cell r="C104" t="str">
            <v>Microscopio binocular Tipo Estándar</v>
          </cell>
          <cell r="D104" t="str">
            <v>unidad</v>
          </cell>
          <cell r="E104">
            <v>22139.75</v>
          </cell>
          <cell r="F104" t="str">
            <v>2.6.3.1.01</v>
          </cell>
        </row>
        <row r="105">
          <cell r="C105" t="str">
            <v>Monitor de actividad intrauterina y cardiofetal</v>
          </cell>
          <cell r="D105" t="str">
            <v>unidad</v>
          </cell>
          <cell r="E105">
            <v>62932.232000000004</v>
          </cell>
          <cell r="F105" t="str">
            <v>2.6.3.1.01</v>
          </cell>
        </row>
        <row r="106">
          <cell r="C106" t="str">
            <v>Monitor de funciones vitales de transporte 5 pararametros</v>
          </cell>
          <cell r="D106" t="str">
            <v>unidad</v>
          </cell>
          <cell r="E106">
            <v>62932.232199999999</v>
          </cell>
          <cell r="F106" t="str">
            <v>2.6.3.1.01</v>
          </cell>
        </row>
        <row r="107">
          <cell r="C107" t="str">
            <v>Monitores de signos vitales de pared de 5 parámetros .</v>
          </cell>
          <cell r="D107" t="str">
            <v>unidad</v>
          </cell>
          <cell r="E107">
            <v>57230</v>
          </cell>
          <cell r="F107" t="str">
            <v>2.6.3.1.01</v>
          </cell>
        </row>
        <row r="108">
          <cell r="C108" t="str">
            <v>Nebulizador</v>
          </cell>
          <cell r="D108" t="str">
            <v>unidad</v>
          </cell>
          <cell r="E108">
            <v>2549.9917</v>
          </cell>
          <cell r="F108" t="str">
            <v>2.6.3.1.01</v>
          </cell>
        </row>
        <row r="109">
          <cell r="C109" t="str">
            <v>Negatoscopio metálico de 1 campo</v>
          </cell>
          <cell r="D109" t="str">
            <v>unidad</v>
          </cell>
          <cell r="E109">
            <v>13999.992</v>
          </cell>
          <cell r="F109" t="str">
            <v>2.6.3.1.01</v>
          </cell>
        </row>
        <row r="110">
          <cell r="C110" t="str">
            <v>Negatoscopio metálico de 2 campos.</v>
          </cell>
          <cell r="D110" t="str">
            <v>unidad</v>
          </cell>
          <cell r="E110">
            <v>19383.86</v>
          </cell>
          <cell r="F110" t="str">
            <v>2.6.3.1.01</v>
          </cell>
        </row>
        <row r="111">
          <cell r="C111" t="str">
            <v>Nevera para banco de sangre</v>
          </cell>
          <cell r="D111" t="str">
            <v>unidad</v>
          </cell>
          <cell r="E111">
            <v>250971.84</v>
          </cell>
          <cell r="F111" t="str">
            <v>2.6.3.1.01</v>
          </cell>
        </row>
        <row r="112">
          <cell r="C112" t="str">
            <v>Nevera para Reactivos</v>
          </cell>
          <cell r="D112" t="str">
            <v>unidad</v>
          </cell>
          <cell r="E112">
            <v>257712</v>
          </cell>
          <cell r="F112" t="str">
            <v>2.6.3.1.01</v>
          </cell>
        </row>
        <row r="113">
          <cell r="C113" t="str">
            <v>Orinal metálico</v>
          </cell>
          <cell r="D113" t="str">
            <v>unidad</v>
          </cell>
          <cell r="E113">
            <v>3613.16</v>
          </cell>
          <cell r="F113" t="str">
            <v>2.6.3.1.01</v>
          </cell>
        </row>
        <row r="114">
          <cell r="C114" t="str">
            <v>Pulsoxímetro adulto pediátrico portátil.</v>
          </cell>
          <cell r="D114" t="str">
            <v>unidad</v>
          </cell>
          <cell r="E114">
            <v>34202.300000000003</v>
          </cell>
          <cell r="F114" t="str">
            <v>2.6.3.1.01</v>
          </cell>
        </row>
        <row r="115">
          <cell r="C115" t="str">
            <v>Pulsoxímetro con sensor neonatal.</v>
          </cell>
          <cell r="D115" t="str">
            <v>unidad</v>
          </cell>
          <cell r="E115">
            <v>30336.03</v>
          </cell>
          <cell r="F115" t="str">
            <v>2.6.3.1.01</v>
          </cell>
        </row>
        <row r="116">
          <cell r="C116" t="str">
            <v>Resucitador manual adulto</v>
          </cell>
          <cell r="D116" t="str">
            <v>unidad</v>
          </cell>
          <cell r="E116">
            <v>1250.8</v>
          </cell>
          <cell r="F116" t="str">
            <v>2.6.3.1.01</v>
          </cell>
        </row>
        <row r="117">
          <cell r="C117" t="str">
            <v>Resucitador manual neonatal</v>
          </cell>
          <cell r="D117" t="str">
            <v>unidad</v>
          </cell>
          <cell r="E117">
            <v>1250.8</v>
          </cell>
          <cell r="F117" t="str">
            <v>2.6.3.1.01</v>
          </cell>
        </row>
        <row r="118">
          <cell r="C118" t="str">
            <v>Resucitador manual pediátrico</v>
          </cell>
          <cell r="D118" t="str">
            <v>unidad</v>
          </cell>
          <cell r="E118">
            <v>1250.8</v>
          </cell>
          <cell r="F118" t="str">
            <v>2.6.3.1.01</v>
          </cell>
        </row>
        <row r="119">
          <cell r="C119" t="str">
            <v>Set de cirugía menor</v>
          </cell>
          <cell r="D119" t="str">
            <v>unidad</v>
          </cell>
          <cell r="E119">
            <v>21240</v>
          </cell>
          <cell r="F119" t="str">
            <v>2.6.3.1.01</v>
          </cell>
        </row>
        <row r="120">
          <cell r="C120" t="str">
            <v>Set de diagnóstico de pared</v>
          </cell>
          <cell r="D120" t="str">
            <v>unidad</v>
          </cell>
          <cell r="E120">
            <v>43960.9</v>
          </cell>
          <cell r="F120" t="str">
            <v>2.6.3.1.01</v>
          </cell>
        </row>
        <row r="121">
          <cell r="C121" t="str">
            <v>Set de diagnóstico portátil</v>
          </cell>
          <cell r="D121" t="str">
            <v>unidad</v>
          </cell>
          <cell r="E121">
            <v>13749.996999999999</v>
          </cell>
          <cell r="F121" t="str">
            <v>2.6.3.1.01</v>
          </cell>
        </row>
        <row r="122">
          <cell r="C122" t="str">
            <v>Set instrumental de curaciones.</v>
          </cell>
          <cell r="D122" t="str">
            <v>unidad</v>
          </cell>
          <cell r="E122">
            <v>13570</v>
          </cell>
          <cell r="F122" t="str">
            <v>2.6.3.1.01</v>
          </cell>
        </row>
        <row r="123">
          <cell r="C123" t="str">
            <v>Silla de rueda aro No. 18</v>
          </cell>
          <cell r="D123" t="str">
            <v>unidad</v>
          </cell>
          <cell r="E123">
            <v>4284.71</v>
          </cell>
          <cell r="F123" t="str">
            <v>2.6.3.1.01</v>
          </cell>
        </row>
        <row r="124">
          <cell r="C124" t="str">
            <v>Silla de rueda aro No. 24</v>
          </cell>
          <cell r="D124" t="str">
            <v>unidad</v>
          </cell>
          <cell r="E124">
            <v>5726.64</v>
          </cell>
          <cell r="F124" t="str">
            <v>2.6.3.1.01</v>
          </cell>
        </row>
        <row r="125">
          <cell r="C125" t="str">
            <v>Sillón dental (de fabricación de local)</v>
          </cell>
          <cell r="D125" t="str">
            <v>unidad</v>
          </cell>
          <cell r="E125">
            <v>20650</v>
          </cell>
          <cell r="F125" t="str">
            <v>2.6.3.1.01</v>
          </cell>
        </row>
        <row r="126">
          <cell r="C126" t="str">
            <v xml:space="preserve">Unidad de Monitoreo de Cuidados Intensivos </v>
          </cell>
          <cell r="D126" t="str">
            <v>unidad</v>
          </cell>
          <cell r="E126">
            <v>575000.01</v>
          </cell>
          <cell r="F126" t="str">
            <v>2.6.3.1.01</v>
          </cell>
        </row>
        <row r="127">
          <cell r="C127" t="str">
            <v>Unidad de Rayos X portátil y con batería.</v>
          </cell>
          <cell r="D127" t="str">
            <v>unidad</v>
          </cell>
          <cell r="E127">
            <v>2542900</v>
          </cell>
          <cell r="F127" t="str">
            <v>2.6.3.1.01</v>
          </cell>
        </row>
        <row r="128">
          <cell r="C128" t="str">
            <v>Unidad dental digital completa</v>
          </cell>
          <cell r="D128" t="str">
            <v>unidad</v>
          </cell>
          <cell r="E128">
            <v>172556.12</v>
          </cell>
          <cell r="F128" t="str">
            <v>2.6.3.1.01</v>
          </cell>
        </row>
        <row r="129">
          <cell r="C129" t="str">
            <v>Unidades dentales (de fabricación local)</v>
          </cell>
          <cell r="D129" t="str">
            <v>unidad</v>
          </cell>
          <cell r="E129">
            <v>44250</v>
          </cell>
          <cell r="F129" t="str">
            <v>2.6.3.1.01</v>
          </cell>
        </row>
        <row r="130">
          <cell r="C130" t="str">
            <v>Ventilador mecánico adulto/pediátrico</v>
          </cell>
          <cell r="D130" t="str">
            <v>unidad</v>
          </cell>
          <cell r="E130">
            <v>719492.56279999996</v>
          </cell>
          <cell r="F130" t="str">
            <v>2.6.3.1.01</v>
          </cell>
        </row>
        <row r="131">
          <cell r="C131" t="str">
            <v>Ventilador mecánico neonatal</v>
          </cell>
          <cell r="D131" t="str">
            <v>unidad</v>
          </cell>
          <cell r="E131">
            <v>816192.43</v>
          </cell>
          <cell r="F131" t="str">
            <v>2.6.3.1.01</v>
          </cell>
        </row>
        <row r="132">
          <cell r="C132" t="str">
            <v>Computadoras de escritorio</v>
          </cell>
          <cell r="D132" t="str">
            <v>unidad</v>
          </cell>
          <cell r="E132">
            <v>36954.32</v>
          </cell>
          <cell r="F132" t="str">
            <v>2.6.1.3.01</v>
          </cell>
        </row>
        <row r="133">
          <cell r="C133" t="str">
            <v xml:space="preserve">Headsets </v>
          </cell>
          <cell r="D133" t="str">
            <v>unidad</v>
          </cell>
          <cell r="E133">
            <v>3776</v>
          </cell>
          <cell r="F133" t="str">
            <v>2.6.1.3.01</v>
          </cell>
        </row>
        <row r="134">
          <cell r="C134" t="str">
            <v>Impresora Multifunción</v>
          </cell>
          <cell r="D134" t="str">
            <v>unidad</v>
          </cell>
          <cell r="E134">
            <v>12390</v>
          </cell>
          <cell r="F134" t="str">
            <v>2.6.1.3.01</v>
          </cell>
        </row>
        <row r="135">
          <cell r="C135" t="str">
            <v>Impresoras Blanco y Negro</v>
          </cell>
          <cell r="D135" t="str">
            <v>unidad</v>
          </cell>
          <cell r="E135">
            <v>6293.7049999999999</v>
          </cell>
          <cell r="F135" t="str">
            <v>2.6.1.3.01</v>
          </cell>
        </row>
        <row r="136">
          <cell r="C136" t="str">
            <v>Laptop de 14 pulgadas</v>
          </cell>
          <cell r="D136" t="str">
            <v>unidad</v>
          </cell>
          <cell r="E136">
            <v>27200</v>
          </cell>
          <cell r="F136" t="str">
            <v>2.6.1.3.01</v>
          </cell>
        </row>
        <row r="137">
          <cell r="C137" t="str">
            <v>Arco Detector de Metales de 87' de alto x 35' de anho</v>
          </cell>
          <cell r="D137" t="str">
            <v>unidad</v>
          </cell>
          <cell r="E137">
            <v>109504</v>
          </cell>
          <cell r="F137" t="str">
            <v>2.6.6.2.01</v>
          </cell>
        </row>
        <row r="138">
          <cell r="C138" t="str">
            <v>Detectores de Metal Portatil de 16,5' de longitud</v>
          </cell>
          <cell r="D138" t="str">
            <v>unidad</v>
          </cell>
          <cell r="E138">
            <v>5723</v>
          </cell>
          <cell r="F138" t="str">
            <v>2.6.6.2.01</v>
          </cell>
        </row>
        <row r="139">
          <cell r="C139" t="str">
            <v>Alojamiento por una Noche por persona</v>
          </cell>
          <cell r="D139" t="str">
            <v>unidad</v>
          </cell>
          <cell r="E139">
            <v>6200</v>
          </cell>
          <cell r="F139" t="str">
            <v>2.2.8.6.01</v>
          </cell>
        </row>
        <row r="140">
          <cell r="C140" t="str">
            <v>Audivisuales, Decoración, Montaje y Desmontaje de Evento por 50 personas</v>
          </cell>
          <cell r="D140" t="str">
            <v>unidad</v>
          </cell>
          <cell r="E140">
            <v>86568.53</v>
          </cell>
          <cell r="F140" t="str">
            <v>2.2.8.6.01</v>
          </cell>
        </row>
        <row r="141">
          <cell r="C141" t="str">
            <v>Audivisuales, Decoración, Montaje y Desmontaje de Evento por 80 personas</v>
          </cell>
          <cell r="D141" t="str">
            <v>unidad</v>
          </cell>
          <cell r="E141">
            <v>100917.38</v>
          </cell>
          <cell r="F141" t="str">
            <v>2.2.8.6.01</v>
          </cell>
        </row>
        <row r="142">
          <cell r="C142" t="str">
            <v>Tickets de Combustible de RD$1,000.00</v>
          </cell>
          <cell r="D142" t="str">
            <v>unidad</v>
          </cell>
          <cell r="E142">
            <v>1000</v>
          </cell>
          <cell r="F142" t="str">
            <v xml:space="preserve">2.3.7.1.02 </v>
          </cell>
        </row>
        <row r="143">
          <cell r="C143" t="str">
            <v>Tickets de Combustible de RD$200.00</v>
          </cell>
          <cell r="D143" t="str">
            <v>unidad</v>
          </cell>
          <cell r="E143">
            <v>200</v>
          </cell>
          <cell r="F143" t="str">
            <v xml:space="preserve">2.3.7.1.02 </v>
          </cell>
        </row>
        <row r="144">
          <cell r="C144" t="str">
            <v>Tickets de Combustible de RD$500.00</v>
          </cell>
          <cell r="D144" t="str">
            <v>unidad</v>
          </cell>
          <cell r="E144">
            <v>500</v>
          </cell>
          <cell r="F144" t="str">
            <v xml:space="preserve">2.3.7.1.02 </v>
          </cell>
        </row>
        <row r="145">
          <cell r="C145" t="str">
            <v>Galones de Gasoil Optimo</v>
          </cell>
          <cell r="D145" t="str">
            <v>galon</v>
          </cell>
          <cell r="E145">
            <v>197</v>
          </cell>
          <cell r="F145" t="str">
            <v>2.3.7.1.02</v>
          </cell>
        </row>
        <row r="146">
          <cell r="C146" t="str">
            <v>Galones de Gasoil Regular</v>
          </cell>
          <cell r="D146" t="str">
            <v>galon</v>
          </cell>
          <cell r="E146">
            <v>181</v>
          </cell>
          <cell r="F146" t="str">
            <v>2.3.7.1.02</v>
          </cell>
        </row>
        <row r="147">
          <cell r="C147" t="str">
            <v>Galones de Gasolina Premium</v>
          </cell>
          <cell r="D147" t="str">
            <v>galon</v>
          </cell>
          <cell r="E147">
            <v>251</v>
          </cell>
          <cell r="F147" t="str">
            <v>2.3.7.1.02</v>
          </cell>
        </row>
        <row r="148">
          <cell r="C148" t="str">
            <v>Galones de Gasolina Regular</v>
          </cell>
          <cell r="D148" t="str">
            <v>galon</v>
          </cell>
          <cell r="E148">
            <v>230</v>
          </cell>
          <cell r="F148" t="str">
            <v>2.3.7.1.02</v>
          </cell>
        </row>
        <row r="149">
          <cell r="C149" t="str">
            <v>Galones de GPL</v>
          </cell>
          <cell r="D149" t="str">
            <v>galon</v>
          </cell>
          <cell r="E149">
            <v>110</v>
          </cell>
          <cell r="F149" t="str">
            <v>2.3.7.1.02</v>
          </cell>
        </row>
        <row r="150">
          <cell r="C150" t="str">
            <v>60 pie de Alambre Vinyl #14/2</v>
          </cell>
          <cell r="D150" t="str">
            <v>pie</v>
          </cell>
          <cell r="E150">
            <v>28.32</v>
          </cell>
          <cell r="F150" t="str">
            <v>2.3.6.3.04</v>
          </cell>
        </row>
        <row r="151">
          <cell r="C151" t="str">
            <v>Bandeja metálica colectora de agua de 1.50 x 0.70 x 0.70mts</v>
          </cell>
          <cell r="D151" t="str">
            <v>unidad</v>
          </cell>
          <cell r="E151">
            <v>8500</v>
          </cell>
          <cell r="F151" t="str">
            <v>2.3.6.3.04</v>
          </cell>
        </row>
        <row r="152">
          <cell r="C152" t="str">
            <v>Cajas aéreas plásticas</v>
          </cell>
          <cell r="D152" t="str">
            <v>unidad</v>
          </cell>
          <cell r="E152">
            <v>81.171999999999997</v>
          </cell>
          <cell r="F152" t="str">
            <v>2.3.6.3.04</v>
          </cell>
        </row>
        <row r="153">
          <cell r="C153" t="str">
            <v>Canaleta de 1 pulgada</v>
          </cell>
          <cell r="D153" t="str">
            <v>unidad</v>
          </cell>
          <cell r="E153">
            <v>103.3567</v>
          </cell>
          <cell r="F153" t="str">
            <v>2.3.6.3.04</v>
          </cell>
        </row>
        <row r="154">
          <cell r="C154" t="str">
            <v>Codos de 1' PVC</v>
          </cell>
          <cell r="D154" t="str">
            <v>unidad</v>
          </cell>
          <cell r="E154">
            <v>20.059999999999999</v>
          </cell>
          <cell r="F154" t="str">
            <v>2.3.6.3.04</v>
          </cell>
        </row>
        <row r="155">
          <cell r="C155" t="str">
            <v>Destornillador de Estria</v>
          </cell>
          <cell r="D155" t="str">
            <v>unidad</v>
          </cell>
          <cell r="E155">
            <v>208.86</v>
          </cell>
          <cell r="F155" t="str">
            <v>2.3.6.3.04</v>
          </cell>
        </row>
        <row r="156">
          <cell r="C156" t="str">
            <v>Destornillador Plano</v>
          </cell>
          <cell r="D156" t="str">
            <v>unidad</v>
          </cell>
          <cell r="E156">
            <v>206.73500000000001</v>
          </cell>
          <cell r="F156" t="str">
            <v>2.3.6.3.04</v>
          </cell>
        </row>
        <row r="157">
          <cell r="C157" t="str">
            <v>Faceplate 1 salida</v>
          </cell>
          <cell r="D157" t="str">
            <v>unidad</v>
          </cell>
          <cell r="E157">
            <v>43.293999999999997</v>
          </cell>
          <cell r="F157" t="str">
            <v>2.3.6.3.04</v>
          </cell>
        </row>
        <row r="158">
          <cell r="C158" t="str">
            <v>Grapas Plasticas para Alambre Vinyl #13</v>
          </cell>
          <cell r="D158" t="str">
            <v>unidad</v>
          </cell>
          <cell r="E158">
            <v>5.9</v>
          </cell>
          <cell r="F158" t="str">
            <v>2.3.6.3.04</v>
          </cell>
        </row>
        <row r="159">
          <cell r="C159" t="str">
            <v>Llave de Rueda tipo T</v>
          </cell>
          <cell r="D159" t="str">
            <v>unidad</v>
          </cell>
          <cell r="E159">
            <v>944</v>
          </cell>
          <cell r="F159" t="str">
            <v>2.3.6.3.04</v>
          </cell>
        </row>
        <row r="160">
          <cell r="C160" t="str">
            <v>Llaves de paso de bola (1 pulgada)</v>
          </cell>
          <cell r="D160" t="str">
            <v>unidad</v>
          </cell>
          <cell r="E160">
            <v>571.12</v>
          </cell>
          <cell r="F160" t="str">
            <v>2.3.6.3.04</v>
          </cell>
        </row>
        <row r="161">
          <cell r="C161" t="str">
            <v>Martillo</v>
          </cell>
          <cell r="D161" t="str">
            <v>unidad</v>
          </cell>
          <cell r="E161">
            <v>619.5</v>
          </cell>
          <cell r="F161" t="str">
            <v>2.3.6.3.04</v>
          </cell>
        </row>
        <row r="162">
          <cell r="C162" t="str">
            <v>Mini Jack RJ45</v>
          </cell>
          <cell r="D162" t="str">
            <v>unidad</v>
          </cell>
          <cell r="E162">
            <v>100.3</v>
          </cell>
          <cell r="F162" t="str">
            <v>2.3.6.3.04</v>
          </cell>
        </row>
        <row r="163">
          <cell r="C163" t="str">
            <v>Niples 1' x 2' hg</v>
          </cell>
          <cell r="D163" t="str">
            <v>unidad</v>
          </cell>
          <cell r="E163">
            <v>33.630000000000003</v>
          </cell>
          <cell r="F163" t="str">
            <v>2.3.6.3.04</v>
          </cell>
        </row>
        <row r="164">
          <cell r="C164" t="str">
            <v>Niples de 1' x 3' hg</v>
          </cell>
          <cell r="D164" t="str">
            <v>unidad</v>
          </cell>
          <cell r="E164">
            <v>44.25</v>
          </cell>
          <cell r="F164" t="str">
            <v>2.3.6.3.04</v>
          </cell>
        </row>
        <row r="165">
          <cell r="C165" t="str">
            <v>Organizador horizontal plástico</v>
          </cell>
          <cell r="D165" t="str">
            <v>unidad</v>
          </cell>
          <cell r="E165">
            <v>855.5</v>
          </cell>
          <cell r="F165" t="str">
            <v>2.3.6.3.04</v>
          </cell>
        </row>
        <row r="166">
          <cell r="C166" t="str">
            <v>Patch Cord UTP Cat.6 de 2 pies</v>
          </cell>
          <cell r="D166" t="str">
            <v>unidad</v>
          </cell>
          <cell r="E166">
            <v>60.2273</v>
          </cell>
          <cell r="F166" t="str">
            <v>2.3.6.3.04</v>
          </cell>
        </row>
        <row r="167">
          <cell r="C167" t="str">
            <v>Patch Cord UTP Cat.6 de 7 pies</v>
          </cell>
          <cell r="D167" t="str">
            <v>unidad</v>
          </cell>
          <cell r="E167">
            <v>102.8133</v>
          </cell>
          <cell r="F167" t="str">
            <v>2.3.6.3.04</v>
          </cell>
        </row>
        <row r="168">
          <cell r="C168" t="str">
            <v>Patch Panel 24 puertos Cat.6</v>
          </cell>
          <cell r="D168" t="str">
            <v>unidad</v>
          </cell>
          <cell r="E168">
            <v>3030.43</v>
          </cell>
          <cell r="F168" t="str">
            <v>2.3.6.3.04</v>
          </cell>
        </row>
        <row r="169">
          <cell r="C169" t="str">
            <v>Pinzas para corte de tola</v>
          </cell>
          <cell r="D169" t="str">
            <v>unidad</v>
          </cell>
          <cell r="E169">
            <v>858.45</v>
          </cell>
          <cell r="F169" t="str">
            <v>2.3.6.3.04</v>
          </cell>
        </row>
        <row r="170">
          <cell r="C170" t="str">
            <v>Punta de Tria para Taladro</v>
          </cell>
          <cell r="D170" t="str">
            <v>unidad</v>
          </cell>
          <cell r="E170">
            <v>206.72329999999999</v>
          </cell>
          <cell r="F170" t="str">
            <v>2.3.6.3.04</v>
          </cell>
        </row>
        <row r="171">
          <cell r="C171" t="str">
            <v>PVC CR80/30 (kit de 500)</v>
          </cell>
          <cell r="D171" t="str">
            <v>unidad</v>
          </cell>
          <cell r="E171">
            <v>4425</v>
          </cell>
          <cell r="F171" t="str">
            <v>2.3.6.3.04</v>
          </cell>
        </row>
        <row r="172">
          <cell r="C172" t="str">
            <v>Rack (Palometas) de Pared para Monitor NK PVM-2701</v>
          </cell>
          <cell r="D172" t="str">
            <v>unidad</v>
          </cell>
          <cell r="E172">
            <v>13500.0026</v>
          </cell>
          <cell r="F172" t="str">
            <v>2.3.6.3.04</v>
          </cell>
        </row>
        <row r="173">
          <cell r="C173" t="str">
            <v>Rack de pared 7U con Bisagras</v>
          </cell>
          <cell r="D173" t="str">
            <v>unidad</v>
          </cell>
          <cell r="E173">
            <v>1416</v>
          </cell>
          <cell r="F173" t="str">
            <v>2.3.6.3.04</v>
          </cell>
        </row>
        <row r="174">
          <cell r="C174" t="str">
            <v>Tarugos Azules</v>
          </cell>
          <cell r="D174" t="str">
            <v>unidad</v>
          </cell>
          <cell r="E174">
            <v>3.54</v>
          </cell>
          <cell r="F174" t="str">
            <v>2.3.6.3.04</v>
          </cell>
        </row>
        <row r="175">
          <cell r="C175" t="str">
            <v>tee de 1 pulgada hg</v>
          </cell>
          <cell r="D175" t="str">
            <v>unidad</v>
          </cell>
          <cell r="E175">
            <v>73.16</v>
          </cell>
          <cell r="F175" t="str">
            <v>2.3.6.3.04</v>
          </cell>
        </row>
        <row r="176">
          <cell r="C176" t="str">
            <v>Tira de Lija 100/1</v>
          </cell>
          <cell r="D176" t="str">
            <v>unidad</v>
          </cell>
          <cell r="E176">
            <v>548.26499999999999</v>
          </cell>
          <cell r="F176" t="str">
            <v>2.3.6.3.04</v>
          </cell>
        </row>
        <row r="177">
          <cell r="C177" t="str">
            <v>Tira de Lija de Metal 12/1</v>
          </cell>
          <cell r="D177" t="str">
            <v>unidad</v>
          </cell>
          <cell r="E177">
            <v>526.32500000000005</v>
          </cell>
          <cell r="F177" t="str">
            <v>2.3.6.3.04</v>
          </cell>
        </row>
        <row r="178">
          <cell r="C178" t="str">
            <v>Tornillo para Tarugo Azul</v>
          </cell>
          <cell r="D178" t="str">
            <v>unidad</v>
          </cell>
          <cell r="E178">
            <v>3.54</v>
          </cell>
          <cell r="F178" t="str">
            <v>2.3.6.3.04</v>
          </cell>
        </row>
        <row r="179">
          <cell r="C179" t="str">
            <v>Tubo de Silicón Transparente</v>
          </cell>
          <cell r="D179" t="str">
            <v>unidad</v>
          </cell>
          <cell r="E179">
            <v>265.5</v>
          </cell>
          <cell r="F179" t="str">
            <v>2.3.6.3.04</v>
          </cell>
        </row>
        <row r="180">
          <cell r="C180" t="str">
            <v>Impresión Formularios (dos caras)</v>
          </cell>
          <cell r="D180" t="str">
            <v>unidad</v>
          </cell>
          <cell r="E180">
            <v>1.9823999999999999</v>
          </cell>
          <cell r="F180" t="str">
            <v xml:space="preserve">2.2.2.2.01 </v>
          </cell>
        </row>
        <row r="181">
          <cell r="C181" t="str">
            <v xml:space="preserve">Goma (No.265/70/16 para camioneta Toyota Hilux) </v>
          </cell>
          <cell r="D181" t="str">
            <v>unidad</v>
          </cell>
          <cell r="E181">
            <v>7773.84</v>
          </cell>
          <cell r="F181" t="str">
            <v>2.3.5.3.01</v>
          </cell>
        </row>
        <row r="182">
          <cell r="C182" t="str">
            <v xml:space="preserve">Gomas (No. 265/70/15 para jeep Chevrolet Brazer) </v>
          </cell>
          <cell r="D182" t="str">
            <v>unidad</v>
          </cell>
          <cell r="E182">
            <v>9343.24</v>
          </cell>
          <cell r="F182" t="str">
            <v>2.3.5.3.01</v>
          </cell>
        </row>
        <row r="183">
          <cell r="C183" t="str">
            <v>Neumáticos para Ford Ranger, Pirelli 265-70R-16</v>
          </cell>
          <cell r="D183" t="str">
            <v>unidad</v>
          </cell>
          <cell r="E183">
            <v>10915</v>
          </cell>
          <cell r="F183" t="str">
            <v>2.3.5.3.01</v>
          </cell>
        </row>
        <row r="184">
          <cell r="C184" t="str">
            <v>Neumáticos para Motocicleta 110/80-18-58, trasera, Michelin</v>
          </cell>
          <cell r="D184" t="str">
            <v>unidad</v>
          </cell>
          <cell r="E184">
            <v>3923.5</v>
          </cell>
          <cell r="F184" t="str">
            <v>2.3.5.3.01</v>
          </cell>
        </row>
        <row r="185">
          <cell r="C185" t="str">
            <v>Neumáticos para Motocicletas 80/90-21mc48p, delanteras Michelin</v>
          </cell>
          <cell r="D185" t="str">
            <v>unidad</v>
          </cell>
          <cell r="E185">
            <v>4543</v>
          </cell>
          <cell r="F185" t="str">
            <v>2.3.5.3.01</v>
          </cell>
        </row>
        <row r="186">
          <cell r="C186" t="str">
            <v>Neumáticos para Toyota Hilux, Firestone 265/70 R 16</v>
          </cell>
          <cell r="D186" t="str">
            <v>unidad</v>
          </cell>
          <cell r="E186">
            <v>9204</v>
          </cell>
          <cell r="F186" t="str">
            <v>2.3.5.3.01</v>
          </cell>
        </row>
        <row r="187">
          <cell r="C187" t="str">
            <v>Tubo de Neumáticos para Motocicleta, delantero, Michelin</v>
          </cell>
          <cell r="D187" t="str">
            <v>unidad</v>
          </cell>
          <cell r="E187">
            <v>1239</v>
          </cell>
          <cell r="F187" t="str">
            <v>2.3.5.3.01</v>
          </cell>
        </row>
        <row r="188">
          <cell r="C188" t="str">
            <v>Tubo de Neumáticos para Motocicleta, trasero, Michelin</v>
          </cell>
          <cell r="D188" t="str">
            <v>unidad</v>
          </cell>
          <cell r="E188">
            <v>1239</v>
          </cell>
          <cell r="F188" t="str">
            <v>2.3.5.3.01</v>
          </cell>
        </row>
        <row r="189">
          <cell r="C189" t="str">
            <v>Instalación, Correcion de Pintura, Cristal Delantero y Bumper de vehiculo</v>
          </cell>
          <cell r="D189" t="str">
            <v>unidad</v>
          </cell>
          <cell r="E189">
            <v>54999.99</v>
          </cell>
          <cell r="F189" t="str">
            <v>2.7.2.6.01</v>
          </cell>
        </row>
        <row r="190">
          <cell r="C190" t="str">
            <v>Mantenimiento de Vehículos</v>
          </cell>
          <cell r="D190" t="str">
            <v>unidad</v>
          </cell>
          <cell r="E190">
            <v>17023.8</v>
          </cell>
          <cell r="F190" t="str">
            <v>2.7.2.6.01</v>
          </cell>
        </row>
        <row r="191">
          <cell r="C191" t="str">
            <v xml:space="preserve">Mantenimiento y/o Reparación Impresora  Multifuncional </v>
          </cell>
          <cell r="D191" t="str">
            <v>unidad</v>
          </cell>
          <cell r="E191">
            <v>4130</v>
          </cell>
          <cell r="F191" t="str">
            <v>2.7.2.2.01</v>
          </cell>
        </row>
        <row r="192">
          <cell r="C192" t="str">
            <v>Mantenimiento y/o Reparación Impresora Laser</v>
          </cell>
          <cell r="D192" t="str">
            <v>unidad</v>
          </cell>
          <cell r="E192">
            <v>16048</v>
          </cell>
          <cell r="F192" t="str">
            <v>2.7.2.2.01</v>
          </cell>
        </row>
        <row r="193">
          <cell r="C193" t="str">
            <v>Servicio de Reparación y Mantenimiento de Fotocopiadora (anual)</v>
          </cell>
          <cell r="D193" t="str">
            <v>unidad</v>
          </cell>
          <cell r="E193">
            <v>24502.7</v>
          </cell>
          <cell r="F193" t="str">
            <v>2.7.2.2.01</v>
          </cell>
        </row>
        <row r="194">
          <cell r="C194" t="str">
            <v>Reparación de Tomógrafo General Electric Brights Speed, serial 277468nm5</v>
          </cell>
          <cell r="D194" t="str">
            <v>unidad</v>
          </cell>
          <cell r="E194">
            <v>715000</v>
          </cell>
          <cell r="F194" t="str">
            <v>2.7.2.4.01</v>
          </cell>
        </row>
        <row r="195">
          <cell r="C195" t="str">
            <v>Mantenimiento de Planta Electrica Cummins 20KVA</v>
          </cell>
          <cell r="D195" t="str">
            <v>unidad</v>
          </cell>
          <cell r="E195">
            <v>60742.81</v>
          </cell>
          <cell r="F195" t="str">
            <v>2.7.2.6.01</v>
          </cell>
        </row>
        <row r="196">
          <cell r="C196" t="str">
            <v>Mantenimiento y Reparación de Aire Acondicionado de 3 Toneladas</v>
          </cell>
          <cell r="D196" t="str">
            <v>unidad</v>
          </cell>
          <cell r="E196">
            <v>30385</v>
          </cell>
          <cell r="F196" t="str">
            <v>2.7.2.6.01</v>
          </cell>
        </row>
        <row r="197">
          <cell r="C197" t="str">
            <v>Reparacion y Mantenimiento Planta Eléctrica</v>
          </cell>
          <cell r="D197" t="str">
            <v>unidad</v>
          </cell>
          <cell r="E197">
            <v>79818.740000000005</v>
          </cell>
          <cell r="F197" t="str">
            <v>2.7.2.6.01</v>
          </cell>
        </row>
        <row r="198">
          <cell r="C198" t="str">
            <v>Servicio de Mantenimiento de Aire Acondicionado</v>
          </cell>
          <cell r="D198" t="str">
            <v>unidad</v>
          </cell>
          <cell r="E198">
            <v>4500</v>
          </cell>
          <cell r="F198" t="str">
            <v>2.2.7.2.01</v>
          </cell>
        </row>
        <row r="199">
          <cell r="C199" t="str">
            <v>Servicio de mantenimiento,lavado y brillado de piso</v>
          </cell>
          <cell r="D199" t="str">
            <v>unidad</v>
          </cell>
          <cell r="E199">
            <v>44840</v>
          </cell>
          <cell r="F199" t="str">
            <v>2.7.1.7.01</v>
          </cell>
        </row>
        <row r="200">
          <cell r="C200" t="str">
            <v>Servicios de Desinstalacion,  Instalación y Mantenimiento</v>
          </cell>
          <cell r="D200" t="str">
            <v>unidad</v>
          </cell>
          <cell r="E200">
            <v>8850</v>
          </cell>
          <cell r="F200" t="str">
            <v>2.7.2.6.01</v>
          </cell>
        </row>
        <row r="201">
          <cell r="C201" t="str">
            <v>Mantenimiento Planta Eléctrica</v>
          </cell>
          <cell r="D201" t="str">
            <v>unidad</v>
          </cell>
          <cell r="E201">
            <v>45459.5</v>
          </cell>
          <cell r="F201" t="str">
            <v>2.7.1.6.01</v>
          </cell>
        </row>
        <row r="202">
          <cell r="C202" t="str">
            <v>Suministro, Instalación y drenaje</v>
          </cell>
          <cell r="D202" t="str">
            <v>unidad</v>
          </cell>
          <cell r="E202">
            <v>7500</v>
          </cell>
          <cell r="F202" t="str">
            <v>2.7.1.4.01</v>
          </cell>
        </row>
        <row r="203">
          <cell r="C203" t="str">
            <v>Ambientador en Spray, diferentes Frangancias</v>
          </cell>
          <cell r="D203" t="str">
            <v>unidad</v>
          </cell>
          <cell r="E203">
            <v>68.44</v>
          </cell>
          <cell r="F203" t="str">
            <v>2.3.9.1.01</v>
          </cell>
        </row>
        <row r="204">
          <cell r="C204" t="str">
            <v>Carro de limpieza de 2 baldes</v>
          </cell>
          <cell r="D204" t="str">
            <v>unidad</v>
          </cell>
          <cell r="E204">
            <v>3935.3</v>
          </cell>
          <cell r="F204" t="str">
            <v>2.3.9.1.01</v>
          </cell>
        </row>
        <row r="205">
          <cell r="C205" t="str">
            <v>Cleaner, 1 Litro para Maquina ABX Micros 60</v>
          </cell>
          <cell r="D205" t="str">
            <v>unidad</v>
          </cell>
          <cell r="E205">
            <v>1548</v>
          </cell>
          <cell r="F205" t="str">
            <v>2.3.9.1.01</v>
          </cell>
        </row>
        <row r="206">
          <cell r="C206" t="str">
            <v>Cubo plastico , con brazalete en metal, Mediano</v>
          </cell>
          <cell r="D206" t="str">
            <v>unidad</v>
          </cell>
          <cell r="E206">
            <v>130</v>
          </cell>
          <cell r="F206" t="str">
            <v>2.3.9.1.01</v>
          </cell>
        </row>
        <row r="207">
          <cell r="C207" t="str">
            <v>Docenas de Brillo de Metal (Fregar)</v>
          </cell>
          <cell r="D207" t="str">
            <v>unidad</v>
          </cell>
          <cell r="E207">
            <v>341.02</v>
          </cell>
          <cell r="F207" t="str">
            <v>2.3.9.1.01</v>
          </cell>
        </row>
        <row r="208">
          <cell r="C208" t="str">
            <v>Escoba plastica</v>
          </cell>
          <cell r="D208" t="str">
            <v>unidad</v>
          </cell>
          <cell r="E208">
            <v>120</v>
          </cell>
          <cell r="F208" t="str">
            <v>2.3.9.1.01</v>
          </cell>
        </row>
        <row r="209">
          <cell r="C209" t="str">
            <v>Galón de Cloro</v>
          </cell>
          <cell r="D209" t="str">
            <v>galon</v>
          </cell>
          <cell r="E209">
            <v>57.784999999999997</v>
          </cell>
          <cell r="F209" t="str">
            <v>2.3.9.1.01</v>
          </cell>
        </row>
        <row r="210">
          <cell r="C210" t="str">
            <v>Galones de Limpia Cristales</v>
          </cell>
          <cell r="D210" t="str">
            <v>galon</v>
          </cell>
          <cell r="E210">
            <v>118</v>
          </cell>
          <cell r="F210" t="str">
            <v>2.3.9.1.01</v>
          </cell>
        </row>
        <row r="211">
          <cell r="C211" t="str">
            <v>Jabón Liquido Lavaplatos</v>
          </cell>
          <cell r="D211" t="str">
            <v>galon</v>
          </cell>
          <cell r="E211">
            <v>138.06</v>
          </cell>
          <cell r="F211" t="str">
            <v>2.3.9.1.01</v>
          </cell>
        </row>
        <row r="212">
          <cell r="C212" t="str">
            <v>Jabón Liquido para Manos</v>
          </cell>
          <cell r="D212" t="str">
            <v>galon</v>
          </cell>
          <cell r="E212">
            <v>136.88</v>
          </cell>
          <cell r="F212" t="str">
            <v>2.3.9.1.01</v>
          </cell>
        </row>
        <row r="213">
          <cell r="C213" t="str">
            <v>Neutralizador de Olor</v>
          </cell>
          <cell r="D213" t="str">
            <v>unidad</v>
          </cell>
          <cell r="E213">
            <v>270</v>
          </cell>
          <cell r="F213" t="str">
            <v>2.3.9.1.01</v>
          </cell>
        </row>
        <row r="214">
          <cell r="C214" t="str">
            <v xml:space="preserve">Pinespuma </v>
          </cell>
          <cell r="D214" t="str">
            <v>unidad</v>
          </cell>
          <cell r="E214">
            <v>300</v>
          </cell>
          <cell r="F214" t="str">
            <v>2.3.9.1.01</v>
          </cell>
        </row>
        <row r="215">
          <cell r="C215" t="str">
            <v>Rastrillo plastico palo en  en madera</v>
          </cell>
          <cell r="D215" t="str">
            <v>unidad</v>
          </cell>
          <cell r="E215">
            <v>160</v>
          </cell>
          <cell r="F215" t="str">
            <v>2.3.9.1.01</v>
          </cell>
        </row>
        <row r="216">
          <cell r="C216" t="str">
            <v>Saco de Detergente en Polvo</v>
          </cell>
          <cell r="D216" t="str">
            <v>unidad</v>
          </cell>
          <cell r="E216">
            <v>728.06</v>
          </cell>
          <cell r="F216" t="str">
            <v>2.3.9.1.01</v>
          </cell>
        </row>
        <row r="217">
          <cell r="C217" t="str">
            <v>Suaper</v>
          </cell>
          <cell r="D217" t="str">
            <v>unidad</v>
          </cell>
          <cell r="E217">
            <v>125</v>
          </cell>
          <cell r="F217" t="str">
            <v>2.3.9.1.01</v>
          </cell>
        </row>
        <row r="218">
          <cell r="C218" t="str">
            <v>Bancada de 3 asientos</v>
          </cell>
          <cell r="D218" t="str">
            <v>unidad</v>
          </cell>
          <cell r="E218">
            <v>7123.8959999999997</v>
          </cell>
          <cell r="F218" t="str">
            <v>2.6.1.2.02</v>
          </cell>
        </row>
        <row r="219">
          <cell r="C219" t="str">
            <v>Bancada de 4 asientos</v>
          </cell>
          <cell r="D219" t="str">
            <v>unidad</v>
          </cell>
          <cell r="E219">
            <v>13570</v>
          </cell>
          <cell r="F219" t="str">
            <v>2.6.1.2.02</v>
          </cell>
        </row>
        <row r="220">
          <cell r="C220" t="str">
            <v>Anaquel metalico de 5 niveles</v>
          </cell>
          <cell r="D220" t="str">
            <v>unidad</v>
          </cell>
          <cell r="E220">
            <v>6938.4</v>
          </cell>
          <cell r="F220" t="str">
            <v>2.6.1.1.02</v>
          </cell>
        </row>
        <row r="221">
          <cell r="C221" t="str">
            <v>Anaqueles de Metal de 1.20m+0.60 cm</v>
          </cell>
          <cell r="D221" t="str">
            <v>unidad</v>
          </cell>
          <cell r="E221">
            <v>11800</v>
          </cell>
          <cell r="F221" t="str">
            <v>2.6.1.1.01</v>
          </cell>
        </row>
        <row r="222">
          <cell r="C222" t="str">
            <v>Anaqueles de Metal de 1.m+0.60 cm</v>
          </cell>
          <cell r="D222" t="str">
            <v>unidad</v>
          </cell>
          <cell r="E222">
            <v>10620</v>
          </cell>
          <cell r="F222" t="str">
            <v>2.6.1.1.01</v>
          </cell>
        </row>
        <row r="223">
          <cell r="C223" t="str">
            <v>Archivador metálico de 4 gavetas.</v>
          </cell>
          <cell r="D223" t="str">
            <v>unidad</v>
          </cell>
          <cell r="E223">
            <v>8142</v>
          </cell>
          <cell r="F223" t="str">
            <v>2.6.1.1.02</v>
          </cell>
        </row>
        <row r="224">
          <cell r="C224" t="str">
            <v>Archivos Laterales 2.3 de 4 gavetas</v>
          </cell>
          <cell r="D224" t="str">
            <v>unidad</v>
          </cell>
          <cell r="E224">
            <v>11227.8771</v>
          </cell>
          <cell r="F224" t="str">
            <v>2.6.1.1.01</v>
          </cell>
        </row>
        <row r="225">
          <cell r="C225" t="str">
            <v>Armario metálico dobles o lockers con ojete para candado.</v>
          </cell>
          <cell r="D225" t="str">
            <v>unidad</v>
          </cell>
          <cell r="E225">
            <v>8496</v>
          </cell>
          <cell r="F225" t="str">
            <v>2.6.1.1.02</v>
          </cell>
        </row>
        <row r="226">
          <cell r="C226" t="str">
            <v>Bandeja metálica rodable de sobre cama para alimentos</v>
          </cell>
          <cell r="D226" t="str">
            <v>unidad</v>
          </cell>
          <cell r="E226">
            <v>5605</v>
          </cell>
          <cell r="F226" t="str">
            <v>2.6.1.1.02</v>
          </cell>
        </row>
        <row r="227">
          <cell r="C227" t="str">
            <v>Cubiculos (1.05mt x 1.00mt x 0.60mt)</v>
          </cell>
          <cell r="D227" t="str">
            <v>unidad</v>
          </cell>
          <cell r="E227">
            <v>14160</v>
          </cell>
          <cell r="F227" t="str">
            <v>2.6.1.1.01</v>
          </cell>
        </row>
        <row r="228">
          <cell r="C228" t="str">
            <v>Cubo metalico para desperdicios con tapa accionada a pedal</v>
          </cell>
          <cell r="D228" t="str">
            <v>unidad</v>
          </cell>
          <cell r="E228">
            <v>1121</v>
          </cell>
          <cell r="F228" t="str">
            <v>2.6.1.1.02</v>
          </cell>
        </row>
        <row r="229">
          <cell r="C229" t="str">
            <v>Dispositivo de Paso Rápido de Peajes para Vehículos</v>
          </cell>
          <cell r="D229" t="str">
            <v>unidad</v>
          </cell>
          <cell r="E229">
            <v>450</v>
          </cell>
          <cell r="F229" t="str">
            <v>2.6.1.1.01</v>
          </cell>
        </row>
        <row r="230">
          <cell r="C230" t="str">
            <v>Escritorio metálico de 2 cajones de 100 x 60 cms.</v>
          </cell>
          <cell r="D230" t="str">
            <v>unidad</v>
          </cell>
          <cell r="E230">
            <v>5900</v>
          </cell>
          <cell r="F230" t="str">
            <v>2.6.1.1.02</v>
          </cell>
        </row>
        <row r="231">
          <cell r="C231" t="str">
            <v>Gabinetes Aereos 1.00mt con puerta tipo tambor</v>
          </cell>
          <cell r="D231" t="str">
            <v>unidad</v>
          </cell>
          <cell r="E231">
            <v>14160</v>
          </cell>
          <cell r="F231" t="str">
            <v>2.6.1.1.01</v>
          </cell>
        </row>
        <row r="232">
          <cell r="C232" t="str">
            <v>Mesa comedor con 4 sillas</v>
          </cell>
          <cell r="D232" t="str">
            <v>unidad</v>
          </cell>
          <cell r="E232">
            <v>18880</v>
          </cell>
          <cell r="F232" t="str">
            <v>2.6.1.1.02</v>
          </cell>
        </row>
        <row r="233">
          <cell r="C233" t="str">
            <v>Silla metálica giratoria rodable con asiento alto</v>
          </cell>
          <cell r="D233" t="str">
            <v>unidad</v>
          </cell>
          <cell r="E233">
            <v>4130</v>
          </cell>
          <cell r="F233" t="str">
            <v>2.6.1.1.02</v>
          </cell>
        </row>
        <row r="234">
          <cell r="C234" t="str">
            <v>Silla secretarial</v>
          </cell>
          <cell r="D234" t="str">
            <v>unidad</v>
          </cell>
          <cell r="E234">
            <v>2950</v>
          </cell>
          <cell r="F234" t="str">
            <v>2.6.1.1.02</v>
          </cell>
        </row>
        <row r="235">
          <cell r="C235" t="str">
            <v>Sillas de Oficina sin brazo, con soporte lumbar</v>
          </cell>
          <cell r="D235" t="str">
            <v>unidad</v>
          </cell>
          <cell r="E235">
            <v>7949.66</v>
          </cell>
          <cell r="F235" t="str">
            <v>2.6.1.1.01</v>
          </cell>
        </row>
        <row r="236">
          <cell r="C236" t="str">
            <v>Sillas de visitas</v>
          </cell>
          <cell r="D236" t="str">
            <v>unidad</v>
          </cell>
          <cell r="E236">
            <v>1303.9000000000001</v>
          </cell>
          <cell r="F236" t="str">
            <v>2.6.1.1.01</v>
          </cell>
        </row>
        <row r="237">
          <cell r="C237" t="str">
            <v>Sillas secretariales sin brazo con soporte lumbar</v>
          </cell>
          <cell r="D237" t="str">
            <v>unidad</v>
          </cell>
          <cell r="E237">
            <v>7949.66</v>
          </cell>
          <cell r="F237" t="str">
            <v>2.6.1.1.01</v>
          </cell>
        </row>
        <row r="238">
          <cell r="C238" t="str">
            <v>Sillón ejecutivo color negro, con brazo, soporte lumbar, en leader</v>
          </cell>
          <cell r="D238" t="str">
            <v>unidad</v>
          </cell>
          <cell r="E238">
            <v>9912</v>
          </cell>
          <cell r="F238" t="str">
            <v>2.6.1.1.01</v>
          </cell>
        </row>
        <row r="239">
          <cell r="C239" t="str">
            <v>Sillon Ergonomico o Postural color negro</v>
          </cell>
          <cell r="D239" t="str">
            <v>unidad</v>
          </cell>
          <cell r="E239">
            <v>14004.83</v>
          </cell>
          <cell r="F239" t="str">
            <v>2.6.1.1.02</v>
          </cell>
        </row>
        <row r="240">
          <cell r="C240" t="str">
            <v>Sillón para sala de reuniones</v>
          </cell>
          <cell r="D240" t="str">
            <v>unidad</v>
          </cell>
          <cell r="E240">
            <v>12019.008</v>
          </cell>
          <cell r="F240" t="str">
            <v>2.6.1.1.02</v>
          </cell>
        </row>
        <row r="241">
          <cell r="C241" t="str">
            <v>Sillón semiejecutivo sin porta brazos unipersonal</v>
          </cell>
          <cell r="D241" t="str">
            <v>unidad</v>
          </cell>
          <cell r="E241">
            <v>4378.9799999999996</v>
          </cell>
          <cell r="F241" t="str">
            <v>2.6.1.1.01</v>
          </cell>
        </row>
        <row r="242">
          <cell r="C242" t="str">
            <v>Taburete metálico asiento giratorio rodable con espaldar.</v>
          </cell>
          <cell r="D242" t="str">
            <v>unidad</v>
          </cell>
          <cell r="E242">
            <v>3482.18</v>
          </cell>
          <cell r="F242" t="str">
            <v>2.6.1.1.02</v>
          </cell>
        </row>
        <row r="243">
          <cell r="C243" t="str">
            <v>Taburete metalico giratorio con espaldar para anestesiologo</v>
          </cell>
          <cell r="D243" t="str">
            <v>unidad</v>
          </cell>
          <cell r="E243">
            <v>6755.7359999999999</v>
          </cell>
          <cell r="F243" t="str">
            <v>2.6.1.1.02</v>
          </cell>
        </row>
        <row r="244">
          <cell r="C244" t="str">
            <v xml:space="preserve"> Adecuación Local </v>
          </cell>
          <cell r="D244" t="str">
            <v>unidad</v>
          </cell>
          <cell r="E244"/>
          <cell r="F244" t="str">
            <v>2.7.1.1.01</v>
          </cell>
        </row>
        <row r="245">
          <cell r="C245" t="str">
            <v>Bomba de agua de 1.5 hp, doble impele</v>
          </cell>
          <cell r="D245" t="str">
            <v>unidad</v>
          </cell>
          <cell r="E245">
            <v>36028.94</v>
          </cell>
          <cell r="F245" t="str">
            <v>2.6.5.8.01</v>
          </cell>
        </row>
        <row r="246">
          <cell r="C246" t="str">
            <v>Bomba de Agua de 3HP - 110-220V</v>
          </cell>
          <cell r="D246" t="str">
            <v>unidad</v>
          </cell>
          <cell r="E246">
            <v>30591.5</v>
          </cell>
          <cell r="F246" t="str">
            <v>2.6.5.8.01</v>
          </cell>
        </row>
        <row r="247">
          <cell r="C247" t="str">
            <v>Gato Hidráulico 2 TOM. TW</v>
          </cell>
          <cell r="D247" t="str">
            <v>unidad</v>
          </cell>
          <cell r="E247">
            <v>626.58000000000004</v>
          </cell>
          <cell r="F247" t="str">
            <v>2.6.5.8.01</v>
          </cell>
        </row>
        <row r="248">
          <cell r="C248" t="str">
            <v>Tanque de hidroneumatico de 120 galones - alta presion</v>
          </cell>
          <cell r="D248" t="str">
            <v>unidad</v>
          </cell>
          <cell r="E248">
            <v>62031.42</v>
          </cell>
          <cell r="F248" t="str">
            <v>2.6.5.8.01</v>
          </cell>
        </row>
        <row r="249">
          <cell r="C249" t="str">
            <v>Peaje (por vehiculo)</v>
          </cell>
          <cell r="D249" t="str">
            <v>unidad</v>
          </cell>
          <cell r="E249">
            <v>60</v>
          </cell>
          <cell r="F249" t="str">
            <v>2.2.4.4.01</v>
          </cell>
        </row>
        <row r="250">
          <cell r="C250" t="str">
            <v>Cemento de pvc de 16oz</v>
          </cell>
          <cell r="D250" t="str">
            <v>unidad</v>
          </cell>
          <cell r="E250">
            <v>487.34</v>
          </cell>
          <cell r="F250" t="str">
            <v>2.3.7.2.06</v>
          </cell>
        </row>
        <row r="251">
          <cell r="C251" t="str">
            <v>Pastas de cloro de cisternas 200GRS</v>
          </cell>
          <cell r="D251" t="str">
            <v>unidad</v>
          </cell>
          <cell r="E251">
            <v>88.5</v>
          </cell>
          <cell r="F251" t="str">
            <v>2.3.7.2.06</v>
          </cell>
        </row>
        <row r="252">
          <cell r="C252" t="str">
            <v>Calcomanias</v>
          </cell>
          <cell r="D252" t="str">
            <v>unidad</v>
          </cell>
          <cell r="E252">
            <v>177</v>
          </cell>
          <cell r="F252" t="str">
            <v>2.3.3.3.01</v>
          </cell>
        </row>
        <row r="253">
          <cell r="C253" t="str">
            <v>Letrero en Acrílico rotulado en Vinil adhesivo, Tornillos Decorativo (0.71mt x 1.06mt) con instalación</v>
          </cell>
          <cell r="D253" t="str">
            <v>unidad</v>
          </cell>
          <cell r="E253">
            <v>5959</v>
          </cell>
          <cell r="F253" t="str">
            <v>2.3.3.3.01</v>
          </cell>
        </row>
        <row r="254">
          <cell r="C254" t="str">
            <v>Cemento blanco</v>
          </cell>
          <cell r="D254" t="str">
            <v>libra</v>
          </cell>
          <cell r="E254">
            <v>18.88</v>
          </cell>
          <cell r="F254" t="str">
            <v>2.3.6.1.01</v>
          </cell>
        </row>
        <row r="255">
          <cell r="C255" t="str">
            <v>Inodoros color blanco</v>
          </cell>
          <cell r="D255" t="str">
            <v>unidad</v>
          </cell>
          <cell r="E255">
            <v>4124.1000000000004</v>
          </cell>
          <cell r="F255" t="str">
            <v>2.3.6.2.02</v>
          </cell>
        </row>
        <row r="256">
          <cell r="C256" t="str">
            <v>Lavamanos con pedestal color blanco</v>
          </cell>
          <cell r="D256" t="str">
            <v>unidad</v>
          </cell>
          <cell r="E256">
            <v>4737.7</v>
          </cell>
          <cell r="F256" t="str">
            <v>2.3.6.2.02</v>
          </cell>
        </row>
        <row r="257">
          <cell r="C257" t="str">
            <v>Pedestal de Lavamanos color blanco</v>
          </cell>
          <cell r="D257" t="str">
            <v>unidad</v>
          </cell>
          <cell r="E257">
            <v>1239</v>
          </cell>
          <cell r="F257" t="str">
            <v>2.3.6.2.02</v>
          </cell>
        </row>
        <row r="258">
          <cell r="C258" t="str">
            <v>Carpetas Azules de 5 Pulgadas con 3 aros.</v>
          </cell>
          <cell r="D258" t="str">
            <v>unidad</v>
          </cell>
          <cell r="E258">
            <v>711.54</v>
          </cell>
          <cell r="F258" t="str">
            <v>2.3.3.3.01</v>
          </cell>
        </row>
        <row r="259">
          <cell r="C259" t="str">
            <v>Carpetas institucionales con bolsillo full color, Cartón 9x12</v>
          </cell>
          <cell r="D259" t="str">
            <v>unidad</v>
          </cell>
          <cell r="E259">
            <v>30.68</v>
          </cell>
          <cell r="F259" t="str">
            <v>2.3.3.3.01</v>
          </cell>
        </row>
        <row r="260">
          <cell r="C260" t="str">
            <v>Carpetas No.1, Blanca c/Cover</v>
          </cell>
          <cell r="D260" t="str">
            <v>unidad</v>
          </cell>
          <cell r="E260">
            <v>93.22</v>
          </cell>
          <cell r="F260" t="str">
            <v>2.3.3.2.01</v>
          </cell>
        </row>
        <row r="261">
          <cell r="C261" t="str">
            <v>Carpetas No.2</v>
          </cell>
          <cell r="D261" t="str">
            <v>unidad</v>
          </cell>
          <cell r="E261">
            <v>140.125</v>
          </cell>
          <cell r="F261" t="str">
            <v>2.3.3.2.01</v>
          </cell>
        </row>
        <row r="262">
          <cell r="C262" t="str">
            <v>Carpetas No.3</v>
          </cell>
          <cell r="D262" t="str">
            <v>unidad</v>
          </cell>
          <cell r="E262">
            <v>194.7</v>
          </cell>
          <cell r="F262" t="str">
            <v>2.3.3.2.01</v>
          </cell>
        </row>
        <row r="263">
          <cell r="C263" t="str">
            <v>Carpetas No.4</v>
          </cell>
          <cell r="D263" t="str">
            <v>unidad</v>
          </cell>
          <cell r="E263">
            <v>334.82499999999999</v>
          </cell>
          <cell r="F263" t="str">
            <v>2.3.3.2.01</v>
          </cell>
        </row>
        <row r="264">
          <cell r="C264" t="str">
            <v xml:space="preserve">Carpetas No.5, Blanca c/Cover </v>
          </cell>
          <cell r="D264" t="str">
            <v>unidad</v>
          </cell>
          <cell r="E264">
            <v>474.36</v>
          </cell>
          <cell r="F264" t="str">
            <v>2.3.3.2.01</v>
          </cell>
        </row>
        <row r="265">
          <cell r="C265" t="str">
            <v>Fardos de Papel Higiénico Jumbo</v>
          </cell>
          <cell r="D265" t="str">
            <v>unidad</v>
          </cell>
          <cell r="E265">
            <v>548.70000000000005</v>
          </cell>
          <cell r="F265" t="str">
            <v>2.3.3.2.01</v>
          </cell>
        </row>
        <row r="266">
          <cell r="C266" t="str">
            <v>Fardos de Papel Toalla</v>
          </cell>
          <cell r="D266" t="str">
            <v>unidad</v>
          </cell>
          <cell r="E266">
            <v>628.94000000000005</v>
          </cell>
          <cell r="F266" t="str">
            <v>2.3.3.2.01</v>
          </cell>
        </row>
        <row r="267">
          <cell r="C267" t="str">
            <v>Fardos de Servilletas</v>
          </cell>
          <cell r="D267" t="str">
            <v>unidad</v>
          </cell>
          <cell r="E267">
            <v>401.2</v>
          </cell>
          <cell r="F267" t="str">
            <v>2.3.3.2.01</v>
          </cell>
        </row>
        <row r="268">
          <cell r="C268" t="str">
            <v>Fólder de bolsillo color azul</v>
          </cell>
          <cell r="D268" t="str">
            <v>unidad</v>
          </cell>
          <cell r="E268">
            <v>526.57500000000005</v>
          </cell>
          <cell r="F268" t="str">
            <v>2.3.3.2.01</v>
          </cell>
        </row>
        <row r="269">
          <cell r="C269" t="str">
            <v>Folders 8 1/2x 11 (100/1) Impropapel</v>
          </cell>
          <cell r="D269" t="str">
            <v>Caja</v>
          </cell>
          <cell r="E269">
            <v>175.82</v>
          </cell>
          <cell r="F269" t="str">
            <v>2.3.3.2.01</v>
          </cell>
        </row>
        <row r="270">
          <cell r="C270" t="str">
            <v>Folders 8 1/2x 11 (100/1), de Colores</v>
          </cell>
          <cell r="D270" t="str">
            <v>Caja</v>
          </cell>
          <cell r="E270">
            <v>531</v>
          </cell>
          <cell r="F270" t="str">
            <v>2.3.3.2.01</v>
          </cell>
        </row>
        <row r="271">
          <cell r="C271" t="str">
            <v>Folders 8 1/2x 13 (100/1), Ofi Folder</v>
          </cell>
          <cell r="D271" t="str">
            <v>Caja</v>
          </cell>
          <cell r="E271">
            <v>233.64</v>
          </cell>
          <cell r="F271" t="str">
            <v>2.3.3.2.01</v>
          </cell>
        </row>
        <row r="272">
          <cell r="C272" t="str">
            <v>Folders 8 1/2x 13 (100/1), Ofinota</v>
          </cell>
          <cell r="D272" t="str">
            <v>Caja</v>
          </cell>
          <cell r="E272">
            <v>260.00110000000001</v>
          </cell>
          <cell r="F272" t="str">
            <v>2.3.3.2.01</v>
          </cell>
        </row>
        <row r="273">
          <cell r="C273" t="str">
            <v>Formulario de Requisicion de Materiales de 50 juegos con 3 autocopias</v>
          </cell>
          <cell r="D273" t="str">
            <v>unidad</v>
          </cell>
          <cell r="E273">
            <v>283.2</v>
          </cell>
          <cell r="F273" t="str">
            <v>2.3.3.3.01</v>
          </cell>
        </row>
        <row r="274">
          <cell r="C274" t="str">
            <v>Libretas Rayadas 5x8 (docena)</v>
          </cell>
          <cell r="D274" t="str">
            <v>unidad</v>
          </cell>
          <cell r="E274">
            <v>132.75</v>
          </cell>
          <cell r="F274" t="str">
            <v>2.3.3.2.01</v>
          </cell>
        </row>
        <row r="275">
          <cell r="C275" t="str">
            <v>Libretas Rayadas 8 1/2 x 11 (docena)</v>
          </cell>
          <cell r="D275" t="str">
            <v>unidad</v>
          </cell>
          <cell r="E275">
            <v>368.75</v>
          </cell>
          <cell r="F275" t="str">
            <v>2.3.3.2.01</v>
          </cell>
        </row>
        <row r="276">
          <cell r="C276" t="str">
            <v>Máquinas sumadoras Electrónicas</v>
          </cell>
          <cell r="D276" t="str">
            <v>unidad</v>
          </cell>
          <cell r="E276">
            <v>5546</v>
          </cell>
          <cell r="F276" t="str">
            <v>2.3.3.3.01</v>
          </cell>
        </row>
        <row r="277">
          <cell r="C277" t="str">
            <v>Resma de Hojas timbradas con Logo de la Institución 8 1/2 x 11 (Bond 24)</v>
          </cell>
          <cell r="D277" t="str">
            <v>unidad</v>
          </cell>
          <cell r="E277">
            <v>1215.4000000000001</v>
          </cell>
          <cell r="F277" t="str">
            <v>2.3.3.3.01</v>
          </cell>
        </row>
        <row r="278">
          <cell r="C278" t="str">
            <v>Resma de Papel 8 1/2x11</v>
          </cell>
          <cell r="D278" t="str">
            <v>resma</v>
          </cell>
          <cell r="E278">
            <v>139.24</v>
          </cell>
          <cell r="F278" t="str">
            <v>2.3.3.1.01</v>
          </cell>
        </row>
        <row r="279">
          <cell r="C279" t="str">
            <v>Resma de Papel 8 1/2x14</v>
          </cell>
          <cell r="D279" t="str">
            <v>resma</v>
          </cell>
          <cell r="E279">
            <v>194.7</v>
          </cell>
          <cell r="F279" t="str">
            <v>2.3.3.1.01</v>
          </cell>
        </row>
        <row r="280">
          <cell r="C280" t="str">
            <v>Rollo de Papel para Sumadora, 21/4¨x120 Import</v>
          </cell>
          <cell r="D280" t="str">
            <v>unidad</v>
          </cell>
          <cell r="E280">
            <v>12.803000000000001</v>
          </cell>
          <cell r="F280" t="str">
            <v>2.3.3.2.01</v>
          </cell>
        </row>
        <row r="281">
          <cell r="C281" t="str">
            <v>Sobres para Carta (cajas) 500/1</v>
          </cell>
          <cell r="D281" t="str">
            <v>unidad</v>
          </cell>
          <cell r="E281">
            <v>663.75</v>
          </cell>
          <cell r="F281" t="str">
            <v>2.3.3.2.01</v>
          </cell>
        </row>
        <row r="282">
          <cell r="C282" t="str">
            <v>Sumadoras Electricas</v>
          </cell>
          <cell r="D282" t="str">
            <v>unidad</v>
          </cell>
          <cell r="E282">
            <v>6149.9943000000003</v>
          </cell>
          <cell r="F282" t="str">
            <v>2.3.3.3.01</v>
          </cell>
        </row>
        <row r="283">
          <cell r="C283" t="str">
            <v xml:space="preserve">Cristal Delantero para Isuzu D-Max </v>
          </cell>
          <cell r="D283" t="str">
            <v>unidad</v>
          </cell>
          <cell r="E283">
            <v>6490</v>
          </cell>
          <cell r="F283" t="str">
            <v>2.3.6.2.01</v>
          </cell>
        </row>
        <row r="284">
          <cell r="C284" t="str">
            <v xml:space="preserve">Cristal Delantero para Mitsubishi L200 </v>
          </cell>
          <cell r="D284" t="str">
            <v>unidad</v>
          </cell>
          <cell r="E284">
            <v>6490</v>
          </cell>
          <cell r="F284" t="str">
            <v>2.3.6.2.01</v>
          </cell>
        </row>
        <row r="285">
          <cell r="C285" t="str">
            <v xml:space="preserve">Cristal Delantero para Nissan Frontier </v>
          </cell>
          <cell r="D285" t="str">
            <v>unidad</v>
          </cell>
          <cell r="E285">
            <v>6490</v>
          </cell>
          <cell r="F285" t="str">
            <v>2.3.6.2.01</v>
          </cell>
        </row>
        <row r="286">
          <cell r="C286" t="str">
            <v>Cristal Delantero para Toyota Fortunner</v>
          </cell>
          <cell r="D286" t="str">
            <v>unidad</v>
          </cell>
          <cell r="E286">
            <v>6490</v>
          </cell>
          <cell r="F286" t="str">
            <v>2.3.6.2.01</v>
          </cell>
        </row>
        <row r="287">
          <cell r="C287" t="str">
            <v xml:space="preserve">Cristal Delantero para Toyota Hilux </v>
          </cell>
          <cell r="D287" t="str">
            <v>unidad</v>
          </cell>
          <cell r="E287">
            <v>6490</v>
          </cell>
          <cell r="F287" t="str">
            <v>2.3.6.2.01</v>
          </cell>
        </row>
        <row r="288">
          <cell r="C288" t="str">
            <v>Alambre STD No. 12 (2.5 mm) Rollo</v>
          </cell>
          <cell r="D288" t="str">
            <v>unidad</v>
          </cell>
          <cell r="E288">
            <v>2205.7732999999998</v>
          </cell>
          <cell r="F288" t="str">
            <v>2.3.9.6.01</v>
          </cell>
        </row>
        <row r="289">
          <cell r="C289" t="str">
            <v>Alicate Eléctrico 9'' TRUPER (12351)</v>
          </cell>
          <cell r="D289" t="str">
            <v>unidad</v>
          </cell>
          <cell r="E289">
            <v>501.5</v>
          </cell>
          <cell r="F289" t="str">
            <v>2.3.9.6.01</v>
          </cell>
        </row>
        <row r="290">
          <cell r="C290" t="str">
            <v>Bateria AA (docenas) Maxell</v>
          </cell>
          <cell r="D290" t="str">
            <v>unidad</v>
          </cell>
          <cell r="E290">
            <v>442.5</v>
          </cell>
          <cell r="F290" t="str">
            <v>2.3.9.6.01</v>
          </cell>
        </row>
        <row r="291">
          <cell r="C291" t="str">
            <v>Bateria AAA  (docenas), Insterstate</v>
          </cell>
          <cell r="D291" t="str">
            <v>unidad</v>
          </cell>
          <cell r="E291">
            <v>531</v>
          </cell>
          <cell r="F291" t="str">
            <v>2.3.9.6.01</v>
          </cell>
        </row>
        <row r="292">
          <cell r="C292" t="str">
            <v>Bateria AAA  Maxell (docenas)</v>
          </cell>
          <cell r="D292" t="str">
            <v>unidad</v>
          </cell>
          <cell r="E292">
            <v>796.5</v>
          </cell>
          <cell r="F292" t="str">
            <v>2.3.9.6.01</v>
          </cell>
        </row>
        <row r="293">
          <cell r="C293" t="str">
            <v>Baterías de Vehículos para Isuzu D-Max</v>
          </cell>
          <cell r="D293" t="str">
            <v>unidad</v>
          </cell>
          <cell r="E293">
            <v>5640.4</v>
          </cell>
          <cell r="F293" t="str">
            <v>2.3.9.6.01</v>
          </cell>
        </row>
        <row r="294">
          <cell r="C294" t="str">
            <v>Baterías de Vehículos para Nissan Frontier</v>
          </cell>
          <cell r="D294" t="str">
            <v>unidad</v>
          </cell>
          <cell r="E294">
            <v>5640.4</v>
          </cell>
          <cell r="F294" t="str">
            <v>2.3.9.6.01</v>
          </cell>
        </row>
        <row r="295">
          <cell r="C295" t="str">
            <v>Baterías de Vehículos para Nissan Patrol</v>
          </cell>
          <cell r="D295" t="str">
            <v>unidad</v>
          </cell>
          <cell r="E295">
            <v>5640.4</v>
          </cell>
          <cell r="F295" t="str">
            <v>2.3.9.6.01</v>
          </cell>
        </row>
        <row r="296">
          <cell r="C296" t="str">
            <v>Baterías de Vehículos para Toyota Corolla</v>
          </cell>
          <cell r="D296" t="str">
            <v>unidad</v>
          </cell>
          <cell r="E296">
            <v>4366</v>
          </cell>
          <cell r="F296" t="str">
            <v>2.3.9.6.01</v>
          </cell>
        </row>
        <row r="297">
          <cell r="C297" t="str">
            <v>Baterías para UPS de Tomógrafo ( capacidad 80KVA/64KVA)</v>
          </cell>
          <cell r="D297" t="str">
            <v>unidad</v>
          </cell>
          <cell r="E297">
            <v>15611.4</v>
          </cell>
          <cell r="F297" t="str">
            <v>2.3.9.6.01</v>
          </cell>
        </row>
        <row r="298">
          <cell r="C298" t="str">
            <v>Bombillo Pequeño 25W, Bajo Consumo</v>
          </cell>
          <cell r="D298" t="str">
            <v>unidad</v>
          </cell>
          <cell r="E298">
            <v>179.15</v>
          </cell>
          <cell r="F298" t="str">
            <v>2.3.9.6.01</v>
          </cell>
        </row>
        <row r="299">
          <cell r="C299" t="str">
            <v>Extensiones elécricas de 10 pies, color mamey (3M) 48006 Voltech</v>
          </cell>
          <cell r="D299" t="str">
            <v>unidad</v>
          </cell>
          <cell r="E299">
            <v>194.7</v>
          </cell>
          <cell r="F299" t="str">
            <v>2.3.9.6.01</v>
          </cell>
        </row>
        <row r="300">
          <cell r="C300" t="str">
            <v>Fotocelda con Base</v>
          </cell>
          <cell r="D300" t="str">
            <v>unidad</v>
          </cell>
          <cell r="E300">
            <v>672.6</v>
          </cell>
          <cell r="F300" t="str">
            <v>2.3.9.6.01</v>
          </cell>
        </row>
        <row r="301">
          <cell r="C301" t="str">
            <v>Main Breaker Trifasico de 240 voltios</v>
          </cell>
          <cell r="D301" t="str">
            <v>unidad</v>
          </cell>
          <cell r="E301">
            <v>20650</v>
          </cell>
          <cell r="F301" t="str">
            <v>2.3.9.6.01</v>
          </cell>
        </row>
        <row r="302">
          <cell r="C302" t="str">
            <v>Reflectores LED 100W</v>
          </cell>
          <cell r="D302" t="str">
            <v>unidad</v>
          </cell>
          <cell r="E302">
            <v>4661</v>
          </cell>
          <cell r="F302" t="str">
            <v>2.3.9.6.01</v>
          </cell>
        </row>
        <row r="303">
          <cell r="C303" t="str">
            <v>Regletas 6 Salidas Voltech</v>
          </cell>
          <cell r="D303" t="str">
            <v>unidad</v>
          </cell>
          <cell r="E303">
            <v>525.1</v>
          </cell>
          <cell r="F303" t="str">
            <v>2.3.9.6.01</v>
          </cell>
        </row>
        <row r="304">
          <cell r="C304" t="str">
            <v>Switch 24 puertos Gigabit (No POE)</v>
          </cell>
          <cell r="D304" t="str">
            <v>unidad</v>
          </cell>
          <cell r="E304">
            <v>6384.19</v>
          </cell>
          <cell r="F304" t="str">
            <v>2.3.9.6.01</v>
          </cell>
        </row>
        <row r="305">
          <cell r="C305" t="str">
            <v>Tape 3M Scoth-23 de Goma</v>
          </cell>
          <cell r="D305" t="str">
            <v>unidad</v>
          </cell>
          <cell r="E305">
            <v>899.04330000000004</v>
          </cell>
          <cell r="F305" t="str">
            <v>2.3.9.6.01</v>
          </cell>
        </row>
        <row r="306">
          <cell r="C306" t="str">
            <v>Tape 3M Scoth-33 Vinil</v>
          </cell>
          <cell r="D306" t="str">
            <v>unidad</v>
          </cell>
          <cell r="E306">
            <v>348.1</v>
          </cell>
          <cell r="F306" t="str">
            <v>2.3.9.6.01</v>
          </cell>
        </row>
        <row r="307">
          <cell r="C307" t="str">
            <v>Tomacorrientes 110v, tipo Livingston</v>
          </cell>
          <cell r="D307" t="str">
            <v>unidad</v>
          </cell>
          <cell r="E307">
            <v>147.5</v>
          </cell>
          <cell r="F307" t="str">
            <v>2.3.9.6.01</v>
          </cell>
        </row>
        <row r="308">
          <cell r="C308" t="str">
            <v>Transformadores 2x32W Silvania de 110v/ 277v</v>
          </cell>
          <cell r="D308" t="str">
            <v>unidad</v>
          </cell>
          <cell r="E308">
            <v>11210</v>
          </cell>
          <cell r="F308" t="str">
            <v>2.3.9.6.01</v>
          </cell>
        </row>
        <row r="309">
          <cell r="C309" t="str">
            <v>Tubos fluorescentes Blancos 32w Caja 25/1</v>
          </cell>
          <cell r="D309" t="str">
            <v>unidad</v>
          </cell>
          <cell r="E309">
            <v>1333.4</v>
          </cell>
          <cell r="F309" t="str">
            <v>2.3.9.6.01</v>
          </cell>
        </row>
        <row r="310">
          <cell r="C310" t="str">
            <v>Anestesia al 2% 1 50.00</v>
          </cell>
          <cell r="D310" t="str">
            <v>unidad</v>
          </cell>
          <cell r="E310">
            <v>939.75</v>
          </cell>
          <cell r="F310" t="str">
            <v>2.3.4.1.01</v>
          </cell>
        </row>
        <row r="311">
          <cell r="C311" t="str">
            <v>Anestesia al 3% 50/1</v>
          </cell>
          <cell r="D311" t="str">
            <v>unidad</v>
          </cell>
          <cell r="E311">
            <v>590</v>
          </cell>
          <cell r="F311" t="str">
            <v>2.3.4.1.01</v>
          </cell>
        </row>
        <row r="312">
          <cell r="C312" t="str">
            <v>Dycal brazil</v>
          </cell>
          <cell r="D312" t="str">
            <v>unidad</v>
          </cell>
          <cell r="E312">
            <v>761.25</v>
          </cell>
          <cell r="F312" t="str">
            <v>2.3.4.1.01</v>
          </cell>
        </row>
        <row r="313">
          <cell r="C313" t="str">
            <v>Dycal brazil</v>
          </cell>
          <cell r="D313" t="str">
            <v>unidad</v>
          </cell>
          <cell r="E313">
            <v>761.25</v>
          </cell>
          <cell r="F313" t="str">
            <v>2.3.4.2.01</v>
          </cell>
        </row>
        <row r="314">
          <cell r="C314" t="str">
            <v>Eugenol (frasco)</v>
          </cell>
          <cell r="D314" t="str">
            <v>unidad</v>
          </cell>
          <cell r="E314">
            <v>309.75</v>
          </cell>
          <cell r="F314" t="str">
            <v>2.3.4.2.01</v>
          </cell>
        </row>
        <row r="315">
          <cell r="C315" t="str">
            <v>Grabado Acido 37% Phosphoric 12g</v>
          </cell>
          <cell r="D315" t="str">
            <v>unidad</v>
          </cell>
          <cell r="E315">
            <v>270.48</v>
          </cell>
          <cell r="F315" t="str">
            <v>2.3.4.2.01</v>
          </cell>
        </row>
        <row r="316">
          <cell r="C316" t="str">
            <v>Grabado ácido 37% Phosphoric 12g</v>
          </cell>
          <cell r="D316" t="str">
            <v>unidad</v>
          </cell>
          <cell r="E316">
            <v>229.21530000000001</v>
          </cell>
          <cell r="F316" t="str">
            <v>2.3.4.1.01</v>
          </cell>
        </row>
        <row r="317">
          <cell r="C317" t="str">
            <v>Hidróxido de Calcio USA</v>
          </cell>
          <cell r="D317" t="str">
            <v>unidad</v>
          </cell>
          <cell r="E317">
            <v>194.25</v>
          </cell>
          <cell r="F317" t="str">
            <v>2.3.4.2.01</v>
          </cell>
        </row>
        <row r="318">
          <cell r="C318" t="str">
            <v>Hyaminol solución desinfectante 16 oz.</v>
          </cell>
          <cell r="D318" t="str">
            <v>unidad</v>
          </cell>
          <cell r="E318">
            <v>414.75</v>
          </cell>
          <cell r="F318" t="str">
            <v>2.3.4.1.01</v>
          </cell>
        </row>
        <row r="319">
          <cell r="C319" t="str">
            <v>Hyaminol solucion desinfectante 16oz.</v>
          </cell>
          <cell r="D319" t="str">
            <v>unidad</v>
          </cell>
          <cell r="E319">
            <v>414.75</v>
          </cell>
          <cell r="F319" t="str">
            <v>2.3.4.2.01</v>
          </cell>
        </row>
        <row r="320">
          <cell r="C320" t="str">
            <v>Kit de Resina</v>
          </cell>
          <cell r="D320" t="str">
            <v>unidad</v>
          </cell>
          <cell r="E320">
            <v>3669.75</v>
          </cell>
          <cell r="F320" t="str">
            <v>2.3.4.2.01</v>
          </cell>
        </row>
        <row r="321">
          <cell r="C321" t="str">
            <v>Lysol Odontológico IC</v>
          </cell>
          <cell r="D321" t="str">
            <v>tonelada</v>
          </cell>
          <cell r="E321">
            <v>866.25</v>
          </cell>
          <cell r="F321" t="str">
            <v>2.3.4.2.01</v>
          </cell>
        </row>
        <row r="322">
          <cell r="C322" t="str">
            <v>Minolyse LGM para Maquina ABX Micros 60</v>
          </cell>
          <cell r="D322" t="str">
            <v>unidad</v>
          </cell>
          <cell r="E322">
            <v>8096</v>
          </cell>
          <cell r="F322" t="str">
            <v>2.3.4.2.01</v>
          </cell>
        </row>
        <row r="323">
          <cell r="C323" t="str">
            <v>Minoton/Minidil, 20 litros para Maquina ABX Micros 60</v>
          </cell>
          <cell r="D323" t="str">
            <v>unidad</v>
          </cell>
          <cell r="E323">
            <v>8000</v>
          </cell>
          <cell r="F323" t="str">
            <v>2.3.4.2.01</v>
          </cell>
        </row>
        <row r="324">
          <cell r="C324" t="str">
            <v>Oxido de Zinc 2oz. (LC)</v>
          </cell>
          <cell r="D324" t="str">
            <v>unidad</v>
          </cell>
          <cell r="E324">
            <v>167.27</v>
          </cell>
          <cell r="F324" t="str">
            <v>2.3.4.2.01</v>
          </cell>
        </row>
        <row r="325">
          <cell r="C325" t="str">
            <v>Papel articular</v>
          </cell>
          <cell r="D325" t="str">
            <v>unidad</v>
          </cell>
          <cell r="E325">
            <v>402.67669999999998</v>
          </cell>
          <cell r="F325" t="str">
            <v>2.3.4.1.01</v>
          </cell>
        </row>
        <row r="326">
          <cell r="C326" t="str">
            <v>Pasta profiláctica Cherry 12oz</v>
          </cell>
          <cell r="D326" t="str">
            <v>unidad</v>
          </cell>
          <cell r="E326">
            <v>600.9153</v>
          </cell>
          <cell r="F326" t="str">
            <v>2.3.4.1.01</v>
          </cell>
        </row>
        <row r="327">
          <cell r="C327" t="str">
            <v>Pasta Profiláctica Cherry 12oz.</v>
          </cell>
          <cell r="D327" t="str">
            <v>tonelada</v>
          </cell>
          <cell r="E327">
            <v>489.40600000000001</v>
          </cell>
          <cell r="F327" t="str">
            <v>2.3.4.2.01</v>
          </cell>
        </row>
        <row r="328">
          <cell r="C328" t="str">
            <v>Resina flow</v>
          </cell>
          <cell r="D328" t="str">
            <v>unidad</v>
          </cell>
          <cell r="E328">
            <v>455.48</v>
          </cell>
          <cell r="F328" t="str">
            <v>2.3.4.1.01</v>
          </cell>
        </row>
        <row r="329">
          <cell r="C329" t="str">
            <v>Aro para Goma No. 265/70/16 para Camioneta Toyota Hilux</v>
          </cell>
          <cell r="D329" t="str">
            <v>unidad</v>
          </cell>
          <cell r="E329">
            <v>6490</v>
          </cell>
          <cell r="F329" t="str">
            <v>2.3.6.3.01</v>
          </cell>
        </row>
        <row r="330">
          <cell r="C330" t="str">
            <v>Galón de Gel Anti-bacterial para manos</v>
          </cell>
          <cell r="D330" t="str">
            <v>galon</v>
          </cell>
          <cell r="E330">
            <v>460.2</v>
          </cell>
          <cell r="F330" t="str">
            <v>2.3.7.2.03</v>
          </cell>
        </row>
        <row r="331">
          <cell r="C331" t="str">
            <v xml:space="preserve">Publicación en el Periódico, de Proceso de Licitación Publica Nacional durante 2 Días, </v>
          </cell>
          <cell r="D331" t="str">
            <v>dia</v>
          </cell>
          <cell r="E331">
            <v>44877.760000000002</v>
          </cell>
          <cell r="F331" t="str">
            <v xml:space="preserve">2.2.2.1.01 </v>
          </cell>
        </row>
        <row r="332">
          <cell r="C332" t="str">
            <v>Pagos facilitadores externos</v>
          </cell>
          <cell r="D332" t="str">
            <v xml:space="preserve">Cheque </v>
          </cell>
          <cell r="E332">
            <v>3000</v>
          </cell>
          <cell r="F332" t="str">
            <v>2.2.8.7.06</v>
          </cell>
        </row>
        <row r="333">
          <cell r="C333" t="str">
            <v>Condensador de 24,000 BTU, Refrigerante 22</v>
          </cell>
          <cell r="D333" t="str">
            <v>unidad</v>
          </cell>
          <cell r="E333">
            <v>23562.5</v>
          </cell>
          <cell r="F333" t="str">
            <v>2.6.5.4.01</v>
          </cell>
        </row>
        <row r="334">
          <cell r="C334" t="str">
            <v>Motor para Aire Condicionado Centralizado</v>
          </cell>
          <cell r="D334" t="str">
            <v>unidad</v>
          </cell>
          <cell r="E334">
            <v>102660</v>
          </cell>
          <cell r="F334" t="str">
            <v>2.6.5.4.01</v>
          </cell>
        </row>
        <row r="335">
          <cell r="C335" t="str">
            <v>Azucareras en Acero Inoxidable</v>
          </cell>
          <cell r="D335" t="str">
            <v>unidad</v>
          </cell>
          <cell r="E335">
            <v>590</v>
          </cell>
          <cell r="F335" t="str">
            <v>2.3.9.5.01</v>
          </cell>
        </row>
        <row r="336">
          <cell r="C336" t="str">
            <v>Bandeja de guano o Madera artesanal 18x10 (rectangular)</v>
          </cell>
          <cell r="D336" t="str">
            <v>unidad</v>
          </cell>
          <cell r="E336">
            <v>2124</v>
          </cell>
          <cell r="F336" t="str">
            <v>2.3.9.5.01</v>
          </cell>
        </row>
        <row r="337">
          <cell r="C337" t="str">
            <v>Docena de Platos hondo para Sopa, Blancos</v>
          </cell>
          <cell r="D337" t="str">
            <v>docena</v>
          </cell>
          <cell r="E337">
            <v>2832</v>
          </cell>
          <cell r="F337" t="str">
            <v>2.3.9.5.01</v>
          </cell>
        </row>
        <row r="338">
          <cell r="C338" t="str">
            <v>Docena de Platos llanos color blanco</v>
          </cell>
          <cell r="D338" t="str">
            <v>docena</v>
          </cell>
          <cell r="E338">
            <v>2548.8000000000002</v>
          </cell>
          <cell r="F338" t="str">
            <v>2.3.9.5.01</v>
          </cell>
        </row>
        <row r="339">
          <cell r="C339" t="str">
            <v>Docenas de Copas de Cristal para agua 10.7 oz</v>
          </cell>
          <cell r="D339" t="str">
            <v>docena</v>
          </cell>
          <cell r="E339">
            <v>2360</v>
          </cell>
          <cell r="F339" t="str">
            <v>2.3.9.5.01</v>
          </cell>
        </row>
        <row r="340">
          <cell r="C340" t="str">
            <v>Docenas de Copas de Cristal para agua bajitas</v>
          </cell>
          <cell r="D340" t="str">
            <v>docena</v>
          </cell>
          <cell r="E340">
            <v>2360</v>
          </cell>
          <cell r="F340" t="str">
            <v>2.3.9.5.01</v>
          </cell>
        </row>
        <row r="341">
          <cell r="C341" t="str">
            <v>Docenas de cucharitas para cafe</v>
          </cell>
          <cell r="D341" t="str">
            <v>docena</v>
          </cell>
          <cell r="E341">
            <v>708</v>
          </cell>
          <cell r="F341" t="str">
            <v>2.3.9.5.01</v>
          </cell>
        </row>
        <row r="342">
          <cell r="C342" t="str">
            <v>Grecas Industriales de 4 litros</v>
          </cell>
          <cell r="D342" t="str">
            <v>unidad</v>
          </cell>
          <cell r="E342">
            <v>7670</v>
          </cell>
          <cell r="F342" t="str">
            <v>2.3.9.5.01</v>
          </cell>
        </row>
        <row r="343">
          <cell r="C343" t="str">
            <v>Set de docenas de Tazas color blanco para cafe</v>
          </cell>
          <cell r="D343" t="str">
            <v>docena</v>
          </cell>
          <cell r="E343">
            <v>2548.8000000000002</v>
          </cell>
          <cell r="F343" t="str">
            <v>2.3.9.5.01</v>
          </cell>
        </row>
        <row r="344">
          <cell r="C344" t="str">
            <v>sets de Cuchillos, Tenedores y Cucharas (acero inoxidable)</v>
          </cell>
          <cell r="D344" t="str">
            <v>unidad</v>
          </cell>
          <cell r="E344">
            <v>2360</v>
          </cell>
          <cell r="F344" t="str">
            <v>2.3.9.5.01</v>
          </cell>
        </row>
        <row r="345">
          <cell r="C345" t="str">
            <v>Termos para Cafe de 1.5 litros color negro</v>
          </cell>
          <cell r="D345" t="str">
            <v>unidad</v>
          </cell>
          <cell r="E345">
            <v>1770</v>
          </cell>
          <cell r="F345" t="str">
            <v>2.3.9.5.01</v>
          </cell>
        </row>
        <row r="346">
          <cell r="C346" t="str">
            <v>Tetera para Té</v>
          </cell>
          <cell r="D346" t="str">
            <v>unidad</v>
          </cell>
          <cell r="E346">
            <v>1121</v>
          </cell>
          <cell r="F346" t="str">
            <v>2.3.9.5.01</v>
          </cell>
        </row>
        <row r="347">
          <cell r="C347" t="str">
            <v xml:space="preserve">	Cubeta de acero inoxidable rodable</v>
          </cell>
          <cell r="D347" t="str">
            <v>unidad</v>
          </cell>
          <cell r="E347">
            <v>1770</v>
          </cell>
          <cell r="F347" t="str">
            <v xml:space="preserve">2.3.9.2.01 </v>
          </cell>
        </row>
        <row r="348">
          <cell r="C348" t="str">
            <v xml:space="preserve">	Zafacón de acero inoxidable con tapa y pedal</v>
          </cell>
          <cell r="D348" t="str">
            <v>unidad</v>
          </cell>
          <cell r="E348">
            <v>1062</v>
          </cell>
          <cell r="F348" t="str">
            <v xml:space="preserve">2.3.9.2.01 </v>
          </cell>
        </row>
        <row r="349">
          <cell r="C349" t="str">
            <v>(662) COLOR para impresora HP 3515</v>
          </cell>
          <cell r="D349" t="str">
            <v>unidad</v>
          </cell>
          <cell r="E349">
            <v>420.55200000000002</v>
          </cell>
          <cell r="F349" t="str">
            <v xml:space="preserve">2.3.9.2.01 </v>
          </cell>
        </row>
        <row r="350">
          <cell r="C350" t="str">
            <v>(662) NEGRO para impresora HP 3515</v>
          </cell>
          <cell r="D350" t="str">
            <v>unidad</v>
          </cell>
          <cell r="E350">
            <v>420.73</v>
          </cell>
          <cell r="F350" t="str">
            <v xml:space="preserve">2.3.9.2.01 </v>
          </cell>
        </row>
        <row r="351">
          <cell r="C351" t="str">
            <v>122XL (CH563HC) para impresora HP 2050 (PERSONAL)</v>
          </cell>
          <cell r="D351" t="str">
            <v>unidad</v>
          </cell>
          <cell r="E351">
            <v>1379.48</v>
          </cell>
          <cell r="F351" t="str">
            <v xml:space="preserve">2.3.9.2.01 </v>
          </cell>
        </row>
        <row r="352">
          <cell r="C352" t="str">
            <v>122XL (CH563HC) para impresora HP 2050 (PERSONAL)</v>
          </cell>
          <cell r="D352" t="str">
            <v>unidad</v>
          </cell>
          <cell r="E352">
            <v>486.69200000000001</v>
          </cell>
          <cell r="F352" t="str">
            <v xml:space="preserve">2.3.9.2.01 </v>
          </cell>
        </row>
        <row r="353">
          <cell r="C353" t="str">
            <v>670 (CZ113AL) NEGRO para impresora HP AVANTAGE 4625</v>
          </cell>
          <cell r="D353" t="str">
            <v>unidad</v>
          </cell>
          <cell r="E353">
            <v>420.09199999999998</v>
          </cell>
          <cell r="F353" t="str">
            <v xml:space="preserve">2.3.9.2.01 </v>
          </cell>
        </row>
        <row r="354">
          <cell r="C354" t="str">
            <v>670 (CZ114AL) AZUL para impresora HP AVANTAGE 4625</v>
          </cell>
          <cell r="D354" t="str">
            <v>unidad</v>
          </cell>
          <cell r="E354">
            <v>422.358</v>
          </cell>
          <cell r="F354" t="str">
            <v xml:space="preserve">2.3.9.2.01 </v>
          </cell>
        </row>
        <row r="355">
          <cell r="C355" t="str">
            <v>670 (CZ115AL) MAGENTA para impresora HP AVANTAGE 4625</v>
          </cell>
          <cell r="D355" t="str">
            <v>unidad</v>
          </cell>
          <cell r="E355">
            <v>422.44</v>
          </cell>
          <cell r="F355" t="str">
            <v xml:space="preserve">2.3.9.2.01 </v>
          </cell>
        </row>
        <row r="356">
          <cell r="C356" t="str">
            <v>670 (CZ116AL) AMARILLO para impresora HP AVANTAGE 4625</v>
          </cell>
          <cell r="D356" t="str">
            <v>unidad</v>
          </cell>
          <cell r="E356">
            <v>422.62799999999999</v>
          </cell>
          <cell r="F356" t="str">
            <v xml:space="preserve">2.3.9.2.01 </v>
          </cell>
        </row>
        <row r="357">
          <cell r="C357" t="str">
            <v>74 NEGRO para impresora HP C4280</v>
          </cell>
          <cell r="D357" t="str">
            <v>unidad</v>
          </cell>
          <cell r="E357">
            <v>810.41200000000003</v>
          </cell>
          <cell r="F357" t="str">
            <v xml:space="preserve">2.3.9.2.01 </v>
          </cell>
        </row>
        <row r="358">
          <cell r="C358" t="str">
            <v>75 COLOR para impresora HP C4280</v>
          </cell>
          <cell r="D358" t="str">
            <v>unidad</v>
          </cell>
          <cell r="E358">
            <v>1069.47</v>
          </cell>
          <cell r="F358" t="str">
            <v xml:space="preserve">2.3.9.2.01 </v>
          </cell>
        </row>
        <row r="359">
          <cell r="C359" t="str">
            <v>AL-100 TD para impresora SHARP AL-2030</v>
          </cell>
          <cell r="D359" t="str">
            <v>unidad</v>
          </cell>
          <cell r="E359">
            <v>3499.9967000000001</v>
          </cell>
          <cell r="F359" t="str">
            <v xml:space="preserve">2.3.9.2.01 </v>
          </cell>
        </row>
        <row r="360">
          <cell r="C360" t="str">
            <v>Archivo Acordeon</v>
          </cell>
          <cell r="D360" t="str">
            <v>unidad</v>
          </cell>
          <cell r="E360">
            <v>200.6</v>
          </cell>
          <cell r="F360" t="str">
            <v xml:space="preserve">2.3.9.2.01 </v>
          </cell>
        </row>
        <row r="361">
          <cell r="C361" t="str">
            <v>Bandas de Gomas No. 18 (cajas)</v>
          </cell>
          <cell r="D361" t="str">
            <v>unidad</v>
          </cell>
          <cell r="E361">
            <v>17.405000000000001</v>
          </cell>
          <cell r="F361" t="str">
            <v xml:space="preserve">2.3.9.2.01 </v>
          </cell>
        </row>
        <row r="362">
          <cell r="C362" t="str">
            <v>Bandejas para Escritorio</v>
          </cell>
          <cell r="D362" t="str">
            <v>unidad</v>
          </cell>
          <cell r="E362">
            <v>101.48</v>
          </cell>
          <cell r="F362" t="str">
            <v xml:space="preserve">2.3.9.2.01 </v>
          </cell>
        </row>
        <row r="363">
          <cell r="C363" t="str">
            <v>Cajas de Clips (19MM) pequeño</v>
          </cell>
          <cell r="D363" t="str">
            <v>unidad</v>
          </cell>
          <cell r="E363">
            <v>15.281000000000001</v>
          </cell>
          <cell r="F363" t="str">
            <v xml:space="preserve">2.3.9.2.01 </v>
          </cell>
        </row>
        <row r="364">
          <cell r="C364" t="str">
            <v>Cajas de Clips (32MM) Mediano</v>
          </cell>
          <cell r="D364" t="str">
            <v>unidad</v>
          </cell>
          <cell r="E364">
            <v>34.81</v>
          </cell>
          <cell r="F364" t="str">
            <v xml:space="preserve">2.3.9.2.01 </v>
          </cell>
        </row>
        <row r="365">
          <cell r="C365" t="str">
            <v>Cajas de Clips (51MM) Grande</v>
          </cell>
          <cell r="D365" t="str">
            <v>unidad</v>
          </cell>
          <cell r="E365">
            <v>77.88</v>
          </cell>
          <cell r="F365" t="str">
            <v xml:space="preserve">2.3.9.2.01 </v>
          </cell>
        </row>
        <row r="366">
          <cell r="C366" t="str">
            <v>Cajas de Felpas Azules</v>
          </cell>
          <cell r="D366" t="str">
            <v>Caja</v>
          </cell>
          <cell r="E366">
            <v>403.79669999999999</v>
          </cell>
          <cell r="F366" t="str">
            <v xml:space="preserve">2.3.9.2.01 </v>
          </cell>
        </row>
        <row r="367">
          <cell r="C367" t="str">
            <v>Cajas de Lapiceros Azules</v>
          </cell>
          <cell r="D367" t="str">
            <v>Caja</v>
          </cell>
          <cell r="E367">
            <v>36</v>
          </cell>
          <cell r="F367" t="str">
            <v xml:space="preserve">2.3.9.2.01 </v>
          </cell>
        </row>
        <row r="368">
          <cell r="C368" t="str">
            <v>Cajas Marcadores de Pizarra</v>
          </cell>
          <cell r="D368" t="str">
            <v>Caja</v>
          </cell>
          <cell r="E368">
            <v>154.875</v>
          </cell>
          <cell r="F368" t="str">
            <v xml:space="preserve">2.3.9.2.01 </v>
          </cell>
        </row>
        <row r="369">
          <cell r="C369" t="str">
            <v>Carpetas para archivos</v>
          </cell>
          <cell r="D369" t="str">
            <v>unidad</v>
          </cell>
          <cell r="E369">
            <v>121.54</v>
          </cell>
          <cell r="F369" t="str">
            <v xml:space="preserve">2.3.9.2.01 </v>
          </cell>
        </row>
        <row r="370">
          <cell r="C370" t="str">
            <v>Cartucho 122 Color para impresora HP2050 (Personal)</v>
          </cell>
          <cell r="D370" t="str">
            <v>unidad</v>
          </cell>
          <cell r="E370">
            <v>510.04250000000002</v>
          </cell>
          <cell r="F370" t="str">
            <v xml:space="preserve">2.3.9.2.01 </v>
          </cell>
        </row>
        <row r="371">
          <cell r="C371" t="str">
            <v>Cartucho 122 Negro para impresora HP 2050 (Personal)</v>
          </cell>
          <cell r="D371" t="str">
            <v>unidad</v>
          </cell>
          <cell r="E371">
            <v>510.04250000000002</v>
          </cell>
          <cell r="F371" t="str">
            <v xml:space="preserve">2.3.9.2.01 </v>
          </cell>
        </row>
        <row r="372">
          <cell r="C372" t="str">
            <v>Cartucho 662 color para impresora HP 3515</v>
          </cell>
          <cell r="D372" t="str">
            <v>unidad</v>
          </cell>
          <cell r="E372">
            <v>445.214</v>
          </cell>
          <cell r="F372" t="str">
            <v xml:space="preserve">2.3.9.2.01 </v>
          </cell>
        </row>
        <row r="373">
          <cell r="C373" t="str">
            <v>Cartucho 662 Negro para impresora HP 3515</v>
          </cell>
          <cell r="D373" t="str">
            <v>unidad</v>
          </cell>
          <cell r="E373">
            <v>445.21409999999997</v>
          </cell>
          <cell r="F373" t="str">
            <v xml:space="preserve">2.3.9.2.01 </v>
          </cell>
        </row>
        <row r="374">
          <cell r="C374" t="str">
            <v>Cartucho 662 Negro para impresora HP 3515</v>
          </cell>
          <cell r="D374" t="str">
            <v>unidad</v>
          </cell>
          <cell r="E374">
            <v>437.91</v>
          </cell>
          <cell r="F374" t="str">
            <v xml:space="preserve">2.3.9.2.01 </v>
          </cell>
        </row>
        <row r="375">
          <cell r="C375" t="str">
            <v>Cartucho 670 (CZ113AL) Negro  para impresora HP AVANTAGE 4625</v>
          </cell>
          <cell r="D375" t="str">
            <v>unidad</v>
          </cell>
          <cell r="E375">
            <v>440.16329999999999</v>
          </cell>
          <cell r="F375" t="str">
            <v xml:space="preserve">2.3.9.2.01 </v>
          </cell>
        </row>
        <row r="376">
          <cell r="C376" t="str">
            <v>Cartucho 670 (CZ114AL) Magenta para impresora HP AVANTAGE 4625</v>
          </cell>
          <cell r="D376" t="str">
            <v>unidad</v>
          </cell>
          <cell r="E376">
            <v>439.49</v>
          </cell>
          <cell r="F376" t="str">
            <v xml:space="preserve">2.3.9.2.01 </v>
          </cell>
        </row>
        <row r="377">
          <cell r="C377" t="str">
            <v>Cartucho 670 (CZ115AL) Amarillo para impresora HP AVANTAGE 4625</v>
          </cell>
          <cell r="D377" t="str">
            <v>unidad</v>
          </cell>
          <cell r="E377">
            <v>442.005</v>
          </cell>
          <cell r="F377" t="str">
            <v xml:space="preserve">2.3.9.2.01 </v>
          </cell>
        </row>
        <row r="378">
          <cell r="C378" t="str">
            <v>Cartucho 670 (CZ116AL) Cian para impresora HP AVANTAGE 4625</v>
          </cell>
          <cell r="D378" t="str">
            <v>unidad</v>
          </cell>
          <cell r="E378">
            <v>439.49</v>
          </cell>
          <cell r="F378" t="str">
            <v xml:space="preserve">2.3.9.2.01 </v>
          </cell>
        </row>
        <row r="379">
          <cell r="C379" t="str">
            <v>Cartucho 74 Negro para impresora HP C4280</v>
          </cell>
          <cell r="D379" t="str">
            <v>unidad</v>
          </cell>
          <cell r="E379">
            <v>835.00300000000004</v>
          </cell>
          <cell r="F379" t="str">
            <v xml:space="preserve">2.3.9.2.01 </v>
          </cell>
        </row>
        <row r="380">
          <cell r="C380" t="str">
            <v>Cartucho 75 Color para impresora HP C4280</v>
          </cell>
          <cell r="D380" t="str">
            <v>unidad</v>
          </cell>
          <cell r="E380">
            <v>1110</v>
          </cell>
          <cell r="F380" t="str">
            <v xml:space="preserve">2.3.9.2.01 </v>
          </cell>
        </row>
        <row r="381">
          <cell r="C381" t="str">
            <v>Cartucho 954 Amarillo para impresora OFFICEJET PRO8710</v>
          </cell>
          <cell r="D381" t="str">
            <v>unidad</v>
          </cell>
          <cell r="E381">
            <v>932.61249999999995</v>
          </cell>
          <cell r="F381" t="str">
            <v xml:space="preserve">2.3.9.2.01 </v>
          </cell>
        </row>
        <row r="382">
          <cell r="C382" t="str">
            <v>Cartucho 954 Cian para impresora OFFICEJET PRO8710</v>
          </cell>
          <cell r="D382" t="str">
            <v>unidad</v>
          </cell>
          <cell r="E382">
            <v>932.39</v>
          </cell>
          <cell r="F382" t="str">
            <v xml:space="preserve">2.3.9.2.01 </v>
          </cell>
        </row>
        <row r="383">
          <cell r="C383" t="str">
            <v>Cartucho 954 Magenta para impresora HP OFFICEJET PRO8710</v>
          </cell>
          <cell r="D383" t="str">
            <v>unidad</v>
          </cell>
          <cell r="E383">
            <v>932.39</v>
          </cell>
          <cell r="F383" t="str">
            <v xml:space="preserve">2.3.9.2.01 </v>
          </cell>
        </row>
        <row r="384">
          <cell r="C384" t="str">
            <v>Cartucho 954 Negro para impresora HP OFFICEJET PRO8710</v>
          </cell>
          <cell r="D384" t="str">
            <v>unidad</v>
          </cell>
          <cell r="E384">
            <v>1015</v>
          </cell>
          <cell r="F384" t="str">
            <v xml:space="preserve">2.3.9.2.01 </v>
          </cell>
        </row>
        <row r="385">
          <cell r="C385" t="str">
            <v>Cartucho CN050A (951) CIAN para impresora HP OFFICEJET PRO8610</v>
          </cell>
          <cell r="D385" t="str">
            <v>unidad</v>
          </cell>
          <cell r="E385">
            <v>927.75</v>
          </cell>
          <cell r="F385" t="str">
            <v xml:space="preserve">2.3.9.2.01 </v>
          </cell>
        </row>
        <row r="386">
          <cell r="C386" t="str">
            <v>Cartucho CN051 (951) Magenta para impresora HP OFFICEJET PRO8610</v>
          </cell>
          <cell r="D386" t="str">
            <v>unidad</v>
          </cell>
          <cell r="E386">
            <v>922.77329999999995</v>
          </cell>
          <cell r="F386" t="str">
            <v xml:space="preserve">2.3.9.2.01 </v>
          </cell>
        </row>
        <row r="387">
          <cell r="C387" t="str">
            <v>Cartucho CN052A Amarillo para impresora HP OFFICEJET PRO8610</v>
          </cell>
          <cell r="D387" t="str">
            <v>unidad</v>
          </cell>
          <cell r="E387">
            <v>929.53330000000005</v>
          </cell>
          <cell r="F387" t="str">
            <v xml:space="preserve">2.3.9.2.01 </v>
          </cell>
        </row>
        <row r="388">
          <cell r="C388" t="str">
            <v>Cartucho HP 60 Negro para impresora HP DESKJET D1660</v>
          </cell>
          <cell r="D388" t="str">
            <v>unidad</v>
          </cell>
          <cell r="E388">
            <v>885</v>
          </cell>
          <cell r="F388" t="str">
            <v xml:space="preserve">2.3.9.2.01 </v>
          </cell>
        </row>
        <row r="389">
          <cell r="C389" t="str">
            <v>Cartuchos color Negro para Impresora HP Photosmart C4280</v>
          </cell>
          <cell r="D389" t="str">
            <v>unidad</v>
          </cell>
          <cell r="E389">
            <v>1017.5025000000001</v>
          </cell>
          <cell r="F389" t="str">
            <v xml:space="preserve">2.3.9.2.01 </v>
          </cell>
        </row>
        <row r="390">
          <cell r="C390" t="str">
            <v>CB435A (35A) para impresora Laserjet P1006</v>
          </cell>
          <cell r="D390" t="str">
            <v>unidad</v>
          </cell>
          <cell r="E390">
            <v>2700.0052000000001</v>
          </cell>
          <cell r="F390" t="str">
            <v xml:space="preserve">2.3.9.2.01 </v>
          </cell>
        </row>
        <row r="391">
          <cell r="C391" t="str">
            <v>CE285A (85A) para impresora HP P1102W</v>
          </cell>
          <cell r="D391" t="str">
            <v>unidad</v>
          </cell>
          <cell r="E391">
            <v>2799.9985000000001</v>
          </cell>
          <cell r="F391" t="str">
            <v xml:space="preserve">2.3.9.2.01 </v>
          </cell>
        </row>
        <row r="392">
          <cell r="C392" t="str">
            <v>CE310A para impresora HP CP1025NW</v>
          </cell>
          <cell r="D392" t="str">
            <v>unidad</v>
          </cell>
          <cell r="E392">
            <v>2149.9960000000001</v>
          </cell>
          <cell r="F392" t="str">
            <v xml:space="preserve">2.3.9.2.01 </v>
          </cell>
        </row>
        <row r="393">
          <cell r="C393" t="str">
            <v>CE505A (05A) para impresora HP P2055DM</v>
          </cell>
          <cell r="D393" t="str">
            <v>unidad</v>
          </cell>
          <cell r="E393">
            <v>3650</v>
          </cell>
          <cell r="F393" t="str">
            <v xml:space="preserve">2.3.9.2.01 </v>
          </cell>
        </row>
        <row r="394">
          <cell r="C394" t="str">
            <v>Cera para contar Red Star 1.1 oz</v>
          </cell>
          <cell r="D394" t="str">
            <v>unidad</v>
          </cell>
          <cell r="E394">
            <v>30.68</v>
          </cell>
          <cell r="F394" t="str">
            <v xml:space="preserve">2.3.9.2.01 </v>
          </cell>
        </row>
        <row r="395">
          <cell r="C395" t="str">
            <v>CF226A (26A) para impresora HP MFP M426 FDW</v>
          </cell>
          <cell r="D395" t="str">
            <v>unidad</v>
          </cell>
          <cell r="E395">
            <v>5039.8509999999997</v>
          </cell>
          <cell r="F395" t="str">
            <v xml:space="preserve">2.3.9.2.01 </v>
          </cell>
        </row>
        <row r="396">
          <cell r="C396" t="str">
            <v>CF283A (83A) para impresora HP MFP M127 FN</v>
          </cell>
          <cell r="D396" t="str">
            <v>unidad</v>
          </cell>
          <cell r="E396">
            <v>2700.0050000000001</v>
          </cell>
          <cell r="F396" t="str">
            <v xml:space="preserve">2.3.9.2.01 </v>
          </cell>
        </row>
        <row r="397">
          <cell r="C397" t="str">
            <v>Cinta adhesiva 3/4</v>
          </cell>
          <cell r="D397" t="str">
            <v>unidad</v>
          </cell>
          <cell r="E397">
            <v>9.9946000000000002</v>
          </cell>
          <cell r="F397" t="str">
            <v xml:space="preserve">2.3.9.2.01 </v>
          </cell>
        </row>
        <row r="398">
          <cell r="C398" t="str">
            <v>Cinta para Calculadora electronica CIO Negra-Roja</v>
          </cell>
          <cell r="D398" t="str">
            <v>unidad</v>
          </cell>
          <cell r="E398">
            <v>35.4</v>
          </cell>
          <cell r="F398" t="str">
            <v xml:space="preserve">2.3.9.2.01 </v>
          </cell>
        </row>
        <row r="399">
          <cell r="C399" t="str">
            <v>CL-511 COLOR para impresora CANON PIXMA MP230</v>
          </cell>
          <cell r="D399" t="str">
            <v>unidad</v>
          </cell>
          <cell r="E399">
            <v>1184.72</v>
          </cell>
          <cell r="F399" t="str">
            <v xml:space="preserve">2.3.9.2.01 </v>
          </cell>
        </row>
        <row r="400">
          <cell r="C400" t="str">
            <v>CL-513 XL COLOR para impresora CANON PIXMA MP230</v>
          </cell>
          <cell r="D400" t="str">
            <v>unidad</v>
          </cell>
          <cell r="E400">
            <v>2265.6</v>
          </cell>
          <cell r="F400" t="str">
            <v xml:space="preserve">2.3.9.2.01 </v>
          </cell>
        </row>
        <row r="401">
          <cell r="C401" t="str">
            <v>Clip porta Carnet</v>
          </cell>
          <cell r="D401" t="str">
            <v>unidad</v>
          </cell>
          <cell r="E401">
            <v>13.3222</v>
          </cell>
          <cell r="F401" t="str">
            <v xml:space="preserve">2.3.9.2.01 </v>
          </cell>
        </row>
        <row r="402">
          <cell r="C402" t="str">
            <v>Clips Mediano 33MM</v>
          </cell>
          <cell r="D402" t="str">
            <v>unidad</v>
          </cell>
          <cell r="E402">
            <v>107.675</v>
          </cell>
          <cell r="F402" t="str">
            <v xml:space="preserve">2.3.9.2.01 </v>
          </cell>
        </row>
        <row r="403">
          <cell r="C403" t="str">
            <v>Clips Sujeta Papel Grande</v>
          </cell>
          <cell r="D403" t="str">
            <v>unidad</v>
          </cell>
          <cell r="E403">
            <v>21.771000000000001</v>
          </cell>
          <cell r="F403" t="str">
            <v xml:space="preserve">2.3.9.2.01 </v>
          </cell>
        </row>
        <row r="404">
          <cell r="C404" t="str">
            <v xml:space="preserve">Clips Sujeta Papel Pequeño </v>
          </cell>
          <cell r="D404" t="str">
            <v>unidad</v>
          </cell>
          <cell r="E404">
            <v>7.8470000000000004</v>
          </cell>
          <cell r="F404" t="str">
            <v xml:space="preserve">2.3.9.2.01 </v>
          </cell>
        </row>
        <row r="405">
          <cell r="C405" t="str">
            <v>CN050A (951) CIAN AZUL para impresora HP OFFICEJET PRO8610</v>
          </cell>
          <cell r="D405" t="str">
            <v>unidad</v>
          </cell>
          <cell r="E405">
            <v>885.4</v>
          </cell>
          <cell r="F405" t="str">
            <v xml:space="preserve">2.3.9.2.01 </v>
          </cell>
        </row>
        <row r="406">
          <cell r="C406" t="str">
            <v>CN051A (951) MAGENTA para impresora HP OFFICEJET PRO8610</v>
          </cell>
          <cell r="D406" t="str">
            <v>unidad</v>
          </cell>
          <cell r="E406">
            <v>880.95249999999999</v>
          </cell>
          <cell r="F406" t="str">
            <v xml:space="preserve">2.3.9.2.01 </v>
          </cell>
        </row>
        <row r="407">
          <cell r="C407" t="str">
            <v>CN052A (952) AMARILLO para impresora HP OFFICEJET PRO8610</v>
          </cell>
          <cell r="D407" t="str">
            <v>unidad</v>
          </cell>
          <cell r="E407">
            <v>889.42600000000004</v>
          </cell>
          <cell r="F407" t="str">
            <v xml:space="preserve">2.3.9.2.01 </v>
          </cell>
        </row>
        <row r="408">
          <cell r="C408" t="str">
            <v>Corrector Liquido  20ml</v>
          </cell>
          <cell r="D408" t="str">
            <v>unidad</v>
          </cell>
          <cell r="E408">
            <v>20.001000000000001</v>
          </cell>
          <cell r="F408" t="str">
            <v xml:space="preserve">2.3.9.2.01 </v>
          </cell>
        </row>
        <row r="409">
          <cell r="C409" t="str">
            <v>Disco Duro externo de 2 Tera Bytes</v>
          </cell>
          <cell r="D409" t="str">
            <v>unidad</v>
          </cell>
          <cell r="E409">
            <v>5750.01</v>
          </cell>
          <cell r="F409" t="str">
            <v xml:space="preserve">2.3.9.2.01 </v>
          </cell>
        </row>
        <row r="410">
          <cell r="C410" t="str">
            <v>E260A11L para impresora LEXMARK E260DN</v>
          </cell>
          <cell r="D410" t="str">
            <v>unidad</v>
          </cell>
          <cell r="E410">
            <v>4500.0006000000003</v>
          </cell>
          <cell r="F410" t="str">
            <v xml:space="preserve">2.3.9.2.01 </v>
          </cell>
        </row>
        <row r="411">
          <cell r="C411" t="str">
            <v>Grapa Industrial Grande (cajas)</v>
          </cell>
          <cell r="D411" t="str">
            <v>tonelada</v>
          </cell>
          <cell r="E411">
            <v>206.5</v>
          </cell>
          <cell r="F411" t="str">
            <v xml:space="preserve">2.3.9.2.01 </v>
          </cell>
        </row>
        <row r="412">
          <cell r="C412" t="str">
            <v>Grapadoras de Metal</v>
          </cell>
          <cell r="D412" t="str">
            <v>unidad</v>
          </cell>
          <cell r="E412">
            <v>144.9984</v>
          </cell>
          <cell r="F412" t="str">
            <v xml:space="preserve">2.3.9.2.01 </v>
          </cell>
        </row>
        <row r="413">
          <cell r="C413" t="str">
            <v>Guillotina 15¨</v>
          </cell>
          <cell r="D413" t="str">
            <v>unidad</v>
          </cell>
          <cell r="E413">
            <v>1407.74</v>
          </cell>
          <cell r="F413" t="str">
            <v xml:space="preserve">2.3.9.2.01 </v>
          </cell>
        </row>
        <row r="414">
          <cell r="C414" t="str">
            <v>Lapiceros Azules</v>
          </cell>
          <cell r="D414" t="str">
            <v>Caja</v>
          </cell>
          <cell r="E414">
            <v>71.98</v>
          </cell>
          <cell r="F414" t="str">
            <v xml:space="preserve">2.3.9.2.01 </v>
          </cell>
        </row>
        <row r="415">
          <cell r="C415" t="str">
            <v>Lapiceros color Azul (cajas)</v>
          </cell>
          <cell r="D415" t="str">
            <v>unidad</v>
          </cell>
          <cell r="E415">
            <v>55</v>
          </cell>
          <cell r="F415" t="str">
            <v xml:space="preserve">2.3.9.2.01 </v>
          </cell>
        </row>
        <row r="416">
          <cell r="C416" t="str">
            <v>Lapiceros color negro (cajas)</v>
          </cell>
          <cell r="D416" t="str">
            <v>unidad</v>
          </cell>
          <cell r="E416">
            <v>55</v>
          </cell>
          <cell r="F416" t="str">
            <v xml:space="preserve">2.3.9.2.01 </v>
          </cell>
        </row>
        <row r="417">
          <cell r="C417" t="str">
            <v>Lapiceros color rojo (cajas)</v>
          </cell>
          <cell r="D417" t="str">
            <v>tonelada</v>
          </cell>
          <cell r="E417">
            <v>72.5</v>
          </cell>
          <cell r="F417" t="str">
            <v xml:space="preserve">2.3.9.2.01 </v>
          </cell>
        </row>
        <row r="418">
          <cell r="C418" t="str">
            <v>Lápiz de carbon (docena)</v>
          </cell>
          <cell r="D418" t="str">
            <v>unidad</v>
          </cell>
          <cell r="E418">
            <v>50</v>
          </cell>
          <cell r="F418" t="str">
            <v xml:space="preserve">2.3.9.2.01 </v>
          </cell>
        </row>
        <row r="419">
          <cell r="C419" t="str">
            <v>Memoria Micro SD de 64GB</v>
          </cell>
          <cell r="D419" t="str">
            <v>unidad</v>
          </cell>
          <cell r="E419">
            <v>1121</v>
          </cell>
          <cell r="F419" t="str">
            <v xml:space="preserve">2.3.9.2.01 </v>
          </cell>
        </row>
        <row r="420">
          <cell r="C420" t="str">
            <v>Memorias USB 8 GB</v>
          </cell>
          <cell r="D420" t="str">
            <v>unidad</v>
          </cell>
          <cell r="E420">
            <v>254.99799999999999</v>
          </cell>
          <cell r="F420" t="str">
            <v xml:space="preserve">2.3.9.2.01 </v>
          </cell>
        </row>
        <row r="421">
          <cell r="C421" t="str">
            <v>Memorias USB 8 GB</v>
          </cell>
          <cell r="D421" t="str">
            <v>unidad</v>
          </cell>
          <cell r="E421">
            <v>365.8</v>
          </cell>
          <cell r="F421" t="str">
            <v xml:space="preserve">2.3.9.2.01 </v>
          </cell>
        </row>
        <row r="422">
          <cell r="C422" t="str">
            <v>Mural de Corcho, Marco Madera 24x35</v>
          </cell>
          <cell r="D422" t="str">
            <v>unidad</v>
          </cell>
          <cell r="E422">
            <v>498.99799999999999</v>
          </cell>
          <cell r="F422" t="str">
            <v xml:space="preserve">2.3.9.2.01 </v>
          </cell>
        </row>
        <row r="423">
          <cell r="C423" t="str">
            <v>Notas de papel autoadhesivo, Post it 3x3</v>
          </cell>
          <cell r="D423" t="str">
            <v>unidad</v>
          </cell>
          <cell r="E423">
            <v>10.9976</v>
          </cell>
          <cell r="F423" t="str">
            <v xml:space="preserve">2.3.9.2.01 </v>
          </cell>
        </row>
        <row r="424">
          <cell r="C424" t="str">
            <v>Paquetes Post-it Banderitas, 5 Colores Hopax (Sing Here)</v>
          </cell>
          <cell r="D424" t="str">
            <v>unidad</v>
          </cell>
          <cell r="E424">
            <v>53.1</v>
          </cell>
          <cell r="F424" t="str">
            <v xml:space="preserve">2.3.9.2.01 </v>
          </cell>
        </row>
        <row r="425">
          <cell r="C425" t="str">
            <v>PG-510 NEGRO para impresora CANON PIXMA MP230</v>
          </cell>
          <cell r="D425" t="str">
            <v>unidad</v>
          </cell>
          <cell r="E425">
            <v>916.505</v>
          </cell>
          <cell r="F425" t="str">
            <v xml:space="preserve">2.3.9.2.01 </v>
          </cell>
        </row>
        <row r="426">
          <cell r="C426" t="str">
            <v>PG-512 XL NEGRO para impresora CANON PIXMA MP230</v>
          </cell>
          <cell r="D426" t="str">
            <v>unidad</v>
          </cell>
          <cell r="E426">
            <v>5015</v>
          </cell>
          <cell r="F426" t="str">
            <v xml:space="preserve">2.3.9.2.01 </v>
          </cell>
        </row>
        <row r="427">
          <cell r="C427" t="str">
            <v>Pizarras Blancas Laminadas 90x60 cm con Trípode</v>
          </cell>
          <cell r="D427" t="str">
            <v>unidad</v>
          </cell>
          <cell r="E427">
            <v>10584.6</v>
          </cell>
          <cell r="F427" t="str">
            <v xml:space="preserve">2.3.9.2.01 </v>
          </cell>
        </row>
        <row r="428">
          <cell r="C428" t="str">
            <v>Plásticos Protectores de Carnet</v>
          </cell>
          <cell r="D428" t="str">
            <v>unidad</v>
          </cell>
          <cell r="E428">
            <v>8.85</v>
          </cell>
          <cell r="F428" t="str">
            <v xml:space="preserve">2.3.9.2.01 </v>
          </cell>
        </row>
        <row r="429">
          <cell r="C429" t="str">
            <v>Porta Clips</v>
          </cell>
          <cell r="D429" t="str">
            <v>unidad</v>
          </cell>
          <cell r="E429">
            <v>26.55</v>
          </cell>
          <cell r="F429" t="str">
            <v xml:space="preserve">2.3.9.2.01 </v>
          </cell>
        </row>
        <row r="430">
          <cell r="C430" t="str">
            <v>Porta Lápiz de Metal</v>
          </cell>
          <cell r="D430" t="str">
            <v>unidad</v>
          </cell>
          <cell r="E430">
            <v>71.98</v>
          </cell>
          <cell r="F430" t="str">
            <v xml:space="preserve">2.3.9.2.01 </v>
          </cell>
        </row>
        <row r="431">
          <cell r="C431" t="str">
            <v>Porta Revista de Metal</v>
          </cell>
          <cell r="D431" t="str">
            <v>unidad</v>
          </cell>
          <cell r="E431">
            <v>278.77499999999998</v>
          </cell>
          <cell r="F431" t="str">
            <v xml:space="preserve">2.3.9.2.01 </v>
          </cell>
        </row>
        <row r="432">
          <cell r="C432" t="str">
            <v>Post it 3x3,  Varios Colores</v>
          </cell>
          <cell r="D432" t="str">
            <v>unidad</v>
          </cell>
          <cell r="E432">
            <v>32.001600000000003</v>
          </cell>
          <cell r="F432" t="str">
            <v xml:space="preserve">2.3.9.2.01 </v>
          </cell>
        </row>
        <row r="433">
          <cell r="C433" t="str">
            <v>Post it Banderita</v>
          </cell>
          <cell r="D433" t="str">
            <v>unidad</v>
          </cell>
          <cell r="E433">
            <v>33.04</v>
          </cell>
          <cell r="F433" t="str">
            <v xml:space="preserve">2.3.9.2.01 </v>
          </cell>
        </row>
        <row r="434">
          <cell r="C434" t="str">
            <v>Post it Grandes</v>
          </cell>
          <cell r="D434" t="str">
            <v>unidad</v>
          </cell>
          <cell r="E434">
            <v>24.78</v>
          </cell>
          <cell r="F434" t="str">
            <v xml:space="preserve">2.3.9.2.01 </v>
          </cell>
        </row>
        <row r="435">
          <cell r="C435" t="str">
            <v>Post it Pequeño</v>
          </cell>
          <cell r="D435" t="str">
            <v>unidad</v>
          </cell>
          <cell r="E435">
            <v>21.24</v>
          </cell>
          <cell r="F435" t="str">
            <v xml:space="preserve">2.3.9.2.01 </v>
          </cell>
        </row>
        <row r="436">
          <cell r="C436" t="str">
            <v>Q1338A (38A) para impresora LASERJET 4200 DTN</v>
          </cell>
          <cell r="D436" t="str">
            <v>unidad</v>
          </cell>
          <cell r="E436">
            <v>8379.4282999999996</v>
          </cell>
          <cell r="F436" t="str">
            <v xml:space="preserve">2.3.9.2.01 </v>
          </cell>
        </row>
        <row r="437">
          <cell r="C437" t="str">
            <v>Q2612AD (12A) para impresora HP LASERJET 1022</v>
          </cell>
          <cell r="D437" t="str">
            <v>unidad</v>
          </cell>
          <cell r="E437">
            <v>3100.0016999999998</v>
          </cell>
          <cell r="F437" t="str">
            <v xml:space="preserve">2.3.9.2.01 </v>
          </cell>
        </row>
        <row r="438">
          <cell r="C438" t="str">
            <v>Q5942A (42A) para impresora LASERJET 4250</v>
          </cell>
          <cell r="D438" t="str">
            <v>unidad</v>
          </cell>
          <cell r="E438">
            <v>7601.18</v>
          </cell>
          <cell r="F438" t="str">
            <v xml:space="preserve">2.3.9.2.01 </v>
          </cell>
        </row>
        <row r="439">
          <cell r="C439" t="str">
            <v>Reglas Plásticas 12¨</v>
          </cell>
          <cell r="D439" t="str">
            <v>unidad</v>
          </cell>
          <cell r="E439">
            <v>5.31</v>
          </cell>
          <cell r="F439" t="str">
            <v xml:space="preserve">2.3.9.2.01 </v>
          </cell>
        </row>
        <row r="440">
          <cell r="C440" t="str">
            <v>Resaltador Amarillo Fluorescente</v>
          </cell>
          <cell r="D440" t="str">
            <v>unidad</v>
          </cell>
          <cell r="E440">
            <v>9.6760000000000002</v>
          </cell>
          <cell r="F440" t="str">
            <v xml:space="preserve">2.3.9.2.01 </v>
          </cell>
        </row>
        <row r="441">
          <cell r="C441" t="str">
            <v>Resaltador Fluorescente</v>
          </cell>
          <cell r="D441" t="str">
            <v>unidad</v>
          </cell>
          <cell r="E441">
            <v>25.924600000000002</v>
          </cell>
          <cell r="F441" t="str">
            <v xml:space="preserve">2.3.9.2.01 </v>
          </cell>
        </row>
        <row r="442">
          <cell r="C442" t="str">
            <v>Router wifi</v>
          </cell>
          <cell r="D442" t="str">
            <v>unidad</v>
          </cell>
          <cell r="E442">
            <v>4163.9250000000002</v>
          </cell>
          <cell r="F442" t="str">
            <v xml:space="preserve">2.3.9.2.01 </v>
          </cell>
        </row>
        <row r="443">
          <cell r="C443" t="str">
            <v>Sacapuntas</v>
          </cell>
          <cell r="D443" t="str">
            <v>unidad</v>
          </cell>
          <cell r="E443">
            <v>15.34</v>
          </cell>
          <cell r="F443" t="str">
            <v xml:space="preserve">2.3.9.2.01 </v>
          </cell>
        </row>
        <row r="444">
          <cell r="C444" t="str">
            <v>Sacapuntas Eléctrico</v>
          </cell>
          <cell r="D444" t="str">
            <v>unidad</v>
          </cell>
          <cell r="E444">
            <v>788.24</v>
          </cell>
          <cell r="F444" t="str">
            <v xml:space="preserve">2.3.9.2.01 </v>
          </cell>
        </row>
        <row r="445">
          <cell r="C445" t="str">
            <v>Sello de Despachado (CUADRADO)</v>
          </cell>
          <cell r="D445" t="str">
            <v>unidad</v>
          </cell>
          <cell r="E445">
            <v>1888</v>
          </cell>
          <cell r="F445" t="str">
            <v xml:space="preserve">2.3.9.2.01 </v>
          </cell>
        </row>
        <row r="446">
          <cell r="C446" t="str">
            <v>Sello de Recibido (CUADRADO)</v>
          </cell>
          <cell r="D446" t="str">
            <v>unidad</v>
          </cell>
          <cell r="E446">
            <v>1888</v>
          </cell>
          <cell r="F446" t="str">
            <v xml:space="preserve">2.3.9.2.01 </v>
          </cell>
        </row>
        <row r="447">
          <cell r="C447" t="str">
            <v>Sellos Gomigrafos</v>
          </cell>
          <cell r="D447" t="str">
            <v>unidad</v>
          </cell>
          <cell r="E447">
            <v>1858.5</v>
          </cell>
          <cell r="F447" t="str">
            <v xml:space="preserve">2.3.9.2.01 </v>
          </cell>
        </row>
        <row r="448">
          <cell r="C448" t="str">
            <v>Separadores carpeta 8 1/2 x11</v>
          </cell>
          <cell r="D448" t="str">
            <v>Caja</v>
          </cell>
          <cell r="E448">
            <v>27.14</v>
          </cell>
          <cell r="F448" t="str">
            <v xml:space="preserve">2.3.9.2.01 </v>
          </cell>
        </row>
        <row r="449">
          <cell r="C449" t="str">
            <v>Stick de Colle 35g (Pegamento)</v>
          </cell>
          <cell r="D449" t="str">
            <v>unidad</v>
          </cell>
          <cell r="E449">
            <v>33.4176</v>
          </cell>
          <cell r="F449" t="str">
            <v xml:space="preserve">2.3.9.2.01 </v>
          </cell>
        </row>
        <row r="450">
          <cell r="C450" t="str">
            <v>Tabla de Apoyo de Madera</v>
          </cell>
          <cell r="D450" t="str">
            <v>unidad</v>
          </cell>
          <cell r="E450">
            <v>46.999499999999998</v>
          </cell>
          <cell r="F450" t="str">
            <v xml:space="preserve">2.3.9.2.01 </v>
          </cell>
        </row>
        <row r="451">
          <cell r="C451" t="str">
            <v>Tabla de apoyo/ Madera</v>
          </cell>
          <cell r="D451" t="str">
            <v>unidad</v>
          </cell>
          <cell r="E451">
            <v>49.206000000000003</v>
          </cell>
          <cell r="F451" t="str">
            <v xml:space="preserve">2.3.9.2.01 </v>
          </cell>
        </row>
        <row r="452">
          <cell r="C452" t="str">
            <v>Tape 33-3M (un rollo)</v>
          </cell>
          <cell r="D452" t="str">
            <v>unidad</v>
          </cell>
          <cell r="E452">
            <v>619.5</v>
          </cell>
          <cell r="F452" t="str">
            <v xml:space="preserve">2.3.9.2.01 </v>
          </cell>
        </row>
        <row r="453">
          <cell r="C453" t="str">
            <v>Tijeras de oficina</v>
          </cell>
          <cell r="D453" t="str">
            <v>unidad</v>
          </cell>
          <cell r="E453">
            <v>49.607300000000002</v>
          </cell>
          <cell r="F453" t="str">
            <v xml:space="preserve">2.3.9.2.01 </v>
          </cell>
        </row>
        <row r="454">
          <cell r="C454" t="str">
            <v>Tinta para Sello color azul (docenas)</v>
          </cell>
          <cell r="D454" t="str">
            <v>unidad</v>
          </cell>
          <cell r="E454">
            <v>1362.9</v>
          </cell>
          <cell r="F454" t="str">
            <v xml:space="preserve">2.3.9.2.01 </v>
          </cell>
        </row>
        <row r="455">
          <cell r="C455" t="str">
            <v>Tinta para Sello color rojo</v>
          </cell>
          <cell r="D455" t="str">
            <v>unidad</v>
          </cell>
          <cell r="E455">
            <v>114.46</v>
          </cell>
          <cell r="F455" t="str">
            <v xml:space="preserve">2.3.9.2.01 </v>
          </cell>
        </row>
        <row r="456">
          <cell r="C456" t="str">
            <v>Toner AR-310NT para impresora SHARP AR-M237</v>
          </cell>
          <cell r="D456" t="str">
            <v>unidad</v>
          </cell>
          <cell r="E456">
            <v>4399.9949999999999</v>
          </cell>
          <cell r="F456" t="str">
            <v xml:space="preserve">2.3.9.2.01 </v>
          </cell>
        </row>
        <row r="457">
          <cell r="C457" t="str">
            <v>Toner CB435A (35A) para impresora LASERJET P1006</v>
          </cell>
          <cell r="D457" t="str">
            <v>unidad</v>
          </cell>
          <cell r="E457">
            <v>2242</v>
          </cell>
          <cell r="F457" t="str">
            <v xml:space="preserve">2.3.9.2.01 </v>
          </cell>
        </row>
        <row r="458">
          <cell r="C458" t="str">
            <v>Toner CE285A (85A) para impresora HP P1102W</v>
          </cell>
          <cell r="D458" t="str">
            <v>unidad</v>
          </cell>
          <cell r="E458">
            <v>1982.4</v>
          </cell>
          <cell r="F458" t="str">
            <v xml:space="preserve">2.3.9.2.01 </v>
          </cell>
        </row>
        <row r="459">
          <cell r="C459" t="str">
            <v>Toner CE310A 126A para impresora HP CP1025NW</v>
          </cell>
          <cell r="D459" t="str">
            <v>unidad</v>
          </cell>
          <cell r="E459">
            <v>2006</v>
          </cell>
          <cell r="F459" t="str">
            <v xml:space="preserve">2.3.9.2.01 </v>
          </cell>
        </row>
        <row r="460">
          <cell r="C460" t="str">
            <v>Toner CE505A (05A) para impresora HP P2055DM</v>
          </cell>
          <cell r="D460" t="str">
            <v>unidad</v>
          </cell>
          <cell r="E460">
            <v>3186</v>
          </cell>
          <cell r="F460" t="str">
            <v xml:space="preserve">2.3.9.2.01 </v>
          </cell>
        </row>
        <row r="461">
          <cell r="C461" t="str">
            <v>Toner CF217A (17A) para impresora HP M102W</v>
          </cell>
          <cell r="D461" t="str">
            <v>unidad</v>
          </cell>
          <cell r="E461">
            <v>2908.2525000000001</v>
          </cell>
          <cell r="F461" t="str">
            <v xml:space="preserve">2.3.9.2.01 </v>
          </cell>
        </row>
        <row r="462">
          <cell r="C462" t="str">
            <v>Toner CF226A (26A) para impresora HP MFP M426 FDW</v>
          </cell>
          <cell r="D462" t="str">
            <v>unidad</v>
          </cell>
          <cell r="E462">
            <v>4979.6000000000004</v>
          </cell>
          <cell r="F462" t="str">
            <v xml:space="preserve">2.3.9.2.01 </v>
          </cell>
        </row>
        <row r="463">
          <cell r="C463" t="str">
            <v>Toner CF280A (80A) para impresora HP 400 M401 DNE</v>
          </cell>
          <cell r="D463" t="str">
            <v>unidad</v>
          </cell>
          <cell r="E463">
            <v>4248</v>
          </cell>
          <cell r="F463" t="str">
            <v xml:space="preserve">2.3.9.2.01 </v>
          </cell>
        </row>
        <row r="464">
          <cell r="C464" t="str">
            <v>Toner CF283A (83A) para impresora HP MFP M127 FN</v>
          </cell>
          <cell r="D464" t="str">
            <v>unidad</v>
          </cell>
          <cell r="E464">
            <v>2419</v>
          </cell>
          <cell r="F464" t="str">
            <v xml:space="preserve">2.3.9.2.01 </v>
          </cell>
        </row>
        <row r="465">
          <cell r="C465" t="str">
            <v>Toner E260A11L para impresora LEXMARK E260DN</v>
          </cell>
          <cell r="D465" t="str">
            <v>unidad</v>
          </cell>
          <cell r="E465">
            <v>5015</v>
          </cell>
          <cell r="F465" t="str">
            <v xml:space="preserve">2.3.9.2.01 </v>
          </cell>
        </row>
        <row r="466">
          <cell r="C466" t="str">
            <v>Toner HP CF217A 17A</v>
          </cell>
          <cell r="D466" t="str">
            <v>unidad</v>
          </cell>
          <cell r="E466">
            <v>4398.45</v>
          </cell>
          <cell r="F466" t="str">
            <v xml:space="preserve">2.3.9.2.01 </v>
          </cell>
        </row>
        <row r="467">
          <cell r="C467" t="str">
            <v>Toner para Impresora Xeroz 3220</v>
          </cell>
          <cell r="D467" t="str">
            <v>unidad</v>
          </cell>
          <cell r="E467">
            <v>8142</v>
          </cell>
          <cell r="F467" t="str">
            <v xml:space="preserve">2.3.9.2.01 </v>
          </cell>
        </row>
        <row r="468">
          <cell r="C468" t="str">
            <v>Toner Q1338A (38A) para impresora LASERJET 4200 DTN</v>
          </cell>
          <cell r="D468" t="str">
            <v>unidad</v>
          </cell>
          <cell r="E468">
            <v>6608</v>
          </cell>
          <cell r="F468" t="str">
            <v xml:space="preserve">2.3.9.2.01 </v>
          </cell>
        </row>
        <row r="469">
          <cell r="C469" t="str">
            <v>Toner Q2612AD (12A) para impresora HP LASERJET 1020</v>
          </cell>
          <cell r="D469" t="str">
            <v>unidad</v>
          </cell>
          <cell r="E469">
            <v>1899.8</v>
          </cell>
          <cell r="F469" t="str">
            <v xml:space="preserve">2.3.9.2.01 </v>
          </cell>
        </row>
        <row r="470">
          <cell r="C470" t="str">
            <v>Toner Q5942A (42A) para impresora LASERJET 4250</v>
          </cell>
          <cell r="D470" t="str">
            <v>unidad</v>
          </cell>
          <cell r="E470">
            <v>7788</v>
          </cell>
          <cell r="F470" t="str">
            <v xml:space="preserve">2.3.9.2.01 </v>
          </cell>
        </row>
        <row r="471">
          <cell r="C471" t="str">
            <v>Toner Q5945A (45A) para impresora HP 4345 MFP</v>
          </cell>
          <cell r="D471" t="str">
            <v>unidad</v>
          </cell>
          <cell r="E471">
            <v>8732</v>
          </cell>
          <cell r="F471" t="str">
            <v xml:space="preserve">2.3.9.2.01 </v>
          </cell>
        </row>
        <row r="472">
          <cell r="C472" t="str">
            <v>Toner T3520 para impresora TOSHIBA T3520</v>
          </cell>
          <cell r="D472" t="str">
            <v>unidad</v>
          </cell>
          <cell r="E472">
            <v>1911.01</v>
          </cell>
          <cell r="F472" t="str">
            <v xml:space="preserve">2.3.9.2.01 </v>
          </cell>
        </row>
        <row r="473">
          <cell r="C473" t="str">
            <v>Toner T4710U para impresora TOSHIBA SUPER G3</v>
          </cell>
          <cell r="D473" t="str">
            <v>unidad</v>
          </cell>
          <cell r="E473">
            <v>7670</v>
          </cell>
          <cell r="F473" t="str">
            <v xml:space="preserve">2.3.9.2.01 </v>
          </cell>
        </row>
        <row r="474">
          <cell r="C474" t="str">
            <v xml:space="preserve">Unidades de Sacagrapas </v>
          </cell>
          <cell r="D474" t="str">
            <v>unidad</v>
          </cell>
          <cell r="E474">
            <v>14.75</v>
          </cell>
          <cell r="F474" t="str">
            <v xml:space="preserve">2.3.9.2.01 </v>
          </cell>
        </row>
        <row r="475">
          <cell r="C475" t="str">
            <v>Zafacón de Metal para escritorio</v>
          </cell>
          <cell r="D475" t="str">
            <v>unidad</v>
          </cell>
          <cell r="E475">
            <v>233.64</v>
          </cell>
          <cell r="F475" t="str">
            <v xml:space="preserve">2.3.9.2.01 </v>
          </cell>
        </row>
        <row r="476">
          <cell r="C476" t="str">
            <v>Aguja con hilo de seda 3/0</v>
          </cell>
          <cell r="D476" t="str">
            <v>tonelada</v>
          </cell>
          <cell r="E476">
            <v>250</v>
          </cell>
          <cell r="F476" t="str">
            <v>2.3.9.3.01</v>
          </cell>
        </row>
        <row r="477">
          <cell r="C477" t="str">
            <v>Aguja con Hilo de Seda 3/0</v>
          </cell>
          <cell r="D477" t="str">
            <v>unidad</v>
          </cell>
          <cell r="E477">
            <v>362.25</v>
          </cell>
          <cell r="F477" t="str">
            <v xml:space="preserve">2.3.9.3.01 </v>
          </cell>
        </row>
        <row r="478">
          <cell r="C478" t="str">
            <v>Aguja corta 27G  1x100</v>
          </cell>
          <cell r="D478" t="str">
            <v>unidad</v>
          </cell>
          <cell r="E478">
            <v>402.67669999999998</v>
          </cell>
          <cell r="F478" t="str">
            <v>2.3.9.3.01</v>
          </cell>
        </row>
        <row r="479">
          <cell r="C479" t="str">
            <v>Aguja Corta 27G 1x100 (cajas)</v>
          </cell>
          <cell r="D479" t="str">
            <v>unidad</v>
          </cell>
          <cell r="E479">
            <v>475.16</v>
          </cell>
          <cell r="F479" t="str">
            <v xml:space="preserve">2.3.9.3.01 </v>
          </cell>
        </row>
        <row r="480">
          <cell r="C480" t="str">
            <v>Aguja larga 27G  1x100</v>
          </cell>
          <cell r="D480" t="str">
            <v>unidad</v>
          </cell>
          <cell r="E480">
            <v>466.1</v>
          </cell>
          <cell r="F480" t="str">
            <v>2.3.9.3.01</v>
          </cell>
        </row>
        <row r="481">
          <cell r="C481" t="str">
            <v>Aguja Larga 27G 1x100 (cajas)</v>
          </cell>
          <cell r="D481" t="str">
            <v>unidad</v>
          </cell>
          <cell r="E481">
            <v>475.16</v>
          </cell>
          <cell r="F481" t="str">
            <v xml:space="preserve">2.3.9.3.01 </v>
          </cell>
        </row>
        <row r="482">
          <cell r="C482" t="str">
            <v>Algodon en rollo (libra)</v>
          </cell>
          <cell r="D482" t="str">
            <v>libra</v>
          </cell>
          <cell r="E482">
            <v>148</v>
          </cell>
          <cell r="F482" t="str">
            <v>2.3.9.3.01</v>
          </cell>
        </row>
        <row r="483">
          <cell r="C483" t="str">
            <v>Algodón en rollo (libra)</v>
          </cell>
          <cell r="D483" t="str">
            <v>libra</v>
          </cell>
          <cell r="E483">
            <v>393.75</v>
          </cell>
          <cell r="F483" t="str">
            <v xml:space="preserve">2.3.9.3.01 </v>
          </cell>
        </row>
        <row r="484">
          <cell r="C484" t="str">
            <v>Babero desechable</v>
          </cell>
          <cell r="D484" t="str">
            <v>unidad</v>
          </cell>
          <cell r="E484">
            <v>1535.12</v>
          </cell>
          <cell r="F484" t="str">
            <v xml:space="preserve">2.3.9.3.01 </v>
          </cell>
        </row>
        <row r="485">
          <cell r="C485" t="str">
            <v>Babero desechable 500/1</v>
          </cell>
          <cell r="D485" t="str">
            <v>unidad</v>
          </cell>
          <cell r="E485">
            <v>1300.95</v>
          </cell>
          <cell r="F485" t="str">
            <v>2.3.9.3.01</v>
          </cell>
        </row>
        <row r="486">
          <cell r="C486" t="str">
            <v>Baja Lengua (1 caja)</v>
          </cell>
          <cell r="D486" t="str">
            <v>unidad</v>
          </cell>
          <cell r="E486">
            <v>299.72000000000003</v>
          </cell>
          <cell r="F486" t="str">
            <v xml:space="preserve">2.3.9.3.01 </v>
          </cell>
        </row>
        <row r="487">
          <cell r="C487" t="str">
            <v>Baja lengua 100/1</v>
          </cell>
          <cell r="D487" t="str">
            <v>unidad</v>
          </cell>
          <cell r="E487">
            <v>236</v>
          </cell>
          <cell r="F487" t="str">
            <v>2.3.9.3.01</v>
          </cell>
        </row>
        <row r="488">
          <cell r="C488" t="str">
            <v>Banda de Celuloide 1x100</v>
          </cell>
          <cell r="D488" t="str">
            <v>unidad</v>
          </cell>
          <cell r="E488">
            <v>131.58000000000001</v>
          </cell>
          <cell r="F488" t="str">
            <v xml:space="preserve">2.3.9.3.01 </v>
          </cell>
        </row>
        <row r="489">
          <cell r="C489" t="str">
            <v>Espejo con mango</v>
          </cell>
          <cell r="D489" t="str">
            <v>unidad</v>
          </cell>
          <cell r="E489">
            <v>136.29</v>
          </cell>
          <cell r="F489" t="str">
            <v>2.3.9.3.01</v>
          </cell>
        </row>
        <row r="490">
          <cell r="C490" t="str">
            <v>Fresa de pulido de Resina dorada (larga)</v>
          </cell>
          <cell r="D490" t="str">
            <v>unidad</v>
          </cell>
          <cell r="E490">
            <v>74.34</v>
          </cell>
          <cell r="F490" t="str">
            <v>2.3.9.3.01</v>
          </cell>
        </row>
        <row r="491">
          <cell r="C491" t="str">
            <v>Fresa económica 2200F</v>
          </cell>
          <cell r="D491" t="str">
            <v>unidad</v>
          </cell>
          <cell r="E491">
            <v>52.4983</v>
          </cell>
          <cell r="F491" t="str">
            <v>2.3.9.3.01</v>
          </cell>
        </row>
        <row r="492">
          <cell r="C492" t="str">
            <v>Fresa Económica 2200F</v>
          </cell>
          <cell r="D492" t="str">
            <v>unidad</v>
          </cell>
          <cell r="E492">
            <v>61.95</v>
          </cell>
          <cell r="F492" t="str">
            <v xml:space="preserve">2.3.9.3.01 </v>
          </cell>
        </row>
        <row r="493">
          <cell r="C493" t="str">
            <v>Fresa redonda 1012</v>
          </cell>
          <cell r="D493" t="str">
            <v>unidad</v>
          </cell>
          <cell r="E493">
            <v>94.352699999999999</v>
          </cell>
          <cell r="F493" t="str">
            <v>2.3.9.3.01</v>
          </cell>
        </row>
        <row r="494">
          <cell r="C494" t="str">
            <v>Fresa Redonda 1012</v>
          </cell>
          <cell r="D494" t="str">
            <v>unidad</v>
          </cell>
          <cell r="E494">
            <v>131.58199999999999</v>
          </cell>
          <cell r="F494" t="str">
            <v xml:space="preserve">2.3.9.3.01 </v>
          </cell>
        </row>
        <row r="495">
          <cell r="C495" t="str">
            <v>Fresa redonda 1014</v>
          </cell>
          <cell r="D495" t="str">
            <v>unidad</v>
          </cell>
          <cell r="E495">
            <v>94.352699999999999</v>
          </cell>
          <cell r="F495" t="str">
            <v>2.3.9.3.01</v>
          </cell>
        </row>
        <row r="496">
          <cell r="C496" t="str">
            <v>Fresa Redonda 1014</v>
          </cell>
          <cell r="D496" t="str">
            <v>unidad</v>
          </cell>
          <cell r="E496">
            <v>131.58199999999999</v>
          </cell>
          <cell r="F496" t="str">
            <v xml:space="preserve">2.3.9.3.01 </v>
          </cell>
        </row>
        <row r="497">
          <cell r="C497" t="str">
            <v>Fresa tipo Schufu</v>
          </cell>
          <cell r="D497" t="str">
            <v>unidad</v>
          </cell>
          <cell r="E497">
            <v>43.365299999999998</v>
          </cell>
          <cell r="F497" t="str">
            <v>2.3.9.3.01</v>
          </cell>
        </row>
        <row r="498">
          <cell r="C498" t="str">
            <v>Gasa 2'x 2'/4 No esterelizada 200/1 (paquetes)</v>
          </cell>
          <cell r="D498" t="str">
            <v>unidad</v>
          </cell>
          <cell r="E498">
            <v>78.75</v>
          </cell>
          <cell r="F498" t="str">
            <v xml:space="preserve">2.3.9.3.01 </v>
          </cell>
        </row>
        <row r="499">
          <cell r="C499" t="str">
            <v>Gasa 2'x 2'/4 no esterilizada 200/1 (paquetes)</v>
          </cell>
          <cell r="D499" t="str">
            <v>unidad</v>
          </cell>
          <cell r="E499">
            <v>73</v>
          </cell>
          <cell r="F499" t="str">
            <v>2.3.9.3.01</v>
          </cell>
        </row>
        <row r="500">
          <cell r="C500" t="str">
            <v>Gorro Azul de Cirugia 100/1</v>
          </cell>
          <cell r="D500" t="str">
            <v>unidad</v>
          </cell>
          <cell r="E500">
            <v>723.70500000000004</v>
          </cell>
          <cell r="F500" t="str">
            <v xml:space="preserve">2.3.9.3.01 </v>
          </cell>
        </row>
        <row r="501">
          <cell r="C501" t="str">
            <v>Guantes L</v>
          </cell>
          <cell r="D501" t="str">
            <v>unidad</v>
          </cell>
          <cell r="E501">
            <v>224.2</v>
          </cell>
          <cell r="F501" t="str">
            <v>2.3.9.3.01</v>
          </cell>
        </row>
        <row r="502">
          <cell r="C502" t="str">
            <v>Guantes L (cajas)</v>
          </cell>
          <cell r="D502" t="str">
            <v>unidad</v>
          </cell>
          <cell r="E502">
            <v>433.65</v>
          </cell>
          <cell r="F502" t="str">
            <v xml:space="preserve">2.3.9.3.01 </v>
          </cell>
        </row>
        <row r="503">
          <cell r="C503" t="str">
            <v>Guantes M</v>
          </cell>
          <cell r="D503" t="str">
            <v>unidad</v>
          </cell>
          <cell r="E503">
            <v>224.2</v>
          </cell>
          <cell r="F503" t="str">
            <v>2.3.9.3.01</v>
          </cell>
        </row>
        <row r="504">
          <cell r="C504" t="str">
            <v>Guantes M (cajas)</v>
          </cell>
          <cell r="D504" t="str">
            <v>unidad</v>
          </cell>
          <cell r="E504">
            <v>433.65</v>
          </cell>
          <cell r="F504" t="str">
            <v xml:space="preserve">2.3.9.3.01 </v>
          </cell>
        </row>
        <row r="505">
          <cell r="C505" t="str">
            <v>Guantes S</v>
          </cell>
          <cell r="D505" t="str">
            <v>unidad</v>
          </cell>
          <cell r="E505">
            <v>224.2</v>
          </cell>
          <cell r="F505" t="str">
            <v>2.3.9.3.01</v>
          </cell>
        </row>
        <row r="506">
          <cell r="C506" t="str">
            <v>Guantes S (cajas)</v>
          </cell>
          <cell r="D506" t="str">
            <v>unidad</v>
          </cell>
          <cell r="E506">
            <v>433.65</v>
          </cell>
          <cell r="F506" t="str">
            <v xml:space="preserve">2.3.9.3.01 </v>
          </cell>
        </row>
        <row r="507">
          <cell r="C507" t="str">
            <v>Instrumento de obturación plástica</v>
          </cell>
          <cell r="D507" t="str">
            <v>unidad</v>
          </cell>
          <cell r="E507">
            <v>99.12</v>
          </cell>
          <cell r="F507" t="str">
            <v>2.3.9.3.01</v>
          </cell>
        </row>
        <row r="508">
          <cell r="C508" t="str">
            <v>Jeringa porta Carpule</v>
          </cell>
          <cell r="D508" t="str">
            <v>unidad</v>
          </cell>
          <cell r="E508">
            <v>384.09</v>
          </cell>
          <cell r="F508" t="str">
            <v>2.3.9.3.01</v>
          </cell>
        </row>
        <row r="509">
          <cell r="C509" t="str">
            <v>Kits de Resina</v>
          </cell>
          <cell r="D509" t="str">
            <v>unidad</v>
          </cell>
          <cell r="E509">
            <v>3669.75</v>
          </cell>
          <cell r="F509" t="str">
            <v>2.3.9.3.01</v>
          </cell>
        </row>
        <row r="510">
          <cell r="C510" t="str">
            <v>Mascarilla lisa rectangular azul 1x50</v>
          </cell>
          <cell r="D510" t="str">
            <v>tonelada</v>
          </cell>
          <cell r="E510">
            <v>183.75</v>
          </cell>
          <cell r="F510" t="str">
            <v>2.3.9.3.01</v>
          </cell>
        </row>
        <row r="511">
          <cell r="C511" t="str">
            <v>Mascarilla Lisa Rectangular Azul 1x50</v>
          </cell>
          <cell r="D511" t="str">
            <v>unidad</v>
          </cell>
          <cell r="E511">
            <v>255.86</v>
          </cell>
          <cell r="F511" t="str">
            <v xml:space="preserve">2.3.9.3.01 </v>
          </cell>
        </row>
        <row r="512">
          <cell r="C512" t="str">
            <v>Papel Articular</v>
          </cell>
          <cell r="D512" t="str">
            <v>unidad</v>
          </cell>
          <cell r="E512">
            <v>548.26</v>
          </cell>
          <cell r="F512" t="str">
            <v xml:space="preserve">2.3.9.3.01 </v>
          </cell>
        </row>
        <row r="513">
          <cell r="C513" t="str">
            <v>Turbina</v>
          </cell>
          <cell r="D513" t="str">
            <v>unidad</v>
          </cell>
          <cell r="E513">
            <v>3422</v>
          </cell>
          <cell r="F513" t="str">
            <v>2.3.9.3.01</v>
          </cell>
        </row>
        <row r="514">
          <cell r="C514" t="str">
            <v>Viaticos Chofer Sin Hospedaje</v>
          </cell>
          <cell r="D514" t="str">
            <v xml:space="preserve">Cheque </v>
          </cell>
          <cell r="E514">
            <v>1500</v>
          </cell>
          <cell r="F514" t="str">
            <v>2.2.3.1.01</v>
          </cell>
        </row>
        <row r="515">
          <cell r="C515" t="str">
            <v>Viaticos Chofer Sin Hospedaje</v>
          </cell>
          <cell r="D515" t="str">
            <v xml:space="preserve">Cheque </v>
          </cell>
          <cell r="E515">
            <v>2050</v>
          </cell>
          <cell r="F515" t="str">
            <v>2.2.3.1.01</v>
          </cell>
        </row>
        <row r="516">
          <cell r="C516" t="str">
            <v>Viaticos Tecnicos con Hospedaje</v>
          </cell>
          <cell r="D516" t="str">
            <v xml:space="preserve">Cheque </v>
          </cell>
          <cell r="E516">
            <v>3500</v>
          </cell>
          <cell r="F516" t="str">
            <v>2.2.3.1.01</v>
          </cell>
        </row>
        <row r="517">
          <cell r="C517" t="str">
            <v>Viaticos Tecnicos Sin Hospedaje</v>
          </cell>
          <cell r="D517" t="str">
            <v xml:space="preserve">Cheque </v>
          </cell>
          <cell r="E517">
            <v>2100</v>
          </cell>
          <cell r="F517" t="str">
            <v>2.2.3.1.01</v>
          </cell>
        </row>
      </sheetData>
      <sheetData sheetId="12" refreshError="1"/>
      <sheetData sheetId="13" refreshError="1"/>
      <sheetData sheetId="14" refreshError="1"/>
      <sheetData sheetId="15" refreshError="1"/>
      <sheetData sheetId="16"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1466164.89</v>
          </cell>
        </row>
        <row r="10">
          <cell r="G10">
            <v>4769816.7300000004</v>
          </cell>
        </row>
        <row r="11">
          <cell r="G11">
            <v>31711200</v>
          </cell>
        </row>
        <row r="12">
          <cell r="G12">
            <v>1635265.69</v>
          </cell>
        </row>
        <row r="13">
          <cell r="G13">
            <v>0</v>
          </cell>
        </row>
        <row r="22">
          <cell r="G22">
            <v>0</v>
          </cell>
          <cell r="H22">
            <v>0</v>
          </cell>
          <cell r="I22">
            <v>19292867.52</v>
          </cell>
        </row>
        <row r="23">
          <cell r="G23">
            <v>0</v>
          </cell>
          <cell r="H23">
            <v>0</v>
          </cell>
          <cell r="I23">
            <v>12418332.48</v>
          </cell>
        </row>
        <row r="24">
          <cell r="G24">
            <v>0</v>
          </cell>
          <cell r="H24">
            <v>0</v>
          </cell>
        </row>
        <row r="25">
          <cell r="G25">
            <v>0</v>
          </cell>
          <cell r="H25">
            <v>0</v>
          </cell>
          <cell r="I25">
            <v>0</v>
          </cell>
        </row>
        <row r="26">
          <cell r="G26">
            <v>0</v>
          </cell>
          <cell r="H26">
            <v>421800</v>
          </cell>
          <cell r="I26">
            <v>0</v>
          </cell>
        </row>
        <row r="27">
          <cell r="G27">
            <v>0</v>
          </cell>
          <cell r="H27">
            <v>0</v>
          </cell>
          <cell r="I27">
            <v>0</v>
          </cell>
        </row>
        <row r="29">
          <cell r="G29">
            <v>0</v>
          </cell>
          <cell r="H29">
            <v>403800</v>
          </cell>
          <cell r="I29">
            <v>0</v>
          </cell>
        </row>
        <row r="30">
          <cell r="G30">
            <v>0</v>
          </cell>
          <cell r="H30">
            <v>0</v>
          </cell>
          <cell r="I30">
            <v>0</v>
          </cell>
        </row>
        <row r="31">
          <cell r="G31">
            <v>0</v>
          </cell>
          <cell r="H31">
            <v>220128</v>
          </cell>
          <cell r="I31">
            <v>0</v>
          </cell>
        </row>
        <row r="32">
          <cell r="G32">
            <v>0</v>
          </cell>
          <cell r="H32">
            <v>18000</v>
          </cell>
          <cell r="I32">
            <v>0</v>
          </cell>
        </row>
        <row r="33">
          <cell r="G33">
            <v>0</v>
          </cell>
          <cell r="H33">
            <v>0</v>
          </cell>
          <cell r="I33">
            <v>0</v>
          </cell>
        </row>
        <row r="34">
          <cell r="G34">
            <v>0</v>
          </cell>
          <cell r="H34">
            <v>0</v>
          </cell>
          <cell r="I34">
            <v>0</v>
          </cell>
        </row>
        <row r="35">
          <cell r="G35">
            <v>0</v>
          </cell>
          <cell r="H35">
            <v>0</v>
          </cell>
          <cell r="I35">
            <v>0</v>
          </cell>
        </row>
        <row r="36">
          <cell r="G36">
            <v>0</v>
          </cell>
          <cell r="H36">
            <v>0</v>
          </cell>
          <cell r="I36">
            <v>0</v>
          </cell>
        </row>
        <row r="38">
          <cell r="G38">
            <v>0</v>
          </cell>
          <cell r="H38">
            <v>1283856</v>
          </cell>
          <cell r="I38">
            <v>3487662.27</v>
          </cell>
        </row>
        <row r="40">
          <cell r="G40">
            <v>0</v>
          </cell>
          <cell r="H40">
            <v>0</v>
          </cell>
          <cell r="I40">
            <v>0</v>
          </cell>
        </row>
        <row r="42">
          <cell r="G42">
            <v>0</v>
          </cell>
          <cell r="H42">
            <v>0</v>
          </cell>
          <cell r="I42">
            <v>0</v>
          </cell>
        </row>
        <row r="43">
          <cell r="G43">
            <v>0</v>
          </cell>
          <cell r="H43">
            <v>0</v>
          </cell>
          <cell r="I43">
            <v>0</v>
          </cell>
        </row>
        <row r="44">
          <cell r="G44">
            <v>0</v>
          </cell>
          <cell r="H44">
            <v>0</v>
          </cell>
          <cell r="I44">
            <v>0</v>
          </cell>
        </row>
        <row r="45">
          <cell r="G45">
            <v>0</v>
          </cell>
          <cell r="H45">
            <v>0</v>
          </cell>
          <cell r="I45">
            <v>0</v>
          </cell>
        </row>
        <row r="47">
          <cell r="G47">
            <v>0</v>
          </cell>
          <cell r="H47">
            <v>0</v>
          </cell>
          <cell r="I47">
            <v>0</v>
          </cell>
        </row>
        <row r="51">
          <cell r="G51">
            <v>0</v>
          </cell>
          <cell r="H51">
            <v>0</v>
          </cell>
          <cell r="I51">
            <v>0</v>
          </cell>
        </row>
        <row r="53">
          <cell r="G53">
            <v>0</v>
          </cell>
          <cell r="H53">
            <v>0</v>
          </cell>
          <cell r="I53">
            <v>0</v>
          </cell>
        </row>
        <row r="54">
          <cell r="G54">
            <v>0</v>
          </cell>
          <cell r="H54">
            <v>0</v>
          </cell>
          <cell r="I54">
            <v>0</v>
          </cell>
        </row>
        <row r="55">
          <cell r="G55">
            <v>0</v>
          </cell>
          <cell r="H55">
            <v>0</v>
          </cell>
          <cell r="I55">
            <v>0</v>
          </cell>
        </row>
        <row r="56">
          <cell r="G56">
            <v>0</v>
          </cell>
          <cell r="H56">
            <v>0</v>
          </cell>
          <cell r="I56">
            <v>0</v>
          </cell>
        </row>
        <row r="57">
          <cell r="G57">
            <v>0</v>
          </cell>
          <cell r="H57">
            <v>0</v>
          </cell>
          <cell r="I57">
            <v>0</v>
          </cell>
        </row>
        <row r="58">
          <cell r="G58">
            <v>0</v>
          </cell>
          <cell r="H58">
            <v>0</v>
          </cell>
          <cell r="I58">
            <v>0</v>
          </cell>
        </row>
        <row r="59">
          <cell r="G59">
            <v>0</v>
          </cell>
          <cell r="H59">
            <v>0</v>
          </cell>
          <cell r="I59">
            <v>0</v>
          </cell>
        </row>
        <row r="60">
          <cell r="G60">
            <v>0</v>
          </cell>
          <cell r="H60">
            <v>0</v>
          </cell>
          <cell r="I60">
            <v>0</v>
          </cell>
        </row>
        <row r="61">
          <cell r="G61">
            <v>0</v>
          </cell>
          <cell r="H61">
            <v>0</v>
          </cell>
          <cell r="I61">
            <v>0</v>
          </cell>
        </row>
        <row r="62">
          <cell r="G62">
            <v>0</v>
          </cell>
          <cell r="H62">
            <v>0</v>
          </cell>
          <cell r="I62">
            <v>0</v>
          </cell>
        </row>
        <row r="64">
          <cell r="G64">
            <v>0</v>
          </cell>
          <cell r="H64">
            <v>0</v>
          </cell>
          <cell r="I64">
            <v>0</v>
          </cell>
        </row>
        <row r="67">
          <cell r="G67">
            <v>0</v>
          </cell>
          <cell r="H67">
            <v>0</v>
          </cell>
          <cell r="I67">
            <v>0</v>
          </cell>
        </row>
        <row r="68">
          <cell r="G68">
            <v>0</v>
          </cell>
          <cell r="H68">
            <v>0</v>
          </cell>
          <cell r="I68">
            <v>0</v>
          </cell>
        </row>
        <row r="70">
          <cell r="G70">
            <v>0</v>
          </cell>
          <cell r="H70">
            <v>0</v>
          </cell>
          <cell r="I70">
            <v>0</v>
          </cell>
        </row>
        <row r="71">
          <cell r="G71">
            <v>0</v>
          </cell>
          <cell r="H71">
            <v>0</v>
          </cell>
          <cell r="I71">
            <v>0</v>
          </cell>
        </row>
        <row r="74">
          <cell r="G74">
            <v>0</v>
          </cell>
          <cell r="H74">
            <v>0</v>
          </cell>
          <cell r="I74">
            <v>0</v>
          </cell>
        </row>
        <row r="76">
          <cell r="G76">
            <v>0</v>
          </cell>
          <cell r="H76">
            <v>0</v>
          </cell>
          <cell r="I76">
            <v>0</v>
          </cell>
        </row>
        <row r="77">
          <cell r="G77">
            <v>0</v>
          </cell>
          <cell r="H77">
            <v>0</v>
          </cell>
          <cell r="I77">
            <v>0</v>
          </cell>
        </row>
        <row r="78">
          <cell r="G78">
            <v>0</v>
          </cell>
          <cell r="H78">
            <v>0</v>
          </cell>
          <cell r="I78">
            <v>0</v>
          </cell>
        </row>
        <row r="79">
          <cell r="G79">
            <v>0</v>
          </cell>
          <cell r="H79">
            <v>0</v>
          </cell>
          <cell r="I79">
            <v>0</v>
          </cell>
        </row>
        <row r="82">
          <cell r="G82">
            <v>0</v>
          </cell>
          <cell r="H82">
            <v>0</v>
          </cell>
          <cell r="I82">
            <v>0</v>
          </cell>
        </row>
        <row r="84">
          <cell r="G84">
            <v>0</v>
          </cell>
          <cell r="H84">
            <v>0</v>
          </cell>
          <cell r="I84">
            <v>0</v>
          </cell>
        </row>
        <row r="86">
          <cell r="G86">
            <v>0</v>
          </cell>
          <cell r="H86">
            <v>0</v>
          </cell>
          <cell r="I86">
            <v>0</v>
          </cell>
        </row>
        <row r="88">
          <cell r="G88">
            <v>4069.52</v>
          </cell>
          <cell r="H88">
            <v>134116.78</v>
          </cell>
          <cell r="I88">
            <v>0</v>
          </cell>
        </row>
        <row r="92">
          <cell r="G92">
            <v>0</v>
          </cell>
          <cell r="H92">
            <v>0</v>
          </cell>
          <cell r="I92">
            <v>0</v>
          </cell>
        </row>
        <row r="94">
          <cell r="G94">
            <v>4069.52</v>
          </cell>
          <cell r="H94">
            <v>115216.78</v>
          </cell>
          <cell r="I94">
            <v>0</v>
          </cell>
        </row>
        <row r="96">
          <cell r="G96">
            <v>0</v>
          </cell>
          <cell r="H96">
            <v>0</v>
          </cell>
          <cell r="I96">
            <v>0</v>
          </cell>
        </row>
        <row r="98">
          <cell r="G98">
            <v>0</v>
          </cell>
          <cell r="H98">
            <v>18900</v>
          </cell>
          <cell r="I98">
            <v>0</v>
          </cell>
        </row>
        <row r="100">
          <cell r="G100">
            <v>0</v>
          </cell>
          <cell r="H100">
            <v>0</v>
          </cell>
          <cell r="I100">
            <v>0</v>
          </cell>
        </row>
        <row r="102">
          <cell r="G102">
            <v>0</v>
          </cell>
          <cell r="H102">
            <v>0</v>
          </cell>
          <cell r="I102">
            <v>0</v>
          </cell>
        </row>
        <row r="103">
          <cell r="G103">
            <v>0</v>
          </cell>
          <cell r="H103">
            <v>0</v>
          </cell>
          <cell r="I103">
            <v>0</v>
          </cell>
        </row>
        <row r="105">
          <cell r="G105">
            <v>0</v>
          </cell>
          <cell r="H105">
            <v>0</v>
          </cell>
          <cell r="I105">
            <v>0</v>
          </cell>
        </row>
        <row r="107">
          <cell r="G107">
            <v>0</v>
          </cell>
          <cell r="H107">
            <v>0</v>
          </cell>
          <cell r="I107">
            <v>0</v>
          </cell>
        </row>
        <row r="110">
          <cell r="H110">
            <v>43900</v>
          </cell>
          <cell r="I110">
            <v>0</v>
          </cell>
        </row>
        <row r="112">
          <cell r="G112">
            <v>2750</v>
          </cell>
          <cell r="H112">
            <v>158350</v>
          </cell>
          <cell r="I112">
            <v>0</v>
          </cell>
        </row>
        <row r="115">
          <cell r="G115">
            <v>0</v>
          </cell>
          <cell r="H115">
            <v>0</v>
          </cell>
          <cell r="I115">
            <v>0</v>
          </cell>
        </row>
        <row r="117">
          <cell r="G117">
            <v>0</v>
          </cell>
          <cell r="H117">
            <v>0</v>
          </cell>
          <cell r="I117">
            <v>0</v>
          </cell>
        </row>
        <row r="120">
          <cell r="G120">
            <v>0</v>
          </cell>
          <cell r="H120">
            <v>104700</v>
          </cell>
          <cell r="I120">
            <v>0</v>
          </cell>
        </row>
        <row r="122">
          <cell r="G122">
            <v>0</v>
          </cell>
          <cell r="H122">
            <v>0</v>
          </cell>
          <cell r="I122">
            <v>0</v>
          </cell>
        </row>
        <row r="124">
          <cell r="G124">
            <v>0</v>
          </cell>
          <cell r="H124">
            <v>0</v>
          </cell>
          <cell r="I124">
            <v>0</v>
          </cell>
        </row>
        <row r="126">
          <cell r="G126">
            <v>0</v>
          </cell>
          <cell r="H126">
            <v>0</v>
          </cell>
          <cell r="I126">
            <v>0</v>
          </cell>
        </row>
        <row r="129">
          <cell r="G129">
            <v>0</v>
          </cell>
          <cell r="H129">
            <v>0</v>
          </cell>
          <cell r="I129">
            <v>0</v>
          </cell>
        </row>
        <row r="131">
          <cell r="G131">
            <v>0</v>
          </cell>
          <cell r="H131">
            <v>0</v>
          </cell>
          <cell r="I131">
            <v>0</v>
          </cell>
        </row>
        <row r="133">
          <cell r="G133">
            <v>0</v>
          </cell>
          <cell r="H133">
            <v>0</v>
          </cell>
          <cell r="I133">
            <v>0</v>
          </cell>
        </row>
        <row r="134">
          <cell r="G134">
            <v>0</v>
          </cell>
          <cell r="H134">
            <v>0</v>
          </cell>
          <cell r="I134">
            <v>0</v>
          </cell>
        </row>
        <row r="135">
          <cell r="G135">
            <v>0</v>
          </cell>
          <cell r="H135">
            <v>0</v>
          </cell>
          <cell r="I135">
            <v>0</v>
          </cell>
        </row>
        <row r="136">
          <cell r="G136">
            <v>0</v>
          </cell>
          <cell r="H136">
            <v>0</v>
          </cell>
          <cell r="I136">
            <v>0</v>
          </cell>
        </row>
        <row r="137">
          <cell r="G137">
            <v>0</v>
          </cell>
          <cell r="H137">
            <v>0</v>
          </cell>
          <cell r="I137">
            <v>0</v>
          </cell>
        </row>
        <row r="139">
          <cell r="G139">
            <v>0</v>
          </cell>
          <cell r="H139">
            <v>0</v>
          </cell>
          <cell r="I139">
            <v>0</v>
          </cell>
        </row>
        <row r="141">
          <cell r="G141">
            <v>0</v>
          </cell>
          <cell r="H141">
            <v>0</v>
          </cell>
          <cell r="I141">
            <v>0</v>
          </cell>
        </row>
        <row r="143">
          <cell r="G143">
            <v>0</v>
          </cell>
          <cell r="H143">
            <v>0</v>
          </cell>
          <cell r="I143">
            <v>0</v>
          </cell>
        </row>
        <row r="145">
          <cell r="G145">
            <v>0</v>
          </cell>
          <cell r="H145">
            <v>0</v>
          </cell>
          <cell r="I145">
            <v>0</v>
          </cell>
        </row>
        <row r="147">
          <cell r="G147">
            <v>0</v>
          </cell>
          <cell r="H147">
            <v>0</v>
          </cell>
          <cell r="I147">
            <v>0</v>
          </cell>
        </row>
        <row r="150">
          <cell r="G150">
            <v>0</v>
          </cell>
          <cell r="H150">
            <v>0</v>
          </cell>
          <cell r="I150">
            <v>0</v>
          </cell>
        </row>
        <row r="152">
          <cell r="G152">
            <v>0</v>
          </cell>
          <cell r="H152">
            <v>0</v>
          </cell>
          <cell r="I152">
            <v>0</v>
          </cell>
        </row>
        <row r="154">
          <cell r="G154">
            <v>0</v>
          </cell>
          <cell r="H154">
            <v>0</v>
          </cell>
          <cell r="I154">
            <v>0</v>
          </cell>
        </row>
        <row r="156">
          <cell r="G156">
            <v>0</v>
          </cell>
          <cell r="H156">
            <v>0</v>
          </cell>
          <cell r="I156">
            <v>0</v>
          </cell>
        </row>
        <row r="158">
          <cell r="G158">
            <v>0</v>
          </cell>
          <cell r="H158">
            <v>0</v>
          </cell>
          <cell r="I158">
            <v>0</v>
          </cell>
        </row>
        <row r="160">
          <cell r="G160">
            <v>0</v>
          </cell>
          <cell r="H160">
            <v>0</v>
          </cell>
          <cell r="I160">
            <v>0</v>
          </cell>
        </row>
        <row r="162">
          <cell r="G162">
            <v>0</v>
          </cell>
          <cell r="H162">
            <v>0</v>
          </cell>
          <cell r="I162">
            <v>0</v>
          </cell>
        </row>
        <row r="164">
          <cell r="G164">
            <v>0</v>
          </cell>
          <cell r="H164">
            <v>0</v>
          </cell>
          <cell r="I164">
            <v>0</v>
          </cell>
        </row>
        <row r="166">
          <cell r="G166">
            <v>0</v>
          </cell>
          <cell r="H166">
            <v>67408</v>
          </cell>
          <cell r="I166">
            <v>0</v>
          </cell>
        </row>
        <row r="169">
          <cell r="G169">
            <v>0</v>
          </cell>
          <cell r="H169">
            <v>0</v>
          </cell>
          <cell r="I169">
            <v>0</v>
          </cell>
        </row>
        <row r="170">
          <cell r="G170">
            <v>0</v>
          </cell>
          <cell r="H170">
            <v>0</v>
          </cell>
          <cell r="I170">
            <v>0</v>
          </cell>
        </row>
        <row r="171">
          <cell r="G171">
            <v>0</v>
          </cell>
          <cell r="H171">
            <v>0</v>
          </cell>
          <cell r="I171">
            <v>0</v>
          </cell>
        </row>
        <row r="172">
          <cell r="G172">
            <v>0</v>
          </cell>
          <cell r="H172">
            <v>0</v>
          </cell>
          <cell r="I172">
            <v>0</v>
          </cell>
        </row>
        <row r="173">
          <cell r="G173">
            <v>0</v>
          </cell>
          <cell r="H173">
            <v>0</v>
          </cell>
          <cell r="I173">
            <v>0</v>
          </cell>
        </row>
        <row r="174">
          <cell r="G174">
            <v>0</v>
          </cell>
          <cell r="H174">
            <v>13923.92</v>
          </cell>
          <cell r="I174">
            <v>0</v>
          </cell>
        </row>
        <row r="175">
          <cell r="G175">
            <v>0</v>
          </cell>
          <cell r="H175">
            <v>13923.92</v>
          </cell>
          <cell r="I175">
            <v>0</v>
          </cell>
        </row>
        <row r="176">
          <cell r="G176">
            <v>0</v>
          </cell>
          <cell r="H176">
            <v>0</v>
          </cell>
          <cell r="I176">
            <v>0</v>
          </cell>
        </row>
        <row r="178">
          <cell r="G178">
            <v>0</v>
          </cell>
          <cell r="H178">
            <v>0</v>
          </cell>
          <cell r="I178">
            <v>0</v>
          </cell>
        </row>
        <row r="179">
          <cell r="G179">
            <v>0</v>
          </cell>
          <cell r="H179">
            <v>0</v>
          </cell>
          <cell r="I179">
            <v>0</v>
          </cell>
        </row>
        <row r="180">
          <cell r="G180">
            <v>0</v>
          </cell>
          <cell r="H180">
            <v>0</v>
          </cell>
          <cell r="I180">
            <v>0</v>
          </cell>
        </row>
        <row r="181">
          <cell r="G181">
            <v>0</v>
          </cell>
          <cell r="H181">
            <v>0</v>
          </cell>
          <cell r="I181">
            <v>0</v>
          </cell>
        </row>
        <row r="182">
          <cell r="G182">
            <v>0</v>
          </cell>
          <cell r="H182">
            <v>0</v>
          </cell>
          <cell r="I182">
            <v>0</v>
          </cell>
        </row>
        <row r="183">
          <cell r="G183">
            <v>4088.33</v>
          </cell>
          <cell r="H183">
            <v>96056.54</v>
          </cell>
          <cell r="I183">
            <v>0</v>
          </cell>
        </row>
        <row r="184">
          <cell r="G184">
            <v>0</v>
          </cell>
          <cell r="H184">
            <v>0</v>
          </cell>
          <cell r="I184">
            <v>0</v>
          </cell>
        </row>
        <row r="185">
          <cell r="G185">
            <v>0</v>
          </cell>
          <cell r="H185">
            <v>0</v>
          </cell>
          <cell r="I185">
            <v>0</v>
          </cell>
        </row>
        <row r="187">
          <cell r="G187">
            <v>4088.33</v>
          </cell>
          <cell r="H187">
            <v>0</v>
          </cell>
          <cell r="I187">
            <v>0</v>
          </cell>
        </row>
        <row r="190">
          <cell r="G190">
            <v>0</v>
          </cell>
          <cell r="H190">
            <v>0</v>
          </cell>
          <cell r="I190">
            <v>0</v>
          </cell>
        </row>
        <row r="192">
          <cell r="G192">
            <v>0</v>
          </cell>
          <cell r="H192">
            <v>0</v>
          </cell>
          <cell r="I192">
            <v>0</v>
          </cell>
        </row>
        <row r="193">
          <cell r="G193">
            <v>0</v>
          </cell>
          <cell r="H193">
            <v>0</v>
          </cell>
          <cell r="I193">
            <v>0</v>
          </cell>
        </row>
        <row r="195">
          <cell r="G195">
            <v>0</v>
          </cell>
          <cell r="H195">
            <v>0</v>
          </cell>
          <cell r="I195">
            <v>0</v>
          </cell>
        </row>
        <row r="197">
          <cell r="G197">
            <v>0</v>
          </cell>
          <cell r="H197">
            <v>0</v>
          </cell>
          <cell r="I197">
            <v>0</v>
          </cell>
        </row>
        <row r="199">
          <cell r="G199">
            <v>0</v>
          </cell>
          <cell r="H199">
            <v>0</v>
          </cell>
          <cell r="I199">
            <v>0</v>
          </cell>
        </row>
        <row r="200">
          <cell r="G200">
            <v>0</v>
          </cell>
          <cell r="H200">
            <v>0</v>
          </cell>
          <cell r="I200">
            <v>0</v>
          </cell>
        </row>
        <row r="201">
          <cell r="G201">
            <v>0</v>
          </cell>
          <cell r="H201">
            <v>15885</v>
          </cell>
          <cell r="I201">
            <v>0</v>
          </cell>
        </row>
        <row r="203">
          <cell r="G203">
            <v>0</v>
          </cell>
          <cell r="H203">
            <v>0</v>
          </cell>
          <cell r="I203">
            <v>0</v>
          </cell>
        </row>
        <row r="204">
          <cell r="G204">
            <v>0</v>
          </cell>
          <cell r="H204">
            <v>0</v>
          </cell>
          <cell r="I204">
            <v>0</v>
          </cell>
        </row>
        <row r="205">
          <cell r="G205">
            <v>0</v>
          </cell>
          <cell r="H205">
            <v>0</v>
          </cell>
          <cell r="I205">
            <v>0</v>
          </cell>
        </row>
        <row r="206">
          <cell r="G206">
            <v>0</v>
          </cell>
          <cell r="H206">
            <v>0</v>
          </cell>
          <cell r="I206">
            <v>0</v>
          </cell>
        </row>
        <row r="208">
          <cell r="G208">
            <v>0</v>
          </cell>
          <cell r="H208">
            <v>80171.539999999994</v>
          </cell>
          <cell r="I208">
            <v>0</v>
          </cell>
        </row>
        <row r="209">
          <cell r="G209">
            <v>0</v>
          </cell>
          <cell r="H209">
            <v>80171.539999999994</v>
          </cell>
          <cell r="I209">
            <v>0</v>
          </cell>
        </row>
        <row r="210">
          <cell r="G210">
            <v>0</v>
          </cell>
          <cell r="H210">
            <v>0</v>
          </cell>
          <cell r="I210">
            <v>0</v>
          </cell>
        </row>
        <row r="211">
          <cell r="G211">
            <v>0</v>
          </cell>
          <cell r="H211">
            <v>0</v>
          </cell>
          <cell r="I211">
            <v>0</v>
          </cell>
        </row>
        <row r="212">
          <cell r="G212">
            <v>0</v>
          </cell>
          <cell r="H212">
            <v>0</v>
          </cell>
          <cell r="I212">
            <v>0</v>
          </cell>
        </row>
        <row r="213">
          <cell r="G213">
            <v>0</v>
          </cell>
          <cell r="H213">
            <v>0</v>
          </cell>
          <cell r="I213">
            <v>0</v>
          </cell>
        </row>
        <row r="215">
          <cell r="G215">
            <v>0</v>
          </cell>
          <cell r="H215">
            <v>0</v>
          </cell>
          <cell r="I215">
            <v>0</v>
          </cell>
        </row>
        <row r="216">
          <cell r="G216">
            <v>0</v>
          </cell>
          <cell r="H216">
            <v>0</v>
          </cell>
          <cell r="I216">
            <v>0</v>
          </cell>
        </row>
        <row r="217">
          <cell r="G217">
            <v>0</v>
          </cell>
          <cell r="H217">
            <v>0</v>
          </cell>
          <cell r="I217">
            <v>0</v>
          </cell>
        </row>
        <row r="219">
          <cell r="G219">
            <v>289801.90000000002</v>
          </cell>
          <cell r="H219">
            <v>589996.89</v>
          </cell>
          <cell r="I219">
            <v>0</v>
          </cell>
        </row>
        <row r="220">
          <cell r="G220">
            <v>289801.90000000002</v>
          </cell>
          <cell r="H220">
            <v>589996.89</v>
          </cell>
          <cell r="I220">
            <v>0</v>
          </cell>
        </row>
        <row r="221">
          <cell r="G221">
            <v>289801.90000000002</v>
          </cell>
          <cell r="H221">
            <v>589996.89</v>
          </cell>
          <cell r="I221">
            <v>0</v>
          </cell>
        </row>
        <row r="222">
          <cell r="G222">
            <v>0</v>
          </cell>
          <cell r="H222">
            <v>0</v>
          </cell>
          <cell r="I222">
            <v>0</v>
          </cell>
        </row>
        <row r="223">
          <cell r="G223">
            <v>0</v>
          </cell>
          <cell r="H223">
            <v>0</v>
          </cell>
          <cell r="I223">
            <v>0</v>
          </cell>
        </row>
        <row r="225">
          <cell r="G225">
            <v>0</v>
          </cell>
          <cell r="H225">
            <v>0</v>
          </cell>
          <cell r="I225">
            <v>0</v>
          </cell>
        </row>
        <row r="229">
          <cell r="G229">
            <v>0</v>
          </cell>
          <cell r="H229">
            <v>0</v>
          </cell>
          <cell r="I229">
            <v>0</v>
          </cell>
        </row>
        <row r="230">
          <cell r="G230">
            <v>0</v>
          </cell>
          <cell r="H230">
            <v>0</v>
          </cell>
          <cell r="I230">
            <v>0</v>
          </cell>
        </row>
        <row r="232">
          <cell r="G232">
            <v>0</v>
          </cell>
          <cell r="H232">
            <v>0</v>
          </cell>
          <cell r="I232">
            <v>0</v>
          </cell>
        </row>
        <row r="234">
          <cell r="G234">
            <v>0</v>
          </cell>
          <cell r="H234">
            <v>0</v>
          </cell>
          <cell r="I234">
            <v>0</v>
          </cell>
        </row>
        <row r="235">
          <cell r="G235">
            <v>0</v>
          </cell>
          <cell r="H235">
            <v>0</v>
          </cell>
          <cell r="I235">
            <v>0</v>
          </cell>
        </row>
        <row r="236">
          <cell r="G236">
            <v>0</v>
          </cell>
          <cell r="H236">
            <v>0</v>
          </cell>
          <cell r="I236">
            <v>0</v>
          </cell>
        </row>
        <row r="238">
          <cell r="G238">
            <v>0</v>
          </cell>
          <cell r="H238">
            <v>0</v>
          </cell>
          <cell r="I238">
            <v>0</v>
          </cell>
        </row>
        <row r="241">
          <cell r="G241">
            <v>0</v>
          </cell>
          <cell r="H241">
            <v>0</v>
          </cell>
          <cell r="I241">
            <v>0</v>
          </cell>
        </row>
        <row r="243">
          <cell r="G243">
            <v>103250</v>
          </cell>
          <cell r="H243">
            <v>0</v>
          </cell>
          <cell r="I243">
            <v>0</v>
          </cell>
        </row>
        <row r="245">
          <cell r="G245">
            <v>0</v>
          </cell>
          <cell r="H245">
            <v>0</v>
          </cell>
          <cell r="I245">
            <v>0</v>
          </cell>
        </row>
        <row r="247">
          <cell r="G247">
            <v>0</v>
          </cell>
          <cell r="H247">
            <v>0</v>
          </cell>
          <cell r="I247">
            <v>0</v>
          </cell>
        </row>
        <row r="250">
          <cell r="G250">
            <v>0</v>
          </cell>
          <cell r="H250">
            <v>0</v>
          </cell>
          <cell r="I250">
            <v>0</v>
          </cell>
        </row>
        <row r="252">
          <cell r="G252">
            <v>0</v>
          </cell>
          <cell r="H252">
            <v>0</v>
          </cell>
          <cell r="I252">
            <v>0</v>
          </cell>
        </row>
        <row r="254">
          <cell r="G254">
            <v>357806.19999999995</v>
          </cell>
          <cell r="H254">
            <v>278352.74</v>
          </cell>
          <cell r="I254">
            <v>0</v>
          </cell>
        </row>
        <row r="256">
          <cell r="G256">
            <v>0</v>
          </cell>
          <cell r="H256">
            <v>0</v>
          </cell>
          <cell r="I256">
            <v>0</v>
          </cell>
        </row>
        <row r="258">
          <cell r="G258">
            <v>0</v>
          </cell>
          <cell r="H258">
            <v>98222.989999999991</v>
          </cell>
          <cell r="I258">
            <v>0</v>
          </cell>
        </row>
        <row r="263">
          <cell r="G263">
            <v>0</v>
          </cell>
          <cell r="H263">
            <v>0</v>
          </cell>
          <cell r="I263">
            <v>0</v>
          </cell>
        </row>
        <row r="265">
          <cell r="G265">
            <v>0</v>
          </cell>
          <cell r="H265">
            <v>0</v>
          </cell>
          <cell r="I265">
            <v>0</v>
          </cell>
        </row>
        <row r="268">
          <cell r="H268">
            <v>98222.989999999991</v>
          </cell>
        </row>
        <row r="270">
          <cell r="G270">
            <v>0</v>
          </cell>
          <cell r="H270">
            <v>0</v>
          </cell>
          <cell r="I270">
            <v>0</v>
          </cell>
        </row>
        <row r="272">
          <cell r="G272">
            <v>0</v>
          </cell>
          <cell r="H272">
            <v>0</v>
          </cell>
          <cell r="I272">
            <v>0</v>
          </cell>
        </row>
        <row r="274">
          <cell r="G274">
            <v>0</v>
          </cell>
          <cell r="H274">
            <v>0</v>
          </cell>
          <cell r="I274">
            <v>0</v>
          </cell>
        </row>
        <row r="276">
          <cell r="G276">
            <v>0</v>
          </cell>
          <cell r="H276">
            <v>0</v>
          </cell>
          <cell r="I276">
            <v>0</v>
          </cell>
        </row>
        <row r="279">
          <cell r="G279">
            <v>0</v>
          </cell>
          <cell r="H279">
            <v>0</v>
          </cell>
          <cell r="I279">
            <v>0</v>
          </cell>
        </row>
        <row r="280">
          <cell r="G280">
            <v>0</v>
          </cell>
          <cell r="H280">
            <v>0</v>
          </cell>
          <cell r="I280">
            <v>0</v>
          </cell>
        </row>
        <row r="281">
          <cell r="G281">
            <v>0</v>
          </cell>
          <cell r="H281">
            <v>0</v>
          </cell>
          <cell r="I281">
            <v>0</v>
          </cell>
        </row>
        <row r="282">
          <cell r="G282">
            <v>0</v>
          </cell>
          <cell r="H282">
            <v>0</v>
          </cell>
          <cell r="I282">
            <v>0</v>
          </cell>
        </row>
        <row r="283">
          <cell r="G283">
            <v>0</v>
          </cell>
          <cell r="H283">
            <v>0</v>
          </cell>
          <cell r="I283">
            <v>0</v>
          </cell>
        </row>
        <row r="285">
          <cell r="G285">
            <v>0</v>
          </cell>
          <cell r="H285">
            <v>0</v>
          </cell>
          <cell r="I285">
            <v>0</v>
          </cell>
        </row>
        <row r="286">
          <cell r="G286">
            <v>0</v>
          </cell>
          <cell r="H286">
            <v>0</v>
          </cell>
          <cell r="I286">
            <v>0</v>
          </cell>
        </row>
        <row r="287">
          <cell r="G287">
            <v>0</v>
          </cell>
          <cell r="H287">
            <v>0</v>
          </cell>
          <cell r="I287">
            <v>0</v>
          </cell>
        </row>
        <row r="289">
          <cell r="G289">
            <v>0</v>
          </cell>
          <cell r="H289">
            <v>0</v>
          </cell>
          <cell r="I289">
            <v>0</v>
          </cell>
        </row>
        <row r="290">
          <cell r="G290">
            <v>0</v>
          </cell>
          <cell r="H290">
            <v>0</v>
          </cell>
          <cell r="I290">
            <v>0</v>
          </cell>
        </row>
        <row r="291">
          <cell r="G291">
            <v>0</v>
          </cell>
          <cell r="H291">
            <v>0</v>
          </cell>
          <cell r="I291">
            <v>0</v>
          </cell>
        </row>
        <row r="293">
          <cell r="G293">
            <v>0</v>
          </cell>
          <cell r="H293">
            <v>0</v>
          </cell>
          <cell r="I293">
            <v>0</v>
          </cell>
        </row>
        <row r="294">
          <cell r="G294">
            <v>0</v>
          </cell>
          <cell r="H294">
            <v>0</v>
          </cell>
          <cell r="I294">
            <v>0</v>
          </cell>
        </row>
        <row r="295">
          <cell r="G295">
            <v>0</v>
          </cell>
          <cell r="H295">
            <v>0</v>
          </cell>
          <cell r="I295">
            <v>0</v>
          </cell>
        </row>
        <row r="296">
          <cell r="G296">
            <v>0</v>
          </cell>
          <cell r="H296">
            <v>0</v>
          </cell>
          <cell r="I296">
            <v>0</v>
          </cell>
        </row>
        <row r="297">
          <cell r="G297">
            <v>373894.50000000006</v>
          </cell>
          <cell r="H297">
            <v>738754.05</v>
          </cell>
          <cell r="I297">
            <v>0</v>
          </cell>
        </row>
        <row r="298">
          <cell r="G298">
            <v>0</v>
          </cell>
          <cell r="H298">
            <v>297464.75</v>
          </cell>
          <cell r="I298">
            <v>0</v>
          </cell>
        </row>
        <row r="299">
          <cell r="G299">
            <v>0</v>
          </cell>
          <cell r="H299">
            <v>142640.26</v>
          </cell>
          <cell r="I299">
            <v>0</v>
          </cell>
        </row>
        <row r="304">
          <cell r="G304">
            <v>0</v>
          </cell>
          <cell r="H304">
            <v>0</v>
          </cell>
          <cell r="I304">
            <v>0</v>
          </cell>
        </row>
        <row r="305">
          <cell r="G305">
            <v>0</v>
          </cell>
          <cell r="H305">
            <v>0</v>
          </cell>
          <cell r="I305">
            <v>0</v>
          </cell>
        </row>
        <row r="306">
          <cell r="G306">
            <v>373894.50000000006</v>
          </cell>
          <cell r="H306">
            <v>441289.30000000005</v>
          </cell>
          <cell r="I306">
            <v>0</v>
          </cell>
        </row>
        <row r="307">
          <cell r="G307">
            <v>0</v>
          </cell>
          <cell r="H307">
            <v>0</v>
          </cell>
          <cell r="I307">
            <v>0</v>
          </cell>
        </row>
        <row r="308">
          <cell r="G308">
            <v>0</v>
          </cell>
          <cell r="H308">
            <v>0</v>
          </cell>
          <cell r="I308">
            <v>0</v>
          </cell>
        </row>
        <row r="309">
          <cell r="G309">
            <v>373894.50000000006</v>
          </cell>
          <cell r="H309">
            <v>441289.30000000005</v>
          </cell>
          <cell r="I309">
            <v>0</v>
          </cell>
        </row>
        <row r="310">
          <cell r="G310">
            <v>0</v>
          </cell>
          <cell r="H310">
            <v>0</v>
          </cell>
          <cell r="I310">
            <v>0</v>
          </cell>
        </row>
        <row r="312">
          <cell r="G312">
            <v>0</v>
          </cell>
          <cell r="H312">
            <v>0</v>
          </cell>
          <cell r="I312">
            <v>0</v>
          </cell>
        </row>
        <row r="313">
          <cell r="G313">
            <v>0</v>
          </cell>
          <cell r="H313">
            <v>0</v>
          </cell>
          <cell r="I313">
            <v>0</v>
          </cell>
        </row>
        <row r="314">
          <cell r="G314">
            <v>0</v>
          </cell>
          <cell r="H314">
            <v>0</v>
          </cell>
          <cell r="I314">
            <v>0</v>
          </cell>
        </row>
        <row r="315">
          <cell r="G315">
            <v>0</v>
          </cell>
          <cell r="H315">
            <v>0</v>
          </cell>
          <cell r="I315">
            <v>0</v>
          </cell>
        </row>
        <row r="316">
          <cell r="G316">
            <v>0</v>
          </cell>
          <cell r="H316">
            <v>0</v>
          </cell>
          <cell r="I316">
            <v>0</v>
          </cell>
        </row>
        <row r="317">
          <cell r="G317">
            <v>0</v>
          </cell>
          <cell r="H317">
            <v>0</v>
          </cell>
          <cell r="I317">
            <v>0</v>
          </cell>
        </row>
        <row r="320">
          <cell r="G320">
            <v>0</v>
          </cell>
          <cell r="H320">
            <v>22280</v>
          </cell>
          <cell r="I320">
            <v>0</v>
          </cell>
        </row>
        <row r="322">
          <cell r="G322">
            <v>23573.5</v>
          </cell>
          <cell r="H322">
            <v>83762.84</v>
          </cell>
          <cell r="I322">
            <v>0</v>
          </cell>
        </row>
        <row r="325">
          <cell r="G325">
            <v>0</v>
          </cell>
          <cell r="H325">
            <v>0</v>
          </cell>
          <cell r="I325">
            <v>0</v>
          </cell>
        </row>
        <row r="327">
          <cell r="G327">
            <v>0</v>
          </cell>
          <cell r="H327">
            <v>0</v>
          </cell>
          <cell r="I327">
            <v>0</v>
          </cell>
        </row>
        <row r="328">
          <cell r="G328">
            <v>0</v>
          </cell>
          <cell r="H328">
            <v>0</v>
          </cell>
          <cell r="I328">
            <v>0</v>
          </cell>
        </row>
        <row r="330">
          <cell r="G330">
            <v>0</v>
          </cell>
          <cell r="H330">
            <v>0</v>
          </cell>
          <cell r="I330">
            <v>0</v>
          </cell>
        </row>
        <row r="332">
          <cell r="G332">
            <v>0</v>
          </cell>
          <cell r="H332">
            <v>0</v>
          </cell>
          <cell r="I332">
            <v>0</v>
          </cell>
        </row>
        <row r="334">
          <cell r="G334">
            <v>0</v>
          </cell>
          <cell r="H334">
            <v>0</v>
          </cell>
          <cell r="I334">
            <v>0</v>
          </cell>
        </row>
        <row r="336">
          <cell r="G336">
            <v>17884.52</v>
          </cell>
          <cell r="H336">
            <v>84567.61</v>
          </cell>
          <cell r="I336">
            <v>0</v>
          </cell>
        </row>
        <row r="338">
          <cell r="G338">
            <v>0</v>
          </cell>
          <cell r="H338">
            <v>0</v>
          </cell>
          <cell r="I338">
            <v>0</v>
          </cell>
        </row>
        <row r="340">
          <cell r="G340">
            <v>0</v>
          </cell>
          <cell r="H340">
            <v>0</v>
          </cell>
          <cell r="I340">
            <v>0</v>
          </cell>
        </row>
        <row r="342">
          <cell r="G342">
            <v>0</v>
          </cell>
          <cell r="H342">
            <v>0</v>
          </cell>
          <cell r="I342">
            <v>0</v>
          </cell>
        </row>
        <row r="343">
          <cell r="G343">
            <v>0</v>
          </cell>
          <cell r="H343">
            <v>0</v>
          </cell>
          <cell r="I343">
            <v>0</v>
          </cell>
        </row>
        <row r="344">
          <cell r="G344">
            <v>0</v>
          </cell>
          <cell r="H344">
            <v>0</v>
          </cell>
          <cell r="I344">
            <v>0</v>
          </cell>
        </row>
        <row r="348">
          <cell r="G348">
            <v>0</v>
          </cell>
          <cell r="H348">
            <v>0</v>
          </cell>
          <cell r="I348">
            <v>0</v>
          </cell>
        </row>
        <row r="349">
          <cell r="G349">
            <v>0</v>
          </cell>
          <cell r="H349">
            <v>0</v>
          </cell>
          <cell r="I349">
            <v>0</v>
          </cell>
        </row>
        <row r="350">
          <cell r="G350">
            <v>0</v>
          </cell>
          <cell r="H350">
            <v>0</v>
          </cell>
          <cell r="I350">
            <v>0</v>
          </cell>
        </row>
        <row r="352">
          <cell r="G352">
            <v>0</v>
          </cell>
          <cell r="H352">
            <v>0</v>
          </cell>
          <cell r="I352">
            <v>0</v>
          </cell>
        </row>
        <row r="353">
          <cell r="G353">
            <v>0</v>
          </cell>
          <cell r="H353">
            <v>0</v>
          </cell>
          <cell r="I353">
            <v>0</v>
          </cell>
        </row>
        <row r="354">
          <cell r="G354">
            <v>0</v>
          </cell>
          <cell r="H354">
            <v>0</v>
          </cell>
          <cell r="I354">
            <v>0</v>
          </cell>
        </row>
        <row r="356">
          <cell r="G356">
            <v>0</v>
          </cell>
          <cell r="H356">
            <v>0</v>
          </cell>
          <cell r="I356">
            <v>0</v>
          </cell>
        </row>
        <row r="357">
          <cell r="G357">
            <v>0</v>
          </cell>
          <cell r="H357">
            <v>0</v>
          </cell>
          <cell r="I357">
            <v>0</v>
          </cell>
        </row>
        <row r="364">
          <cell r="G364">
            <v>0</v>
          </cell>
          <cell r="H364">
            <v>0</v>
          </cell>
          <cell r="I364">
            <v>0</v>
          </cell>
        </row>
        <row r="366">
          <cell r="G366">
            <v>0</v>
          </cell>
          <cell r="H366">
            <v>0</v>
          </cell>
          <cell r="I366">
            <v>0</v>
          </cell>
        </row>
        <row r="367">
          <cell r="G367">
            <v>0</v>
          </cell>
          <cell r="H367">
            <v>0</v>
          </cell>
          <cell r="I367">
            <v>0</v>
          </cell>
        </row>
        <row r="368">
          <cell r="G368">
            <v>0</v>
          </cell>
          <cell r="H368">
            <v>0</v>
          </cell>
          <cell r="I368">
            <v>0</v>
          </cell>
        </row>
        <row r="370">
          <cell r="G370">
            <v>0</v>
          </cell>
          <cell r="H370">
            <v>0</v>
          </cell>
          <cell r="I370">
            <v>0</v>
          </cell>
        </row>
        <row r="371">
          <cell r="G371">
            <v>0</v>
          </cell>
          <cell r="H371">
            <v>0</v>
          </cell>
          <cell r="I371">
            <v>0</v>
          </cell>
        </row>
        <row r="372">
          <cell r="G372">
            <v>0</v>
          </cell>
          <cell r="H372">
            <v>0</v>
          </cell>
          <cell r="I372">
            <v>0</v>
          </cell>
        </row>
        <row r="375">
          <cell r="G375">
            <v>0</v>
          </cell>
          <cell r="H375">
            <v>0</v>
          </cell>
          <cell r="I375">
            <v>0</v>
          </cell>
        </row>
        <row r="376">
          <cell r="G376">
            <v>0</v>
          </cell>
          <cell r="H376">
            <v>0</v>
          </cell>
          <cell r="I376">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62199.71</v>
          </cell>
          <cell r="I402">
            <v>0</v>
          </cell>
        </row>
        <row r="405">
          <cell r="G405">
            <v>0</v>
          </cell>
          <cell r="H405">
            <v>41776</v>
          </cell>
        </row>
        <row r="407">
          <cell r="G407">
            <v>0</v>
          </cell>
          <cell r="H407">
            <v>0</v>
          </cell>
          <cell r="I407">
            <v>0</v>
          </cell>
        </row>
        <row r="409">
          <cell r="G409">
            <v>0</v>
          </cell>
          <cell r="H409">
            <v>0</v>
          </cell>
          <cell r="I409">
            <v>0</v>
          </cell>
        </row>
        <row r="413">
          <cell r="G413">
            <v>0</v>
          </cell>
          <cell r="H413">
            <v>0</v>
          </cell>
          <cell r="I413">
            <v>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20423.71</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49">
          <cell r="G449">
            <v>0</v>
          </cell>
          <cell r="H449">
            <v>0</v>
          </cell>
          <cell r="I449">
            <v>0</v>
          </cell>
        </row>
        <row r="451">
          <cell r="G451">
            <v>0</v>
          </cell>
          <cell r="H451">
            <v>0</v>
          </cell>
          <cell r="I451">
            <v>0</v>
          </cell>
        </row>
        <row r="453">
          <cell r="G453">
            <v>0</v>
          </cell>
          <cell r="H453">
            <v>0</v>
          </cell>
          <cell r="I453">
            <v>0</v>
          </cell>
        </row>
        <row r="455">
          <cell r="G455">
            <v>0</v>
          </cell>
          <cell r="H455">
            <v>0</v>
          </cell>
          <cell r="I455">
            <v>0</v>
          </cell>
        </row>
        <row r="457">
          <cell r="G457">
            <v>0</v>
          </cell>
          <cell r="H457">
            <v>0</v>
          </cell>
          <cell r="I457">
            <v>0</v>
          </cell>
        </row>
        <row r="459">
          <cell r="G459">
            <v>0</v>
          </cell>
          <cell r="H459">
            <v>0</v>
          </cell>
          <cell r="I459">
            <v>0</v>
          </cell>
        </row>
        <row r="461">
          <cell r="G461">
            <v>0</v>
          </cell>
          <cell r="H461">
            <v>0</v>
          </cell>
          <cell r="I461">
            <v>0</v>
          </cell>
        </row>
        <row r="464">
          <cell r="G464">
            <v>0</v>
          </cell>
          <cell r="H464">
            <v>0</v>
          </cell>
          <cell r="I464">
            <v>0</v>
          </cell>
        </row>
        <row r="466">
          <cell r="G466">
            <v>0</v>
          </cell>
          <cell r="H466">
            <v>0</v>
          </cell>
          <cell r="I466">
            <v>0</v>
          </cell>
        </row>
        <row r="469">
          <cell r="G469">
            <v>0</v>
          </cell>
          <cell r="H469">
            <v>0</v>
          </cell>
          <cell r="I469">
            <v>0</v>
          </cell>
        </row>
        <row r="471">
          <cell r="G471">
            <v>0</v>
          </cell>
          <cell r="H471">
            <v>0</v>
          </cell>
          <cell r="I471">
            <v>0</v>
          </cell>
        </row>
        <row r="472">
          <cell r="G472">
            <v>0</v>
          </cell>
          <cell r="H472">
            <v>0</v>
          </cell>
          <cell r="I472">
            <v>0</v>
          </cell>
        </row>
        <row r="474">
          <cell r="G474">
            <v>0</v>
          </cell>
          <cell r="H474">
            <v>0</v>
          </cell>
          <cell r="I474">
            <v>0</v>
          </cell>
        </row>
        <row r="476">
          <cell r="G476">
            <v>0</v>
          </cell>
          <cell r="H476">
            <v>0</v>
          </cell>
          <cell r="I476">
            <v>0</v>
          </cell>
        </row>
        <row r="478">
          <cell r="G478">
            <v>0</v>
          </cell>
          <cell r="H478">
            <v>0</v>
          </cell>
          <cell r="I478">
            <v>0</v>
          </cell>
        </row>
        <row r="480">
          <cell r="G480">
            <v>0</v>
          </cell>
          <cell r="H480">
            <v>0</v>
          </cell>
          <cell r="I480">
            <v>0</v>
          </cell>
        </row>
        <row r="481">
          <cell r="G481">
            <v>0</v>
          </cell>
          <cell r="H481">
            <v>0</v>
          </cell>
          <cell r="I481">
            <v>0</v>
          </cell>
        </row>
        <row r="482">
          <cell r="G482">
            <v>0</v>
          </cell>
          <cell r="H482">
            <v>0</v>
          </cell>
          <cell r="I482">
            <v>0</v>
          </cell>
        </row>
        <row r="483">
          <cell r="G483">
            <v>0</v>
          </cell>
          <cell r="H483">
            <v>0</v>
          </cell>
          <cell r="I483">
            <v>0</v>
          </cell>
        </row>
        <row r="485">
          <cell r="G485">
            <v>0</v>
          </cell>
          <cell r="H485">
            <v>0</v>
          </cell>
          <cell r="I485">
            <v>0</v>
          </cell>
        </row>
        <row r="488">
          <cell r="G488">
            <v>0</v>
          </cell>
          <cell r="H488">
            <v>0</v>
          </cell>
          <cell r="I488">
            <v>0</v>
          </cell>
        </row>
        <row r="490">
          <cell r="G490">
            <v>0</v>
          </cell>
          <cell r="H490">
            <v>0</v>
          </cell>
          <cell r="I490">
            <v>0</v>
          </cell>
        </row>
        <row r="492">
          <cell r="G492">
            <v>0</v>
          </cell>
          <cell r="H492">
            <v>0</v>
          </cell>
          <cell r="I492">
            <v>0</v>
          </cell>
        </row>
        <row r="496">
          <cell r="G496">
            <v>0</v>
          </cell>
          <cell r="H496">
            <v>0</v>
          </cell>
          <cell r="I496">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07">
          <cell r="G507">
            <v>0</v>
          </cell>
          <cell r="H507">
            <v>0</v>
          </cell>
          <cell r="I507">
            <v>0</v>
          </cell>
        </row>
        <row r="509">
          <cell r="G509">
            <v>0</v>
          </cell>
          <cell r="H509">
            <v>0</v>
          </cell>
          <cell r="I509">
            <v>0</v>
          </cell>
        </row>
        <row r="511">
          <cell r="G511">
            <v>0</v>
          </cell>
          <cell r="H511">
            <v>0</v>
          </cell>
          <cell r="I511">
            <v>0</v>
          </cell>
        </row>
        <row r="513">
          <cell r="G513">
            <v>0</v>
          </cell>
          <cell r="H513">
            <v>0</v>
          </cell>
          <cell r="I513">
            <v>0</v>
          </cell>
        </row>
      </sheetData>
      <sheetData sheetId="7"/>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
      <sheetName val="PPNE3"/>
      <sheetName val="PPNE4"/>
      <sheetName val="PPNE5"/>
      <sheetName val="Insumos"/>
    </sheetNames>
    <sheetDataSet>
      <sheetData sheetId="0"/>
      <sheetData sheetId="1"/>
      <sheetData sheetId="2"/>
      <sheetData sheetId="3"/>
      <sheetData sheetId="4"/>
      <sheetData sheetId="5"/>
      <sheetData sheetId="6">
        <row r="9">
          <cell r="G9">
            <v>2300000</v>
          </cell>
        </row>
        <row r="10">
          <cell r="G10">
            <v>4980000</v>
          </cell>
        </row>
        <row r="11">
          <cell r="G11">
            <v>22587372.960000001</v>
          </cell>
        </row>
        <row r="12">
          <cell r="G12">
            <v>2535250</v>
          </cell>
        </row>
        <row r="13">
          <cell r="G13">
            <v>0</v>
          </cell>
        </row>
        <row r="22">
          <cell r="I22">
            <v>22587372.359999999</v>
          </cell>
        </row>
        <row r="29">
          <cell r="I29">
            <v>1609200</v>
          </cell>
        </row>
        <row r="36">
          <cell r="G36">
            <v>0</v>
          </cell>
          <cell r="H36">
            <v>0</v>
          </cell>
          <cell r="I36">
            <v>0</v>
          </cell>
        </row>
        <row r="38">
          <cell r="G38">
            <v>0</v>
          </cell>
          <cell r="H38">
            <v>0</v>
          </cell>
          <cell r="I38">
            <v>134100</v>
          </cell>
        </row>
        <row r="40">
          <cell r="G40">
            <v>0</v>
          </cell>
          <cell r="H40">
            <v>0</v>
          </cell>
          <cell r="I40">
            <v>0</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607152</v>
          </cell>
          <cell r="H88">
            <v>0</v>
          </cell>
          <cell r="I88">
            <v>0</v>
          </cell>
        </row>
        <row r="94">
          <cell r="G94">
            <v>96000</v>
          </cell>
        </row>
        <row r="98">
          <cell r="G98">
            <v>469152</v>
          </cell>
        </row>
        <row r="102">
          <cell r="G102">
            <v>0</v>
          </cell>
          <cell r="H102">
            <v>0</v>
          </cell>
          <cell r="I102">
            <v>0</v>
          </cell>
        </row>
        <row r="107">
          <cell r="G107">
            <v>0</v>
          </cell>
          <cell r="H107">
            <v>0</v>
          </cell>
          <cell r="I107">
            <v>0</v>
          </cell>
        </row>
        <row r="110">
          <cell r="G110">
            <v>67200</v>
          </cell>
        </row>
        <row r="112">
          <cell r="G112">
            <v>33600</v>
          </cell>
          <cell r="H112">
            <v>206400</v>
          </cell>
          <cell r="I112">
            <v>0</v>
          </cell>
        </row>
        <row r="117">
          <cell r="G117">
            <v>0</v>
          </cell>
          <cell r="H117">
            <v>180000</v>
          </cell>
          <cell r="I117">
            <v>0</v>
          </cell>
        </row>
        <row r="120">
          <cell r="G120">
            <v>54000</v>
          </cell>
        </row>
        <row r="126">
          <cell r="G126">
            <v>0</v>
          </cell>
          <cell r="H126">
            <v>0</v>
          </cell>
          <cell r="I126">
            <v>0</v>
          </cell>
        </row>
        <row r="136">
          <cell r="G136">
            <v>0</v>
          </cell>
          <cell r="H136">
            <v>0</v>
          </cell>
          <cell r="I136">
            <v>0</v>
          </cell>
        </row>
        <row r="147">
          <cell r="G147">
            <v>0</v>
          </cell>
          <cell r="H147">
            <v>0</v>
          </cell>
          <cell r="I147">
            <v>0</v>
          </cell>
        </row>
        <row r="150">
          <cell r="H150">
            <v>30000</v>
          </cell>
        </row>
        <row r="166">
          <cell r="G166">
            <v>0</v>
          </cell>
          <cell r="H166">
            <v>600000</v>
          </cell>
          <cell r="I166">
            <v>0</v>
          </cell>
        </row>
        <row r="169">
          <cell r="H169">
            <v>18000</v>
          </cell>
        </row>
        <row r="172">
          <cell r="H172">
            <v>84000</v>
          </cell>
        </row>
        <row r="173">
          <cell r="H173">
            <v>150000</v>
          </cell>
        </row>
        <row r="174">
          <cell r="G174">
            <v>0</v>
          </cell>
          <cell r="H174">
            <v>204000</v>
          </cell>
          <cell r="I174">
            <v>0</v>
          </cell>
        </row>
        <row r="175">
          <cell r="H175">
            <v>144000</v>
          </cell>
        </row>
        <row r="180">
          <cell r="H180">
            <v>60000</v>
          </cell>
        </row>
        <row r="181">
          <cell r="G181">
            <v>0</v>
          </cell>
          <cell r="H181">
            <v>0</v>
          </cell>
          <cell r="I181">
            <v>0</v>
          </cell>
        </row>
        <row r="183">
          <cell r="G183">
            <v>239440.4</v>
          </cell>
          <cell r="H183">
            <v>293359.59999999998</v>
          </cell>
          <cell r="I183">
            <v>0</v>
          </cell>
        </row>
        <row r="184">
          <cell r="G184">
            <v>0</v>
          </cell>
          <cell r="H184">
            <v>0</v>
          </cell>
          <cell r="I184">
            <v>0</v>
          </cell>
        </row>
        <row r="187">
          <cell r="G187">
            <v>4100</v>
          </cell>
          <cell r="H187">
            <v>12700</v>
          </cell>
        </row>
        <row r="190">
          <cell r="G190">
            <v>0</v>
          </cell>
          <cell r="H190">
            <v>0</v>
          </cell>
          <cell r="I190">
            <v>0</v>
          </cell>
        </row>
        <row r="192">
          <cell r="G192">
            <v>107540.4</v>
          </cell>
          <cell r="H192">
            <v>144459.6</v>
          </cell>
          <cell r="I192">
            <v>0</v>
          </cell>
        </row>
        <row r="195">
          <cell r="G195">
            <v>107540.4</v>
          </cell>
          <cell r="H195">
            <v>144459.6</v>
          </cell>
        </row>
        <row r="201">
          <cell r="G201">
            <v>0</v>
          </cell>
          <cell r="H201">
            <v>0</v>
          </cell>
          <cell r="I201">
            <v>0</v>
          </cell>
        </row>
        <row r="208">
          <cell r="G208">
            <v>127800</v>
          </cell>
          <cell r="H208">
            <v>136200</v>
          </cell>
          <cell r="I208">
            <v>0</v>
          </cell>
        </row>
        <row r="209">
          <cell r="G209">
            <v>127800</v>
          </cell>
          <cell r="H209">
            <v>136200</v>
          </cell>
        </row>
        <row r="212">
          <cell r="G212">
            <v>0</v>
          </cell>
          <cell r="H212">
            <v>0</v>
          </cell>
          <cell r="I212">
            <v>0</v>
          </cell>
        </row>
        <row r="219">
          <cell r="G219">
            <v>741600</v>
          </cell>
          <cell r="H219">
            <v>458400</v>
          </cell>
          <cell r="I219">
            <v>0</v>
          </cell>
        </row>
        <row r="220">
          <cell r="G220">
            <v>741600</v>
          </cell>
          <cell r="H220">
            <v>458400</v>
          </cell>
          <cell r="I220">
            <v>0</v>
          </cell>
        </row>
        <row r="221">
          <cell r="G221">
            <v>741600</v>
          </cell>
          <cell r="H221">
            <v>458400</v>
          </cell>
        </row>
        <row r="223">
          <cell r="G223">
            <v>0</v>
          </cell>
          <cell r="H223">
            <v>0</v>
          </cell>
          <cell r="I223">
            <v>0</v>
          </cell>
        </row>
        <row r="225">
          <cell r="G225">
            <v>0</v>
          </cell>
          <cell r="H225">
            <v>0</v>
          </cell>
          <cell r="I225">
            <v>0</v>
          </cell>
        </row>
        <row r="229">
          <cell r="G229">
            <v>0</v>
          </cell>
          <cell r="H229">
            <v>0</v>
          </cell>
          <cell r="I229">
            <v>0</v>
          </cell>
        </row>
        <row r="232">
          <cell r="G232">
            <v>0</v>
          </cell>
          <cell r="H232">
            <v>36000</v>
          </cell>
          <cell r="I232">
            <v>0</v>
          </cell>
        </row>
        <row r="234">
          <cell r="G234">
            <v>0</v>
          </cell>
          <cell r="H234">
            <v>0</v>
          </cell>
          <cell r="I234">
            <v>0</v>
          </cell>
        </row>
        <row r="236">
          <cell r="G236">
            <v>0</v>
          </cell>
          <cell r="H236">
            <v>0</v>
          </cell>
          <cell r="I236">
            <v>0</v>
          </cell>
        </row>
        <row r="238">
          <cell r="G238">
            <v>0</v>
          </cell>
          <cell r="H238">
            <v>0</v>
          </cell>
          <cell r="I238">
            <v>0</v>
          </cell>
        </row>
        <row r="241">
          <cell r="G241">
            <v>2700</v>
          </cell>
          <cell r="H241">
            <v>2700</v>
          </cell>
          <cell r="I241">
            <v>0</v>
          </cell>
        </row>
        <row r="243">
          <cell r="G243">
            <v>0</v>
          </cell>
          <cell r="H243">
            <v>12600</v>
          </cell>
          <cell r="I243">
            <v>0</v>
          </cell>
        </row>
        <row r="245">
          <cell r="G245">
            <v>0</v>
          </cell>
          <cell r="H245">
            <v>0</v>
          </cell>
          <cell r="I245">
            <v>0</v>
          </cell>
        </row>
        <row r="247">
          <cell r="G247">
            <v>0</v>
          </cell>
          <cell r="H247">
            <v>0</v>
          </cell>
          <cell r="I247">
            <v>0</v>
          </cell>
        </row>
        <row r="254">
          <cell r="G254">
            <v>844693.91</v>
          </cell>
          <cell r="H254">
            <v>0</v>
          </cell>
          <cell r="I254">
            <v>0</v>
          </cell>
        </row>
        <row r="256">
          <cell r="G256">
            <v>0</v>
          </cell>
          <cell r="H256">
            <v>0</v>
          </cell>
          <cell r="I256">
            <v>0</v>
          </cell>
        </row>
        <row r="258">
          <cell r="G258">
            <v>0</v>
          </cell>
          <cell r="H258">
            <v>45000</v>
          </cell>
          <cell r="I258">
            <v>0</v>
          </cell>
        </row>
        <row r="263">
          <cell r="G263">
            <v>0</v>
          </cell>
          <cell r="H263">
            <v>0</v>
          </cell>
          <cell r="I263">
            <v>0</v>
          </cell>
        </row>
        <row r="265">
          <cell r="G265">
            <v>0</v>
          </cell>
          <cell r="H265">
            <v>0</v>
          </cell>
          <cell r="I265">
            <v>0</v>
          </cell>
        </row>
        <row r="268">
          <cell r="H268">
            <v>45000</v>
          </cell>
        </row>
        <row r="270">
          <cell r="G270">
            <v>0</v>
          </cell>
          <cell r="H270">
            <v>0</v>
          </cell>
          <cell r="I270">
            <v>0</v>
          </cell>
        </row>
        <row r="276">
          <cell r="G276">
            <v>0</v>
          </cell>
          <cell r="H276">
            <v>10000</v>
          </cell>
          <cell r="I276">
            <v>0</v>
          </cell>
        </row>
        <row r="280">
          <cell r="G280">
            <v>0</v>
          </cell>
          <cell r="H280">
            <v>0</v>
          </cell>
          <cell r="I280">
            <v>0</v>
          </cell>
        </row>
        <row r="287">
          <cell r="G287">
            <v>0</v>
          </cell>
          <cell r="H287">
            <v>0</v>
          </cell>
          <cell r="I287">
            <v>0</v>
          </cell>
        </row>
        <row r="295">
          <cell r="G295">
            <v>0</v>
          </cell>
          <cell r="H295">
            <v>0</v>
          </cell>
          <cell r="I295">
            <v>0</v>
          </cell>
        </row>
        <row r="297">
          <cell r="G297">
            <v>1368000</v>
          </cell>
          <cell r="H297">
            <v>248700</v>
          </cell>
          <cell r="I297">
            <v>0</v>
          </cell>
        </row>
        <row r="298">
          <cell r="G298">
            <v>588000</v>
          </cell>
          <cell r="H298">
            <v>231000</v>
          </cell>
          <cell r="I298">
            <v>0</v>
          </cell>
        </row>
        <row r="299">
          <cell r="G299">
            <v>180000</v>
          </cell>
        </row>
        <row r="306">
          <cell r="G306">
            <v>780000</v>
          </cell>
          <cell r="H306">
            <v>17700</v>
          </cell>
          <cell r="I306">
            <v>0</v>
          </cell>
        </row>
        <row r="309">
          <cell r="G309">
            <v>780000</v>
          </cell>
        </row>
        <row r="312">
          <cell r="H312">
            <v>15000</v>
          </cell>
        </row>
        <row r="313">
          <cell r="G313">
            <v>0</v>
          </cell>
          <cell r="H313">
            <v>0</v>
          </cell>
          <cell r="I313">
            <v>0</v>
          </cell>
        </row>
        <row r="314">
          <cell r="G314">
            <v>0</v>
          </cell>
          <cell r="H314">
            <v>0</v>
          </cell>
          <cell r="I314">
            <v>0</v>
          </cell>
        </row>
        <row r="316">
          <cell r="G316">
            <v>0</v>
          </cell>
          <cell r="H316">
            <v>0</v>
          </cell>
          <cell r="I316">
            <v>0</v>
          </cell>
        </row>
        <row r="325">
          <cell r="G325">
            <v>0</v>
          </cell>
          <cell r="H325">
            <v>0</v>
          </cell>
          <cell r="I325">
            <v>0</v>
          </cell>
        </row>
        <row r="327">
          <cell r="G327">
            <v>0</v>
          </cell>
          <cell r="H327">
            <v>0</v>
          </cell>
          <cell r="I327">
            <v>0</v>
          </cell>
        </row>
        <row r="330">
          <cell r="H330">
            <v>281560</v>
          </cell>
        </row>
        <row r="336">
          <cell r="H336">
            <v>260000</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677850</v>
          </cell>
          <cell r="I402">
            <v>0</v>
          </cell>
        </row>
        <row r="409">
          <cell r="H409">
            <v>174850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252000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4000000</v>
          </cell>
        </row>
        <row r="10">
          <cell r="G10">
            <v>2925318</v>
          </cell>
        </row>
        <row r="11">
          <cell r="G11">
            <v>0</v>
          </cell>
        </row>
        <row r="12">
          <cell r="G12">
            <v>0</v>
          </cell>
        </row>
        <row r="13">
          <cell r="G13">
            <v>0</v>
          </cell>
        </row>
        <row r="36">
          <cell r="G36">
            <v>0</v>
          </cell>
          <cell r="H36">
            <v>0</v>
          </cell>
          <cell r="I36">
            <v>0</v>
          </cell>
        </row>
        <row r="38">
          <cell r="G38">
            <v>0</v>
          </cell>
          <cell r="H38">
            <v>0</v>
          </cell>
          <cell r="I38">
            <v>0</v>
          </cell>
        </row>
        <row r="40">
          <cell r="G40">
            <v>0</v>
          </cell>
          <cell r="H40">
            <v>0</v>
          </cell>
          <cell r="I40">
            <v>0</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0</v>
          </cell>
          <cell r="I88">
            <v>0</v>
          </cell>
        </row>
        <row r="102">
          <cell r="G102">
            <v>0</v>
          </cell>
          <cell r="H102">
            <v>0</v>
          </cell>
          <cell r="I102">
            <v>0</v>
          </cell>
        </row>
        <row r="107">
          <cell r="G107">
            <v>0</v>
          </cell>
          <cell r="H107">
            <v>0</v>
          </cell>
          <cell r="I107">
            <v>0</v>
          </cell>
        </row>
        <row r="112">
          <cell r="G112">
            <v>0</v>
          </cell>
          <cell r="H112">
            <v>0</v>
          </cell>
          <cell r="I112">
            <v>0</v>
          </cell>
        </row>
        <row r="117">
          <cell r="G117">
            <v>0</v>
          </cell>
          <cell r="H117">
            <v>0</v>
          </cell>
          <cell r="I117">
            <v>0</v>
          </cell>
        </row>
        <row r="126">
          <cell r="G126">
            <v>0</v>
          </cell>
          <cell r="H126">
            <v>0</v>
          </cell>
          <cell r="I126">
            <v>0</v>
          </cell>
        </row>
        <row r="136">
          <cell r="G136">
            <v>0</v>
          </cell>
          <cell r="H136">
            <v>0</v>
          </cell>
          <cell r="I136">
            <v>0</v>
          </cell>
        </row>
        <row r="147">
          <cell r="G147">
            <v>0</v>
          </cell>
          <cell r="H147">
            <v>0</v>
          </cell>
          <cell r="I147">
            <v>0</v>
          </cell>
        </row>
        <row r="166">
          <cell r="G166">
            <v>0</v>
          </cell>
          <cell r="H166">
            <v>0</v>
          </cell>
          <cell r="I166">
            <v>0</v>
          </cell>
        </row>
        <row r="174">
          <cell r="G174">
            <v>0</v>
          </cell>
          <cell r="H174">
            <v>0</v>
          </cell>
          <cell r="I174">
            <v>0</v>
          </cell>
        </row>
        <row r="181">
          <cell r="G181">
            <v>0</v>
          </cell>
          <cell r="H181">
            <v>0</v>
          </cell>
          <cell r="I181">
            <v>0</v>
          </cell>
        </row>
        <row r="183">
          <cell r="G183">
            <v>0</v>
          </cell>
          <cell r="H183">
            <v>0</v>
          </cell>
          <cell r="I183">
            <v>0</v>
          </cell>
        </row>
        <row r="184">
          <cell r="G184">
            <v>0</v>
          </cell>
          <cell r="H184">
            <v>0</v>
          </cell>
          <cell r="I184">
            <v>0</v>
          </cell>
        </row>
        <row r="190">
          <cell r="G190">
            <v>0</v>
          </cell>
          <cell r="H190">
            <v>0</v>
          </cell>
          <cell r="I190">
            <v>0</v>
          </cell>
        </row>
        <row r="192">
          <cell r="G192">
            <v>0</v>
          </cell>
          <cell r="H192">
            <v>0</v>
          </cell>
          <cell r="I192">
            <v>0</v>
          </cell>
        </row>
        <row r="201">
          <cell r="G201">
            <v>0</v>
          </cell>
          <cell r="H201">
            <v>0</v>
          </cell>
          <cell r="I201">
            <v>0</v>
          </cell>
        </row>
        <row r="208">
          <cell r="G208">
            <v>0</v>
          </cell>
          <cell r="H208">
            <v>0</v>
          </cell>
          <cell r="I208">
            <v>0</v>
          </cell>
        </row>
        <row r="212">
          <cell r="G212">
            <v>0</v>
          </cell>
          <cell r="H212">
            <v>0</v>
          </cell>
          <cell r="I212">
            <v>0</v>
          </cell>
        </row>
        <row r="219">
          <cell r="G219">
            <v>0</v>
          </cell>
          <cell r="H219">
            <v>0</v>
          </cell>
          <cell r="I219">
            <v>0</v>
          </cell>
        </row>
        <row r="220">
          <cell r="G220">
            <v>0</v>
          </cell>
          <cell r="H220">
            <v>0</v>
          </cell>
          <cell r="I220">
            <v>0</v>
          </cell>
        </row>
        <row r="223">
          <cell r="G223">
            <v>0</v>
          </cell>
          <cell r="H223">
            <v>0</v>
          </cell>
          <cell r="I223">
            <v>0</v>
          </cell>
        </row>
        <row r="225">
          <cell r="G225">
            <v>0</v>
          </cell>
          <cell r="H225">
            <v>0</v>
          </cell>
          <cell r="I225">
            <v>0</v>
          </cell>
        </row>
        <row r="229">
          <cell r="G229">
            <v>0</v>
          </cell>
          <cell r="H229">
            <v>0</v>
          </cell>
          <cell r="I229">
            <v>0</v>
          </cell>
        </row>
        <row r="232">
          <cell r="G232">
            <v>0</v>
          </cell>
          <cell r="H232">
            <v>0</v>
          </cell>
          <cell r="I232">
            <v>0</v>
          </cell>
        </row>
        <row r="234">
          <cell r="G234">
            <v>0</v>
          </cell>
          <cell r="H234">
            <v>0</v>
          </cell>
          <cell r="I234">
            <v>0</v>
          </cell>
        </row>
        <row r="236">
          <cell r="G236">
            <v>0</v>
          </cell>
          <cell r="H236">
            <v>0</v>
          </cell>
          <cell r="I236">
            <v>0</v>
          </cell>
        </row>
        <row r="238">
          <cell r="G238">
            <v>0</v>
          </cell>
          <cell r="H238">
            <v>0</v>
          </cell>
          <cell r="I238">
            <v>0</v>
          </cell>
        </row>
        <row r="241">
          <cell r="G241">
            <v>0</v>
          </cell>
          <cell r="H241">
            <v>0</v>
          </cell>
          <cell r="I241">
            <v>0</v>
          </cell>
        </row>
        <row r="243">
          <cell r="G243">
            <v>0</v>
          </cell>
          <cell r="H243">
            <v>0</v>
          </cell>
          <cell r="I243">
            <v>0</v>
          </cell>
        </row>
        <row r="245">
          <cell r="G245">
            <v>0</v>
          </cell>
          <cell r="H245">
            <v>0</v>
          </cell>
          <cell r="I245">
            <v>0</v>
          </cell>
        </row>
        <row r="247">
          <cell r="G247">
            <v>0</v>
          </cell>
          <cell r="H247">
            <v>0</v>
          </cell>
          <cell r="I247">
            <v>0</v>
          </cell>
        </row>
        <row r="254">
          <cell r="G254">
            <v>0</v>
          </cell>
          <cell r="H254">
            <v>0</v>
          </cell>
          <cell r="I254">
            <v>0</v>
          </cell>
        </row>
        <row r="256">
          <cell r="G256">
            <v>0</v>
          </cell>
          <cell r="H256">
            <v>0</v>
          </cell>
          <cell r="I256">
            <v>0</v>
          </cell>
        </row>
        <row r="258">
          <cell r="G258">
            <v>0</v>
          </cell>
          <cell r="H258">
            <v>0</v>
          </cell>
          <cell r="I258">
            <v>0</v>
          </cell>
        </row>
        <row r="263">
          <cell r="G263">
            <v>0</v>
          </cell>
          <cell r="H263">
            <v>0</v>
          </cell>
          <cell r="I263">
            <v>0</v>
          </cell>
        </row>
        <row r="265">
          <cell r="G265">
            <v>0</v>
          </cell>
          <cell r="H265">
            <v>0</v>
          </cell>
          <cell r="I265">
            <v>0</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0</v>
          </cell>
          <cell r="H297">
            <v>0</v>
          </cell>
          <cell r="I297">
            <v>0</v>
          </cell>
        </row>
        <row r="298">
          <cell r="G298">
            <v>0</v>
          </cell>
          <cell r="H298">
            <v>0</v>
          </cell>
          <cell r="I298">
            <v>0</v>
          </cell>
        </row>
        <row r="306">
          <cell r="G306">
            <v>0</v>
          </cell>
          <cell r="H306">
            <v>0</v>
          </cell>
          <cell r="I306">
            <v>0</v>
          </cell>
        </row>
        <row r="313">
          <cell r="G313">
            <v>0</v>
          </cell>
          <cell r="H313">
            <v>0</v>
          </cell>
          <cell r="I313">
            <v>0</v>
          </cell>
        </row>
        <row r="314">
          <cell r="G314">
            <v>0</v>
          </cell>
          <cell r="H314">
            <v>0</v>
          </cell>
          <cell r="I314">
            <v>0</v>
          </cell>
        </row>
        <row r="316">
          <cell r="G316">
            <v>0</v>
          </cell>
          <cell r="H316">
            <v>0</v>
          </cell>
          <cell r="I316">
            <v>0</v>
          </cell>
        </row>
        <row r="325">
          <cell r="G325">
            <v>0</v>
          </cell>
          <cell r="H325">
            <v>0</v>
          </cell>
          <cell r="I325">
            <v>0</v>
          </cell>
        </row>
        <row r="327">
          <cell r="G327">
            <v>0</v>
          </cell>
          <cell r="H327">
            <v>0</v>
          </cell>
          <cell r="I327">
            <v>0</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0</v>
          </cell>
          <cell r="I402">
            <v>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3830000</v>
          </cell>
        </row>
        <row r="10">
          <cell r="G10">
            <v>9452300</v>
          </cell>
        </row>
        <row r="11">
          <cell r="G11">
            <v>0</v>
          </cell>
        </row>
        <row r="12">
          <cell r="G12">
            <v>0</v>
          </cell>
        </row>
        <row r="13">
          <cell r="G13">
            <v>0</v>
          </cell>
        </row>
        <row r="26">
          <cell r="H26">
            <v>1124000</v>
          </cell>
        </row>
        <row r="33">
          <cell r="H33">
            <v>191868</v>
          </cell>
        </row>
        <row r="36">
          <cell r="G36">
            <v>0</v>
          </cell>
          <cell r="H36">
            <v>0</v>
          </cell>
          <cell r="I36">
            <v>0</v>
          </cell>
        </row>
        <row r="38">
          <cell r="G38">
            <v>0</v>
          </cell>
          <cell r="H38">
            <v>17000</v>
          </cell>
          <cell r="I38">
            <v>0</v>
          </cell>
        </row>
        <row r="40">
          <cell r="G40">
            <v>0</v>
          </cell>
          <cell r="H40">
            <v>0</v>
          </cell>
          <cell r="I40">
            <v>0</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51120</v>
          </cell>
          <cell r="I78">
            <v>0</v>
          </cell>
        </row>
        <row r="79">
          <cell r="G79">
            <v>0</v>
          </cell>
          <cell r="H79">
            <v>24312</v>
          </cell>
          <cell r="I79">
            <v>0</v>
          </cell>
        </row>
        <row r="82">
          <cell r="H82">
            <v>23928</v>
          </cell>
        </row>
        <row r="84">
          <cell r="H84">
            <v>2880</v>
          </cell>
        </row>
        <row r="88">
          <cell r="G88">
            <v>154286.55000000002</v>
          </cell>
          <cell r="H88">
            <v>51428.850000000006</v>
          </cell>
          <cell r="I88">
            <v>0</v>
          </cell>
        </row>
        <row r="92">
          <cell r="G92">
            <v>154286.55000000002</v>
          </cell>
          <cell r="H92">
            <v>51428.850000000006</v>
          </cell>
        </row>
        <row r="102">
          <cell r="G102">
            <v>0</v>
          </cell>
          <cell r="H102">
            <v>0</v>
          </cell>
          <cell r="I102">
            <v>0</v>
          </cell>
        </row>
        <row r="107">
          <cell r="G107">
            <v>0</v>
          </cell>
          <cell r="H107">
            <v>0</v>
          </cell>
          <cell r="I107">
            <v>0</v>
          </cell>
        </row>
        <row r="110">
          <cell r="G110">
            <v>103840</v>
          </cell>
          <cell r="H110">
            <v>0</v>
          </cell>
        </row>
        <row r="112">
          <cell r="G112">
            <v>0</v>
          </cell>
          <cell r="H112">
            <v>62800</v>
          </cell>
          <cell r="I112">
            <v>0</v>
          </cell>
        </row>
        <row r="117">
          <cell r="G117">
            <v>0</v>
          </cell>
          <cell r="H117">
            <v>0</v>
          </cell>
          <cell r="I117">
            <v>0</v>
          </cell>
        </row>
        <row r="120">
          <cell r="G120">
            <v>51677.4</v>
          </cell>
          <cell r="H120">
            <v>17225.8</v>
          </cell>
        </row>
        <row r="126">
          <cell r="G126">
            <v>0</v>
          </cell>
          <cell r="H126">
            <v>0</v>
          </cell>
          <cell r="I126">
            <v>0</v>
          </cell>
        </row>
        <row r="136">
          <cell r="G136">
            <v>0</v>
          </cell>
          <cell r="H136">
            <v>26400</v>
          </cell>
          <cell r="I136">
            <v>0</v>
          </cell>
        </row>
        <row r="137">
          <cell r="H137">
            <v>26400</v>
          </cell>
        </row>
        <row r="145">
          <cell r="H145">
            <v>6000</v>
          </cell>
        </row>
        <row r="147">
          <cell r="G147">
            <v>0</v>
          </cell>
          <cell r="H147">
            <v>0</v>
          </cell>
          <cell r="I147">
            <v>0</v>
          </cell>
        </row>
        <row r="166">
          <cell r="G166">
            <v>0</v>
          </cell>
          <cell r="H166">
            <v>0</v>
          </cell>
          <cell r="I166">
            <v>0</v>
          </cell>
        </row>
        <row r="174">
          <cell r="G174">
            <v>0</v>
          </cell>
          <cell r="H174">
            <v>40904.5</v>
          </cell>
          <cell r="I174">
            <v>0</v>
          </cell>
        </row>
        <row r="178">
          <cell r="H178">
            <v>11000</v>
          </cell>
        </row>
        <row r="179">
          <cell r="H179">
            <v>29904.5</v>
          </cell>
        </row>
        <row r="181">
          <cell r="G181">
            <v>0</v>
          </cell>
          <cell r="H181">
            <v>0</v>
          </cell>
          <cell r="I181">
            <v>0</v>
          </cell>
        </row>
        <row r="183">
          <cell r="G183">
            <v>48225</v>
          </cell>
          <cell r="H183">
            <v>535346.78</v>
          </cell>
          <cell r="I183">
            <v>0</v>
          </cell>
        </row>
        <row r="184">
          <cell r="G184">
            <v>0</v>
          </cell>
          <cell r="H184">
            <v>0</v>
          </cell>
          <cell r="I184">
            <v>0</v>
          </cell>
        </row>
        <row r="187">
          <cell r="G187">
            <v>5745</v>
          </cell>
          <cell r="H187">
            <v>27873.199999999997</v>
          </cell>
        </row>
        <row r="190">
          <cell r="G190">
            <v>0</v>
          </cell>
          <cell r="H190">
            <v>6600</v>
          </cell>
          <cell r="I190">
            <v>0</v>
          </cell>
        </row>
        <row r="192">
          <cell r="G192">
            <v>42480</v>
          </cell>
          <cell r="H192">
            <v>21240</v>
          </cell>
          <cell r="I192">
            <v>0</v>
          </cell>
        </row>
        <row r="193">
          <cell r="G193">
            <v>42480</v>
          </cell>
          <cell r="H193">
            <v>21240</v>
          </cell>
        </row>
        <row r="201">
          <cell r="G201">
            <v>0</v>
          </cell>
          <cell r="H201">
            <v>479633.58</v>
          </cell>
          <cell r="I201">
            <v>0</v>
          </cell>
        </row>
        <row r="206">
          <cell r="H206">
            <v>34071.14</v>
          </cell>
        </row>
        <row r="208">
          <cell r="G208">
            <v>0</v>
          </cell>
          <cell r="H208">
            <v>0</v>
          </cell>
          <cell r="I208">
            <v>0</v>
          </cell>
        </row>
        <row r="212">
          <cell r="G212">
            <v>0</v>
          </cell>
          <cell r="H212">
            <v>0</v>
          </cell>
          <cell r="I212">
            <v>0</v>
          </cell>
        </row>
        <row r="219">
          <cell r="G219">
            <v>603306.29999999993</v>
          </cell>
          <cell r="H219">
            <v>402204.20000000007</v>
          </cell>
          <cell r="I219">
            <v>0</v>
          </cell>
        </row>
        <row r="220">
          <cell r="G220">
            <v>603306.29999999993</v>
          </cell>
          <cell r="H220">
            <v>402204.20000000007</v>
          </cell>
          <cell r="I220">
            <v>0</v>
          </cell>
        </row>
        <row r="221">
          <cell r="G221">
            <v>603306.29999999993</v>
          </cell>
          <cell r="H221">
            <v>402204.20000000007</v>
          </cell>
        </row>
        <row r="223">
          <cell r="G223">
            <v>0</v>
          </cell>
          <cell r="H223">
            <v>0</v>
          </cell>
          <cell r="I223">
            <v>0</v>
          </cell>
        </row>
        <row r="225">
          <cell r="G225">
            <v>0</v>
          </cell>
          <cell r="H225">
            <v>0</v>
          </cell>
          <cell r="I225">
            <v>0</v>
          </cell>
        </row>
        <row r="229">
          <cell r="G229">
            <v>0</v>
          </cell>
          <cell r="H229">
            <v>0</v>
          </cell>
          <cell r="I229">
            <v>0</v>
          </cell>
        </row>
        <row r="232">
          <cell r="G232">
            <v>0</v>
          </cell>
          <cell r="H232">
            <v>24000</v>
          </cell>
          <cell r="I232">
            <v>0</v>
          </cell>
        </row>
        <row r="234">
          <cell r="G234">
            <v>0</v>
          </cell>
          <cell r="H234">
            <v>0</v>
          </cell>
          <cell r="I234">
            <v>0</v>
          </cell>
        </row>
        <row r="236">
          <cell r="G236">
            <v>0</v>
          </cell>
          <cell r="H236">
            <v>0</v>
          </cell>
          <cell r="I236">
            <v>0</v>
          </cell>
        </row>
        <row r="238">
          <cell r="G238">
            <v>0</v>
          </cell>
          <cell r="H238">
            <v>0</v>
          </cell>
          <cell r="I238">
            <v>0</v>
          </cell>
        </row>
        <row r="241">
          <cell r="G241">
            <v>0</v>
          </cell>
          <cell r="H241">
            <v>0</v>
          </cell>
          <cell r="I241">
            <v>0</v>
          </cell>
        </row>
        <row r="243">
          <cell r="G243">
            <v>0</v>
          </cell>
          <cell r="H243">
            <v>183670.38</v>
          </cell>
          <cell r="I243">
            <v>0</v>
          </cell>
        </row>
        <row r="245">
          <cell r="G245">
            <v>0</v>
          </cell>
          <cell r="H245">
            <v>0</v>
          </cell>
          <cell r="I245">
            <v>0</v>
          </cell>
        </row>
        <row r="247">
          <cell r="G247">
            <v>0</v>
          </cell>
          <cell r="H247">
            <v>0</v>
          </cell>
          <cell r="I247">
            <v>0</v>
          </cell>
        </row>
        <row r="254">
          <cell r="G254">
            <v>1952287.2960000001</v>
          </cell>
          <cell r="H254">
            <v>488071.82400000002</v>
          </cell>
          <cell r="I254">
            <v>0</v>
          </cell>
        </row>
        <row r="256">
          <cell r="G256">
            <v>0</v>
          </cell>
          <cell r="H256">
            <v>0</v>
          </cell>
          <cell r="I256">
            <v>0</v>
          </cell>
        </row>
        <row r="258">
          <cell r="G258">
            <v>0</v>
          </cell>
          <cell r="H258">
            <v>735114.72000000009</v>
          </cell>
          <cell r="I258">
            <v>0</v>
          </cell>
        </row>
        <row r="263">
          <cell r="G263">
            <v>0</v>
          </cell>
          <cell r="H263">
            <v>0</v>
          </cell>
          <cell r="I263">
            <v>0</v>
          </cell>
        </row>
        <row r="265">
          <cell r="G265">
            <v>0</v>
          </cell>
          <cell r="H265">
            <v>68182.42</v>
          </cell>
          <cell r="I265">
            <v>0</v>
          </cell>
        </row>
        <row r="268">
          <cell r="G268">
            <v>0</v>
          </cell>
          <cell r="H268">
            <v>666932.30000000005</v>
          </cell>
        </row>
        <row r="270">
          <cell r="G270">
            <v>0</v>
          </cell>
          <cell r="H270">
            <v>1650</v>
          </cell>
          <cell r="I270">
            <v>0</v>
          </cell>
        </row>
        <row r="276">
          <cell r="G276">
            <v>0</v>
          </cell>
          <cell r="H276">
            <v>0</v>
          </cell>
          <cell r="I276">
            <v>0</v>
          </cell>
        </row>
        <row r="280">
          <cell r="G280">
            <v>0</v>
          </cell>
          <cell r="H280">
            <v>15419.2</v>
          </cell>
          <cell r="I280">
            <v>0</v>
          </cell>
        </row>
        <row r="286">
          <cell r="H286">
            <v>15419.2</v>
          </cell>
        </row>
        <row r="287">
          <cell r="G287">
            <v>0</v>
          </cell>
          <cell r="H287">
            <v>0</v>
          </cell>
          <cell r="I287">
            <v>0</v>
          </cell>
        </row>
        <row r="295">
          <cell r="G295">
            <v>0</v>
          </cell>
          <cell r="H295">
            <v>0</v>
          </cell>
          <cell r="I295">
            <v>0</v>
          </cell>
        </row>
        <row r="297">
          <cell r="G297">
            <v>752128.05599999998</v>
          </cell>
          <cell r="H297">
            <v>2539492.784</v>
          </cell>
          <cell r="I297">
            <v>0</v>
          </cell>
        </row>
        <row r="298">
          <cell r="G298">
            <v>0</v>
          </cell>
          <cell r="H298">
            <v>730917.6</v>
          </cell>
          <cell r="I298">
            <v>0</v>
          </cell>
        </row>
        <row r="299">
          <cell r="H299">
            <v>167972</v>
          </cell>
        </row>
        <row r="304">
          <cell r="H304">
            <v>6440</v>
          </cell>
        </row>
        <row r="306">
          <cell r="G306">
            <v>752128.05599999998</v>
          </cell>
          <cell r="H306">
            <v>1808575.1840000001</v>
          </cell>
          <cell r="I306">
            <v>0</v>
          </cell>
        </row>
        <row r="308">
          <cell r="H308">
            <v>43664.72</v>
          </cell>
        </row>
        <row r="309">
          <cell r="G309">
            <v>752128.05599999998</v>
          </cell>
          <cell r="H309">
            <v>1754965.4640000002</v>
          </cell>
        </row>
        <row r="312">
          <cell r="H312">
            <v>9945</v>
          </cell>
        </row>
        <row r="313">
          <cell r="G313">
            <v>0</v>
          </cell>
          <cell r="H313">
            <v>0</v>
          </cell>
          <cell r="I313">
            <v>0</v>
          </cell>
        </row>
        <row r="314">
          <cell r="G314">
            <v>0</v>
          </cell>
          <cell r="H314">
            <v>0</v>
          </cell>
          <cell r="I314">
            <v>0</v>
          </cell>
        </row>
        <row r="316">
          <cell r="G316">
            <v>0</v>
          </cell>
          <cell r="H316">
            <v>0</v>
          </cell>
          <cell r="I316">
            <v>0</v>
          </cell>
        </row>
        <row r="320">
          <cell r="H320">
            <v>214364.64</v>
          </cell>
        </row>
        <row r="322">
          <cell r="H322">
            <v>447144.94</v>
          </cell>
        </row>
        <row r="325">
          <cell r="G325">
            <v>0</v>
          </cell>
          <cell r="H325">
            <v>0</v>
          </cell>
          <cell r="I325">
            <v>0</v>
          </cell>
        </row>
        <row r="327">
          <cell r="G327">
            <v>0</v>
          </cell>
          <cell r="H327">
            <v>0</v>
          </cell>
          <cell r="I327">
            <v>0</v>
          </cell>
        </row>
        <row r="330">
          <cell r="H330">
            <v>156847.26</v>
          </cell>
        </row>
        <row r="334">
          <cell r="H334">
            <v>282795.44</v>
          </cell>
        </row>
        <row r="336">
          <cell r="H336">
            <v>718120.4</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416022.02</v>
          </cell>
          <cell r="I402">
            <v>0</v>
          </cell>
        </row>
        <row r="409">
          <cell r="H409">
            <v>178650.02</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74532</v>
          </cell>
          <cell r="I439">
            <v>0</v>
          </cell>
        </row>
        <row r="442">
          <cell r="G442">
            <v>0</v>
          </cell>
          <cell r="H442">
            <v>0</v>
          </cell>
          <cell r="I442">
            <v>0</v>
          </cell>
        </row>
        <row r="444">
          <cell r="G444">
            <v>0</v>
          </cell>
          <cell r="H444">
            <v>0</v>
          </cell>
          <cell r="I444">
            <v>0</v>
          </cell>
        </row>
        <row r="446">
          <cell r="G446">
            <v>0</v>
          </cell>
          <cell r="H446">
            <v>0</v>
          </cell>
          <cell r="I446">
            <v>0</v>
          </cell>
        </row>
        <row r="449">
          <cell r="H449">
            <v>74532</v>
          </cell>
        </row>
        <row r="455">
          <cell r="G455">
            <v>0</v>
          </cell>
          <cell r="H455">
            <v>0</v>
          </cell>
          <cell r="I455">
            <v>0</v>
          </cell>
        </row>
        <row r="457">
          <cell r="G457">
            <v>0</v>
          </cell>
          <cell r="H457">
            <v>0</v>
          </cell>
          <cell r="I457">
            <v>0</v>
          </cell>
        </row>
        <row r="459">
          <cell r="G459">
            <v>0</v>
          </cell>
          <cell r="H459">
            <v>162840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4900000</v>
          </cell>
        </row>
        <row r="10">
          <cell r="G10">
            <v>3600000</v>
          </cell>
        </row>
        <row r="11">
          <cell r="G11">
            <v>6779487.1799999997</v>
          </cell>
        </row>
        <row r="12">
          <cell r="G12">
            <v>0</v>
          </cell>
        </row>
        <row r="13">
          <cell r="G13">
            <v>0</v>
          </cell>
        </row>
        <row r="36">
          <cell r="G36">
            <v>0</v>
          </cell>
          <cell r="H36">
            <v>0</v>
          </cell>
          <cell r="I36">
            <v>0</v>
          </cell>
        </row>
        <row r="38">
          <cell r="G38">
            <v>0</v>
          </cell>
          <cell r="H38">
            <v>0</v>
          </cell>
          <cell r="I38">
            <v>0</v>
          </cell>
        </row>
        <row r="40">
          <cell r="G40">
            <v>0</v>
          </cell>
          <cell r="H40">
            <v>0</v>
          </cell>
          <cell r="I40">
            <v>0</v>
          </cell>
        </row>
        <row r="45">
          <cell r="G45">
            <v>0</v>
          </cell>
          <cell r="H45">
            <v>0</v>
          </cell>
          <cell r="I45">
            <v>0</v>
          </cell>
        </row>
        <row r="47">
          <cell r="G47">
            <v>0</v>
          </cell>
          <cell r="H47">
            <v>0</v>
          </cell>
          <cell r="I47">
            <v>0</v>
          </cell>
        </row>
        <row r="61">
          <cell r="G61">
            <v>0</v>
          </cell>
          <cell r="H61">
            <v>0</v>
          </cell>
          <cell r="I61">
            <v>0</v>
          </cell>
        </row>
        <row r="64">
          <cell r="G64">
            <v>0</v>
          </cell>
          <cell r="H64">
            <v>0</v>
          </cell>
          <cell r="I64">
            <v>0</v>
          </cell>
        </row>
        <row r="67">
          <cell r="G67">
            <v>0</v>
          </cell>
          <cell r="H67">
            <v>0</v>
          </cell>
          <cell r="I67">
            <v>0</v>
          </cell>
        </row>
        <row r="70">
          <cell r="G70">
            <v>0</v>
          </cell>
          <cell r="H70">
            <v>0</v>
          </cell>
          <cell r="I70">
            <v>0</v>
          </cell>
        </row>
        <row r="71">
          <cell r="G71">
            <v>0</v>
          </cell>
          <cell r="H71">
            <v>0</v>
          </cell>
          <cell r="I71">
            <v>0</v>
          </cell>
        </row>
        <row r="78">
          <cell r="G78">
            <v>0</v>
          </cell>
          <cell r="H78">
            <v>0</v>
          </cell>
          <cell r="I78">
            <v>0</v>
          </cell>
        </row>
        <row r="79">
          <cell r="G79">
            <v>0</v>
          </cell>
          <cell r="H79">
            <v>0</v>
          </cell>
          <cell r="I79">
            <v>0</v>
          </cell>
        </row>
        <row r="88">
          <cell r="G88">
            <v>0</v>
          </cell>
          <cell r="H88">
            <v>0</v>
          </cell>
          <cell r="I88">
            <v>0</v>
          </cell>
        </row>
        <row r="102">
          <cell r="G102">
            <v>0</v>
          </cell>
          <cell r="H102">
            <v>0</v>
          </cell>
          <cell r="I102">
            <v>0</v>
          </cell>
        </row>
        <row r="107">
          <cell r="G107">
            <v>0</v>
          </cell>
          <cell r="H107">
            <v>0</v>
          </cell>
          <cell r="I107">
            <v>0</v>
          </cell>
        </row>
        <row r="112">
          <cell r="G112">
            <v>0</v>
          </cell>
          <cell r="H112">
            <v>0</v>
          </cell>
          <cell r="I112">
            <v>0</v>
          </cell>
        </row>
        <row r="117">
          <cell r="G117">
            <v>0</v>
          </cell>
          <cell r="H117">
            <v>0</v>
          </cell>
          <cell r="I117">
            <v>0</v>
          </cell>
        </row>
        <row r="126">
          <cell r="G126">
            <v>0</v>
          </cell>
          <cell r="H126">
            <v>0</v>
          </cell>
          <cell r="I126">
            <v>0</v>
          </cell>
        </row>
        <row r="136">
          <cell r="G136">
            <v>0</v>
          </cell>
          <cell r="H136">
            <v>0</v>
          </cell>
          <cell r="I136">
            <v>0</v>
          </cell>
        </row>
        <row r="147">
          <cell r="G147">
            <v>0</v>
          </cell>
          <cell r="H147">
            <v>0</v>
          </cell>
          <cell r="I147">
            <v>0</v>
          </cell>
        </row>
        <row r="166">
          <cell r="G166">
            <v>0</v>
          </cell>
          <cell r="H166">
            <v>0</v>
          </cell>
          <cell r="I166">
            <v>0</v>
          </cell>
        </row>
        <row r="174">
          <cell r="G174">
            <v>3175000</v>
          </cell>
          <cell r="H174">
            <v>0</v>
          </cell>
          <cell r="I174">
            <v>0</v>
          </cell>
        </row>
        <row r="175">
          <cell r="G175">
            <v>1500000</v>
          </cell>
        </row>
        <row r="176">
          <cell r="G176">
            <v>175000</v>
          </cell>
        </row>
        <row r="178">
          <cell r="G178">
            <v>775000</v>
          </cell>
        </row>
        <row r="179">
          <cell r="G179">
            <v>500000</v>
          </cell>
        </row>
        <row r="181">
          <cell r="G181">
            <v>0</v>
          </cell>
          <cell r="H181">
            <v>0</v>
          </cell>
          <cell r="I181">
            <v>0</v>
          </cell>
        </row>
        <row r="183">
          <cell r="G183">
            <v>0</v>
          </cell>
          <cell r="H183">
            <v>0</v>
          </cell>
          <cell r="I183">
            <v>0</v>
          </cell>
        </row>
        <row r="184">
          <cell r="G184">
            <v>0</v>
          </cell>
          <cell r="H184">
            <v>0</v>
          </cell>
          <cell r="I184">
            <v>0</v>
          </cell>
        </row>
        <row r="190">
          <cell r="G190">
            <v>0</v>
          </cell>
          <cell r="H190">
            <v>0</v>
          </cell>
          <cell r="I190">
            <v>0</v>
          </cell>
        </row>
        <row r="192">
          <cell r="G192">
            <v>0</v>
          </cell>
          <cell r="H192">
            <v>0</v>
          </cell>
          <cell r="I192">
            <v>0</v>
          </cell>
        </row>
        <row r="201">
          <cell r="G201">
            <v>0</v>
          </cell>
          <cell r="H201">
            <v>0</v>
          </cell>
          <cell r="I201">
            <v>0</v>
          </cell>
        </row>
        <row r="208">
          <cell r="G208">
            <v>0</v>
          </cell>
          <cell r="H208">
            <v>0</v>
          </cell>
          <cell r="I208">
            <v>0</v>
          </cell>
        </row>
        <row r="212">
          <cell r="G212">
            <v>0</v>
          </cell>
          <cell r="H212">
            <v>0</v>
          </cell>
          <cell r="I212">
            <v>0</v>
          </cell>
        </row>
        <row r="219">
          <cell r="G219">
            <v>63150</v>
          </cell>
          <cell r="H219">
            <v>0</v>
          </cell>
          <cell r="I219">
            <v>0</v>
          </cell>
        </row>
        <row r="220">
          <cell r="G220">
            <v>63150</v>
          </cell>
          <cell r="H220">
            <v>0</v>
          </cell>
          <cell r="I220">
            <v>0</v>
          </cell>
        </row>
        <row r="221">
          <cell r="G221">
            <v>63150</v>
          </cell>
        </row>
        <row r="223">
          <cell r="G223">
            <v>0</v>
          </cell>
          <cell r="H223">
            <v>0</v>
          </cell>
          <cell r="I223">
            <v>0</v>
          </cell>
        </row>
        <row r="225">
          <cell r="G225">
            <v>0</v>
          </cell>
          <cell r="H225">
            <v>0</v>
          </cell>
          <cell r="I225">
            <v>0</v>
          </cell>
        </row>
        <row r="229">
          <cell r="G229">
            <v>0</v>
          </cell>
          <cell r="H229">
            <v>0</v>
          </cell>
          <cell r="I229">
            <v>0</v>
          </cell>
        </row>
        <row r="232">
          <cell r="G232">
            <v>17400</v>
          </cell>
          <cell r="H232">
            <v>0</v>
          </cell>
          <cell r="I232">
            <v>0</v>
          </cell>
        </row>
        <row r="234">
          <cell r="G234">
            <v>0</v>
          </cell>
          <cell r="H234">
            <v>0</v>
          </cell>
          <cell r="I234">
            <v>0</v>
          </cell>
        </row>
        <row r="236">
          <cell r="G236">
            <v>0</v>
          </cell>
          <cell r="H236">
            <v>0</v>
          </cell>
          <cell r="I236">
            <v>0</v>
          </cell>
        </row>
        <row r="238">
          <cell r="G238">
            <v>0</v>
          </cell>
          <cell r="H238">
            <v>0</v>
          </cell>
          <cell r="I238">
            <v>0</v>
          </cell>
        </row>
        <row r="241">
          <cell r="G241">
            <v>0</v>
          </cell>
          <cell r="H241">
            <v>0</v>
          </cell>
          <cell r="I241">
            <v>0</v>
          </cell>
        </row>
        <row r="243">
          <cell r="G243">
            <v>0</v>
          </cell>
          <cell r="H243">
            <v>0</v>
          </cell>
          <cell r="I243">
            <v>0</v>
          </cell>
        </row>
        <row r="245">
          <cell r="G245">
            <v>0</v>
          </cell>
          <cell r="H245">
            <v>0</v>
          </cell>
          <cell r="I245">
            <v>0</v>
          </cell>
        </row>
        <row r="247">
          <cell r="G247">
            <v>0</v>
          </cell>
          <cell r="H247">
            <v>0</v>
          </cell>
          <cell r="I247">
            <v>0</v>
          </cell>
        </row>
        <row r="254">
          <cell r="G254">
            <v>0</v>
          </cell>
          <cell r="H254">
            <v>0</v>
          </cell>
          <cell r="I254">
            <v>0</v>
          </cell>
        </row>
        <row r="256">
          <cell r="G256">
            <v>0</v>
          </cell>
          <cell r="H256">
            <v>0</v>
          </cell>
          <cell r="I256">
            <v>0</v>
          </cell>
        </row>
        <row r="258">
          <cell r="G258">
            <v>0</v>
          </cell>
          <cell r="H258">
            <v>0</v>
          </cell>
          <cell r="I258">
            <v>0</v>
          </cell>
        </row>
        <row r="263">
          <cell r="G263">
            <v>0</v>
          </cell>
          <cell r="H263">
            <v>0</v>
          </cell>
          <cell r="I263">
            <v>0</v>
          </cell>
        </row>
        <row r="265">
          <cell r="G265">
            <v>0</v>
          </cell>
          <cell r="H265">
            <v>0</v>
          </cell>
          <cell r="I265">
            <v>0</v>
          </cell>
        </row>
        <row r="270">
          <cell r="G270">
            <v>0</v>
          </cell>
          <cell r="H270">
            <v>0</v>
          </cell>
          <cell r="I270">
            <v>0</v>
          </cell>
        </row>
        <row r="276">
          <cell r="G276">
            <v>0</v>
          </cell>
          <cell r="H276">
            <v>0</v>
          </cell>
          <cell r="I276">
            <v>0</v>
          </cell>
        </row>
        <row r="280">
          <cell r="G280">
            <v>0</v>
          </cell>
          <cell r="H280">
            <v>0</v>
          </cell>
          <cell r="I280">
            <v>0</v>
          </cell>
        </row>
        <row r="287">
          <cell r="G287">
            <v>0</v>
          </cell>
          <cell r="H287">
            <v>0</v>
          </cell>
          <cell r="I287">
            <v>0</v>
          </cell>
        </row>
        <row r="295">
          <cell r="G295">
            <v>0</v>
          </cell>
          <cell r="H295">
            <v>0</v>
          </cell>
          <cell r="I295">
            <v>0</v>
          </cell>
        </row>
        <row r="297">
          <cell r="G297">
            <v>0</v>
          </cell>
          <cell r="H297">
            <v>0</v>
          </cell>
          <cell r="I297">
            <v>0</v>
          </cell>
        </row>
        <row r="298">
          <cell r="G298">
            <v>0</v>
          </cell>
          <cell r="H298">
            <v>0</v>
          </cell>
          <cell r="I298">
            <v>0</v>
          </cell>
        </row>
        <row r="306">
          <cell r="G306">
            <v>0</v>
          </cell>
          <cell r="H306">
            <v>0</v>
          </cell>
          <cell r="I306">
            <v>0</v>
          </cell>
        </row>
        <row r="313">
          <cell r="G313">
            <v>0</v>
          </cell>
          <cell r="H313">
            <v>0</v>
          </cell>
          <cell r="I313">
            <v>0</v>
          </cell>
        </row>
        <row r="314">
          <cell r="G314">
            <v>0</v>
          </cell>
          <cell r="H314">
            <v>0</v>
          </cell>
          <cell r="I314">
            <v>0</v>
          </cell>
        </row>
        <row r="316">
          <cell r="G316">
            <v>0</v>
          </cell>
          <cell r="H316">
            <v>0</v>
          </cell>
          <cell r="I316">
            <v>0</v>
          </cell>
        </row>
        <row r="322">
          <cell r="G322">
            <v>131875</v>
          </cell>
        </row>
        <row r="325">
          <cell r="G325">
            <v>0</v>
          </cell>
          <cell r="H325">
            <v>0</v>
          </cell>
          <cell r="I325">
            <v>0</v>
          </cell>
        </row>
        <row r="327">
          <cell r="G327">
            <v>0</v>
          </cell>
          <cell r="H327">
            <v>0</v>
          </cell>
          <cell r="I327">
            <v>0</v>
          </cell>
        </row>
        <row r="338">
          <cell r="G338">
            <v>0</v>
          </cell>
          <cell r="H338">
            <v>0</v>
          </cell>
          <cell r="I338">
            <v>0</v>
          </cell>
        </row>
        <row r="343">
          <cell r="G343">
            <v>0</v>
          </cell>
          <cell r="H343">
            <v>0</v>
          </cell>
          <cell r="I343">
            <v>0</v>
          </cell>
        </row>
        <row r="350">
          <cell r="G350">
            <v>0</v>
          </cell>
          <cell r="H350">
            <v>0</v>
          </cell>
          <cell r="I350">
            <v>0</v>
          </cell>
        </row>
        <row r="352">
          <cell r="G352">
            <v>0</v>
          </cell>
          <cell r="H352">
            <v>0</v>
          </cell>
          <cell r="I352">
            <v>0</v>
          </cell>
        </row>
        <row r="354">
          <cell r="G354">
            <v>0</v>
          </cell>
          <cell r="H354">
            <v>0</v>
          </cell>
          <cell r="I354">
            <v>0</v>
          </cell>
        </row>
        <row r="357">
          <cell r="G357">
            <v>0</v>
          </cell>
          <cell r="H357">
            <v>0</v>
          </cell>
          <cell r="I357">
            <v>0</v>
          </cell>
        </row>
        <row r="366">
          <cell r="G366">
            <v>0</v>
          </cell>
          <cell r="H366">
            <v>0</v>
          </cell>
          <cell r="I366">
            <v>0</v>
          </cell>
        </row>
        <row r="370">
          <cell r="G370">
            <v>0</v>
          </cell>
          <cell r="H370">
            <v>0</v>
          </cell>
          <cell r="I370">
            <v>0</v>
          </cell>
        </row>
        <row r="371">
          <cell r="G371">
            <v>0</v>
          </cell>
          <cell r="H371">
            <v>0</v>
          </cell>
          <cell r="I371">
            <v>0</v>
          </cell>
        </row>
        <row r="375">
          <cell r="G375">
            <v>0</v>
          </cell>
          <cell r="H375">
            <v>0</v>
          </cell>
          <cell r="I375">
            <v>0</v>
          </cell>
        </row>
        <row r="377">
          <cell r="G377">
            <v>0</v>
          </cell>
          <cell r="H377">
            <v>0</v>
          </cell>
          <cell r="I377">
            <v>0</v>
          </cell>
        </row>
        <row r="380">
          <cell r="G380">
            <v>0</v>
          </cell>
          <cell r="H380">
            <v>0</v>
          </cell>
          <cell r="I380">
            <v>0</v>
          </cell>
        </row>
        <row r="382">
          <cell r="G382">
            <v>0</v>
          </cell>
          <cell r="H382">
            <v>0</v>
          </cell>
          <cell r="I382">
            <v>0</v>
          </cell>
        </row>
        <row r="384">
          <cell r="G384">
            <v>0</v>
          </cell>
          <cell r="H384">
            <v>0</v>
          </cell>
          <cell r="I384">
            <v>0</v>
          </cell>
        </row>
        <row r="386">
          <cell r="G386">
            <v>0</v>
          </cell>
          <cell r="H386">
            <v>0</v>
          </cell>
          <cell r="I386">
            <v>0</v>
          </cell>
        </row>
        <row r="389">
          <cell r="G389">
            <v>0</v>
          </cell>
          <cell r="H389">
            <v>0</v>
          </cell>
          <cell r="I389">
            <v>0</v>
          </cell>
        </row>
        <row r="391">
          <cell r="G391">
            <v>0</v>
          </cell>
          <cell r="H391">
            <v>0</v>
          </cell>
          <cell r="I391">
            <v>0</v>
          </cell>
        </row>
        <row r="393">
          <cell r="G393">
            <v>0</v>
          </cell>
          <cell r="H393">
            <v>0</v>
          </cell>
          <cell r="I393">
            <v>0</v>
          </cell>
        </row>
        <row r="396">
          <cell r="G396">
            <v>0</v>
          </cell>
          <cell r="H396">
            <v>0</v>
          </cell>
          <cell r="I396">
            <v>0</v>
          </cell>
        </row>
        <row r="398">
          <cell r="G398">
            <v>0</v>
          </cell>
          <cell r="H398">
            <v>0</v>
          </cell>
          <cell r="I398">
            <v>0</v>
          </cell>
        </row>
        <row r="400">
          <cell r="G400">
            <v>0</v>
          </cell>
          <cell r="H400">
            <v>0</v>
          </cell>
          <cell r="I400">
            <v>0</v>
          </cell>
        </row>
        <row r="402">
          <cell r="G402">
            <v>0</v>
          </cell>
          <cell r="H402">
            <v>535000</v>
          </cell>
          <cell r="I402">
            <v>0</v>
          </cell>
        </row>
        <row r="409">
          <cell r="H409">
            <v>535000</v>
          </cell>
        </row>
        <row r="415">
          <cell r="G415">
            <v>0</v>
          </cell>
          <cell r="H415">
            <v>0</v>
          </cell>
          <cell r="I415">
            <v>0</v>
          </cell>
        </row>
        <row r="417">
          <cell r="G417">
            <v>0</v>
          </cell>
          <cell r="H417">
            <v>0</v>
          </cell>
          <cell r="I417">
            <v>0</v>
          </cell>
        </row>
        <row r="419">
          <cell r="G419">
            <v>0</v>
          </cell>
          <cell r="H419">
            <v>0</v>
          </cell>
          <cell r="I419">
            <v>0</v>
          </cell>
        </row>
        <row r="421">
          <cell r="G421">
            <v>0</v>
          </cell>
          <cell r="H421">
            <v>0</v>
          </cell>
          <cell r="I421">
            <v>0</v>
          </cell>
        </row>
        <row r="424">
          <cell r="G424">
            <v>0</v>
          </cell>
          <cell r="H424">
            <v>0</v>
          </cell>
          <cell r="I424">
            <v>0</v>
          </cell>
        </row>
        <row r="426">
          <cell r="G426">
            <v>0</v>
          </cell>
          <cell r="H426">
            <v>0</v>
          </cell>
          <cell r="I426">
            <v>0</v>
          </cell>
        </row>
        <row r="428">
          <cell r="G428">
            <v>0</v>
          </cell>
          <cell r="H428">
            <v>0</v>
          </cell>
          <cell r="I428">
            <v>0</v>
          </cell>
        </row>
        <row r="430">
          <cell r="G430">
            <v>0</v>
          </cell>
          <cell r="H430">
            <v>0</v>
          </cell>
          <cell r="I430">
            <v>0</v>
          </cell>
        </row>
        <row r="433">
          <cell r="G433">
            <v>0</v>
          </cell>
          <cell r="H433">
            <v>0</v>
          </cell>
          <cell r="I433">
            <v>0</v>
          </cell>
        </row>
        <row r="435">
          <cell r="G435">
            <v>0</v>
          </cell>
          <cell r="H435">
            <v>0</v>
          </cell>
          <cell r="I435">
            <v>0</v>
          </cell>
        </row>
        <row r="437">
          <cell r="G437">
            <v>0</v>
          </cell>
          <cell r="H437">
            <v>0</v>
          </cell>
          <cell r="I437">
            <v>0</v>
          </cell>
        </row>
        <row r="439">
          <cell r="G439">
            <v>0</v>
          </cell>
          <cell r="H439">
            <v>0</v>
          </cell>
          <cell r="I439">
            <v>0</v>
          </cell>
        </row>
        <row r="442">
          <cell r="G442">
            <v>0</v>
          </cell>
          <cell r="H442">
            <v>0</v>
          </cell>
          <cell r="I442">
            <v>0</v>
          </cell>
        </row>
        <row r="444">
          <cell r="G444">
            <v>0</v>
          </cell>
          <cell r="H444">
            <v>0</v>
          </cell>
          <cell r="I444">
            <v>0</v>
          </cell>
        </row>
        <row r="446">
          <cell r="G446">
            <v>0</v>
          </cell>
          <cell r="H446">
            <v>0</v>
          </cell>
          <cell r="I446">
            <v>0</v>
          </cell>
        </row>
        <row r="455">
          <cell r="G455">
            <v>0</v>
          </cell>
          <cell r="H455">
            <v>0</v>
          </cell>
          <cell r="I455">
            <v>0</v>
          </cell>
        </row>
        <row r="457">
          <cell r="G457">
            <v>0</v>
          </cell>
          <cell r="H457">
            <v>0</v>
          </cell>
          <cell r="I457">
            <v>0</v>
          </cell>
        </row>
        <row r="459">
          <cell r="G459">
            <v>0</v>
          </cell>
          <cell r="H459">
            <v>0</v>
          </cell>
          <cell r="I459">
            <v>0</v>
          </cell>
        </row>
        <row r="469">
          <cell r="G469">
            <v>0</v>
          </cell>
          <cell r="H469">
            <v>0</v>
          </cell>
          <cell r="I469">
            <v>0</v>
          </cell>
        </row>
        <row r="471">
          <cell r="G471">
            <v>0</v>
          </cell>
          <cell r="H471">
            <v>0</v>
          </cell>
          <cell r="I471">
            <v>0</v>
          </cell>
        </row>
        <row r="476">
          <cell r="G476">
            <v>0</v>
          </cell>
          <cell r="H476">
            <v>0</v>
          </cell>
          <cell r="I476">
            <v>0</v>
          </cell>
        </row>
        <row r="478">
          <cell r="G478">
            <v>0</v>
          </cell>
          <cell r="H478">
            <v>0</v>
          </cell>
          <cell r="I478">
            <v>0</v>
          </cell>
        </row>
        <row r="481">
          <cell r="G481">
            <v>0</v>
          </cell>
          <cell r="H481">
            <v>0</v>
          </cell>
          <cell r="I481">
            <v>0</v>
          </cell>
        </row>
        <row r="483">
          <cell r="G483">
            <v>0</v>
          </cell>
          <cell r="H483">
            <v>0</v>
          </cell>
          <cell r="I483">
            <v>0</v>
          </cell>
        </row>
        <row r="485">
          <cell r="G485">
            <v>0</v>
          </cell>
          <cell r="H485">
            <v>0</v>
          </cell>
          <cell r="I485">
            <v>0</v>
          </cell>
        </row>
        <row r="498">
          <cell r="G498">
            <v>0</v>
          </cell>
          <cell r="H498">
            <v>0</v>
          </cell>
          <cell r="I498">
            <v>0</v>
          </cell>
        </row>
        <row r="500">
          <cell r="G500">
            <v>0</v>
          </cell>
          <cell r="H500">
            <v>0</v>
          </cell>
          <cell r="I500">
            <v>0</v>
          </cell>
        </row>
        <row r="502">
          <cell r="G502">
            <v>0</v>
          </cell>
          <cell r="H502">
            <v>0</v>
          </cell>
          <cell r="I502">
            <v>0</v>
          </cell>
        </row>
        <row r="504">
          <cell r="G504">
            <v>0</v>
          </cell>
          <cell r="H504">
            <v>0</v>
          </cell>
          <cell r="I504">
            <v>0</v>
          </cell>
        </row>
        <row r="511">
          <cell r="G511">
            <v>0</v>
          </cell>
          <cell r="H511">
            <v>0</v>
          </cell>
          <cell r="I511">
            <v>0</v>
          </cell>
        </row>
        <row r="513">
          <cell r="G513">
            <v>0</v>
          </cell>
          <cell r="H513">
            <v>0</v>
          </cell>
          <cell r="I513">
            <v>0</v>
          </cell>
        </row>
      </sheetData>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Copia de Matriz POA DC-SNS DED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DGI"/>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ow r="132">
          <cell r="D132" t="str">
            <v>Obj1.1 - Definir e implementar un modelo organizativo funcional en el Nivel Central del SNS</v>
          </cell>
        </row>
      </sheetData>
      <sheetData sheetId="14" refreshError="1"/>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Hoja1"/>
      <sheetName val="Tablero Indicadores POA"/>
      <sheetName val="Prov"/>
      <sheetName val="Insumos"/>
      <sheetName val="LSIns"/>
      <sheetName val="Obj"/>
      <sheetName val="Catalogo"/>
      <sheetName val="Matriz POA 2020 DGC"/>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C2" t="str">
            <v>Manteles en encajes para bandejas grandes (rectangulares)</v>
          </cell>
        </row>
      </sheetData>
      <sheetData sheetId="13">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4" refreshError="1"/>
      <sheetData sheetId="15" refreshError="1"/>
      <sheetData sheetId="1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DMI"/>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DPI"/>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Set>
  </externalBook>
</externalLink>
</file>

<file path=xl/persons/person.xml><?xml version="1.0" encoding="utf-8"?>
<personList xmlns="http://schemas.microsoft.com/office/spreadsheetml/2018/threadedcomments" xmlns:x="http://schemas.openxmlformats.org/spreadsheetml/2006/main">
  <person displayName="Ilka Gonzalez" id="{CAADF6C4-A190-4854-A532-18015E6A838F}" userId="6f52ecf1d41c116e" providerId="Windows Live"/>
  <person displayName="Juana Maria Lora Acevedo" id="{A187B070-8B87-4DCC-8D91-09109D3BB326}" userId="Juana Maria Lora Acevedo"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B8:Q86" headerRowDxfId="193" dataDxfId="192" totalsRowDxfId="191">
  <autoFilter ref="B8:Q86" xr:uid="{00000000-0009-0000-0100-000003000000}"/>
  <tableColumns count="16">
    <tableColumn id="20" xr3:uid="{00000000-0010-0000-0000-000014000000}" name="ID_Dependendencia" dataDxfId="190">
      <calculatedColumnFormula>IF(Tabla3[[#This Row],[Línea estratégica]]="","",CONCATENATE(Tabla3[[#This Row],[POA]],".",Tabla3[[#This Row],[SRS]],".",Tabla3[[#This Row],[AREA]],".",#REF!))</calculatedColumnFormula>
    </tableColumn>
    <tableColumn id="13" xr3:uid="{00000000-0010-0000-0000-00000D000000}" name="POA" dataDxfId="189">
      <calculatedColumnFormula>IF(Tabla3[[#This Row],[Línea estratégica]]="","",#REF!)</calculatedColumnFormula>
    </tableColumn>
    <tableColumn id="17" xr3:uid="{00000000-0010-0000-0000-000011000000}" name="SRS" dataDxfId="188">
      <calculatedColumnFormula>IF(Tabla3[[#This Row],[Línea estratégica]]="","",#REF!)</calculatedColumnFormula>
    </tableColumn>
    <tableColumn id="18" xr3:uid="{00000000-0010-0000-0000-000012000000}" name="AREA" dataDxfId="187">
      <calculatedColumnFormula>IF(Tabla3[[#This Row],[Línea estratégica]]="","",#REF!)</calculatedColumnFormula>
    </tableColumn>
    <tableColumn id="1" xr3:uid="{00000000-0010-0000-0000-000001000000}" name="Línea estratégica" totalsRowLabel="Total" dataDxfId="186" totalsRowDxfId="185"/>
    <tableColumn id="2" xr3:uid="{00000000-0010-0000-0000-000002000000}" name="Cod_LE" dataDxfId="184">
      <calculatedColumnFormula>IFERROR(VLOOKUP([1]!Tabla3[[#This Row],[Línea estratégica]],[1]Obj!$B$57:$C$90,2,FALSE),"")</calculatedColumnFormula>
    </tableColumn>
    <tableColumn id="15" xr3:uid="{00000000-0010-0000-0000-00000F000000}" name="Objetivo" dataDxfId="183" totalsRowDxfId="182"/>
    <tableColumn id="16" xr3:uid="{00000000-0010-0000-0000-000010000000}" name="Cod_Obj" dataDxfId="181" totalsRowDxfId="180">
      <calculatedColumnFormula>IFERROR(VLOOKUP($H9,Obj!$D$118:$E$124,2,FALSE),"")</calculatedColumnFormula>
    </tableColumn>
    <tableColumn id="14" xr3:uid="{00000000-0010-0000-0000-00000E000000}" name="Resultado esperado" dataDxfId="179" totalsRowDxfId="178"/>
    <tableColumn id="3" xr3:uid="{00000000-0010-0000-0000-000003000000}" name="Productos" dataDxfId="177" totalsRowDxfId="176"/>
    <tableColumn id="4" xr3:uid="{00000000-0010-0000-0000-000004000000}" name="Indicador" dataDxfId="175" totalsRowDxfId="174"/>
    <tableColumn id="5" xr3:uid="{00000000-0010-0000-0000-000005000000}" name="Unidad de medida" dataDxfId="173" totalsRowDxfId="172"/>
    <tableColumn id="22" xr3:uid="{00000000-0010-0000-0000-000016000000}" name="Línea Base" dataDxfId="171" totalsRowDxfId="170"/>
    <tableColumn id="6" xr3:uid="{00000000-0010-0000-0000-000006000000}" name="Meta" dataDxfId="169" totalsRowDxfId="168"/>
    <tableColumn id="11" xr3:uid="{00000000-0010-0000-0000-00000B000000}" name="Supuestos" dataDxfId="167" totalsRowDxfId="166"/>
    <tableColumn id="12" xr3:uid="{00000000-0010-0000-0000-00000C000000}" name="Dependencia responsable" totalsRowFunction="count" dataDxfId="165" totalsRowDxfId="164"/>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B9:Z267" totalsRowCount="1" headerRowDxfId="163" dataDxfId="162" totalsRowDxfId="161">
  <autoFilter ref="B9:Z266" xr:uid="{00000000-0009-0000-0100-000002000000}"/>
  <sortState xmlns:xlrd2="http://schemas.microsoft.com/office/spreadsheetml/2017/richdata2" ref="B239:Z266">
    <sortCondition ref="H9:H266"/>
  </sortState>
  <tableColumns count="25">
    <tableColumn id="1" xr3:uid="{00000000-0010-0000-0100-000001000000}" name="ID_Dependendencia" dataDxfId="160" totalsRowDxfId="159">
      <calculatedColumnFormula>IF(Tabla2[[#This Row],[Productos ]]="","",CONCATENATE(Tabla2[[#This Row],[POA]],".",Tabla2[[#This Row],[SRS]],".",Tabla2[[#This Row],[AREA]],".",Tabla2[[#This Row],[TIPO]]))</calculatedColumnFormula>
    </tableColumn>
    <tableColumn id="4" xr3:uid="{00000000-0010-0000-0100-000004000000}" name="POA" dataDxfId="158" totalsRowDxfId="157"/>
    <tableColumn id="24" xr3:uid="{00000000-0010-0000-0100-000018000000}" name="SRS" dataDxfId="156" totalsRowDxfId="155"/>
    <tableColumn id="25" xr3:uid="{00000000-0010-0000-0100-000019000000}" name="AREA" dataDxfId="154" totalsRowDxfId="153"/>
    <tableColumn id="26" xr3:uid="{00000000-0010-0000-0100-00001A000000}" name="TIPO" dataDxfId="152" totalsRowDxfId="151">
      <calculatedColumnFormula>IF(Tabla2[[#This Row],[Productos ]]="","",'Formulario PPGR1'!#REF!)</calculatedColumnFormula>
    </tableColumn>
    <tableColumn id="2" xr3:uid="{00000000-0010-0000-0100-000002000000}" name="Productos " dataDxfId="150" totalsRowDxfId="149"/>
    <tableColumn id="3" xr3:uid="{00000000-0010-0000-0100-000003000000}" name="Código" dataDxfId="148" totalsRowDxfId="147"/>
    <tableColumn id="23" xr3:uid="{00000000-0010-0000-0100-000017000000}" name="Actividades Programables Presupuestables" dataDxfId="146" totalsRowDxfId="145"/>
    <tableColumn id="5" xr3:uid="{00000000-0010-0000-0100-000005000000}" name="Ene" totalsRowFunction="sum" dataDxfId="144" totalsRowDxfId="143"/>
    <tableColumn id="6" xr3:uid="{00000000-0010-0000-0100-000006000000}" name="Feb" totalsRowFunction="sum" dataDxfId="142" totalsRowDxfId="141"/>
    <tableColumn id="7" xr3:uid="{00000000-0010-0000-0100-000007000000}" name="Mar" totalsRowFunction="sum" dataDxfId="140" totalsRowDxfId="139"/>
    <tableColumn id="8" xr3:uid="{00000000-0010-0000-0100-000008000000}" name="Abr" totalsRowFunction="sum" dataDxfId="138" totalsRowDxfId="137"/>
    <tableColumn id="9" xr3:uid="{00000000-0010-0000-0100-000009000000}" name="May" totalsRowFunction="sum" dataDxfId="136" totalsRowDxfId="135"/>
    <tableColumn id="10" xr3:uid="{00000000-0010-0000-0100-00000A000000}" name="Jun" totalsRowFunction="sum" dataDxfId="134" totalsRowDxfId="133"/>
    <tableColumn id="11" xr3:uid="{00000000-0010-0000-0100-00000B000000}" name="Jul" totalsRowFunction="sum" dataDxfId="132" totalsRowDxfId="131"/>
    <tableColumn id="12" xr3:uid="{00000000-0010-0000-0100-00000C000000}" name="Ago" totalsRowFunction="sum" dataDxfId="130" totalsRowDxfId="129"/>
    <tableColumn id="13" xr3:uid="{00000000-0010-0000-0100-00000D000000}" name="Sep" totalsRowFunction="sum" dataDxfId="128" totalsRowDxfId="127"/>
    <tableColumn id="14" xr3:uid="{00000000-0010-0000-0100-00000E000000}" name="Oct" totalsRowFunction="sum" dataDxfId="126" totalsRowDxfId="125"/>
    <tableColumn id="15" xr3:uid="{00000000-0010-0000-0100-00000F000000}" name="Nov" totalsRowFunction="sum" dataDxfId="124" totalsRowDxfId="123"/>
    <tableColumn id="16" xr3:uid="{00000000-0010-0000-0100-000010000000}" name="Dic" totalsRowFunction="sum" dataDxfId="122" totalsRowDxfId="121"/>
    <tableColumn id="17" xr3:uid="{00000000-0010-0000-0100-000011000000}" name="Total de Acciones " totalsRowFunction="sum" dataDxfId="120" totalsRowDxfId="119">
      <calculatedColumnFormula>SUM(Tabla2[[#This Row],[Ene]:[Dic]])</calculatedColumnFormula>
    </tableColumn>
    <tableColumn id="18" xr3:uid="{00000000-0010-0000-0100-000012000000}" name="Medio de Verificación 1" dataDxfId="118" totalsRowDxfId="117"/>
    <tableColumn id="19" xr3:uid="{00000000-0010-0000-0100-000013000000}" name="Medio de Verificación 2" dataDxfId="116" totalsRowDxfId="115"/>
    <tableColumn id="20" xr3:uid="{00000000-0010-0000-0100-000014000000}" name="Medio de Verificación 3" dataDxfId="114" totalsRowDxfId="113"/>
    <tableColumn id="22" xr3:uid="{00000000-0010-0000-0100-000016000000}" name="Responsable " dataDxfId="112" totalsRowDxfId="111"/>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1" displayName="Tabla1" ref="B8:R1684" headerRowDxfId="110" dataDxfId="109" totalsRowDxfId="108">
  <autoFilter ref="B8:R1684" xr:uid="{00000000-0009-0000-0100-000001000000}"/>
  <tableColumns count="17">
    <tableColumn id="13" xr3:uid="{00000000-0010-0000-0200-00000D000000}" name="ID_Dependendencia" dataDxfId="107" totalsRowDxfId="106">
      <calculatedColumnFormula>IF(Tabla1[[#This Row],[Código_Actividad]]="","",CONCATENATE(Tabla1[[#This Row],[POA]],".",Tabla1[[#This Row],[SRS]],".",Tabla1[[#This Row],[AREA]],".",Tabla1[[#This Row],[TIPO]]))</calculatedColumnFormula>
    </tableColumn>
    <tableColumn id="14" xr3:uid="{00000000-0010-0000-0200-00000E000000}" name="POA" dataDxfId="105" totalsRowDxfId="104">
      <calculatedColumnFormula>IF(Tabla1[[#This Row],[Código_Actividad]]="","",'Formulario PPGR1'!#REF!)</calculatedColumnFormula>
    </tableColumn>
    <tableColumn id="15" xr3:uid="{00000000-0010-0000-0200-00000F000000}" name="SRS" dataDxfId="103" totalsRowDxfId="102">
      <calculatedColumnFormula>IF(Tabla1[[#This Row],[Código_Actividad]]="","",'Formulario PPGR1'!#REF!)</calculatedColumnFormula>
    </tableColumn>
    <tableColumn id="16" xr3:uid="{00000000-0010-0000-0200-000010000000}" name="AREA" dataDxfId="101" totalsRowDxfId="100">
      <calculatedColumnFormula>IF(Tabla1[[#This Row],[Código_Actividad]]="","",'Formulario PPGR1'!#REF!)</calculatedColumnFormula>
    </tableColumn>
    <tableColumn id="17" xr3:uid="{00000000-0010-0000-0200-000011000000}" name="TIPO" dataDxfId="99" totalsRowDxfId="98">
      <calculatedColumnFormula>IF(Tabla1[[#This Row],[Código_Actividad]]="","",'Formulario PPGR1'!#REF!)</calculatedColumnFormula>
    </tableColumn>
    <tableColumn id="1" xr3:uid="{00000000-0010-0000-0200-000001000000}" name="Código_Actividad" totalsRowLabel="Total" dataDxfId="97" totalsRowDxfId="96"/>
    <tableColumn id="2" xr3:uid="{00000000-0010-0000-0200-000002000000}" name="Actividad" dataDxfId="95" totalsRowDxfId="94">
      <calculatedColumnFormula>IFERROR(VLOOKUP(Tabla1[[#This Row],[Código_Actividad]],'Formulario PPGR2'!$H$10:$I$1048576,2,FALSE),"")</calculatedColumnFormula>
    </tableColumn>
    <tableColumn id="10" xr3:uid="{00000000-0010-0000-0200-00000A000000}" name="Total de Actividades " totalsRowFunction="sum" dataDxfId="93">
      <calculatedColumnFormula>IFERROR(VLOOKUP(Tabla1[[#This Row],[Código_Actividad]],Tabla2[[Código]:[Total de Acciones ]],15,FALSE),"")</calculatedColumnFormula>
    </tableColumn>
    <tableColumn id="3" xr3:uid="{00000000-0010-0000-0200-000003000000}" name="Insumos" dataDxfId="92" totalsRowDxfId="91"/>
    <tableColumn id="12" xr3:uid="{00000000-0010-0000-0200-00000C000000}" name="InsumoAbrev" dataDxfId="90">
      <calculatedColumnFormula>IFERROR(VLOOKUP($J9,[3]LSIns!$B$5:$C$45,2,FALSE),"")</calculatedColumnFormula>
    </tableColumn>
    <tableColumn id="11" xr3:uid="{00000000-0010-0000-0200-00000B000000}" name="Descripción" dataDxfId="89" totalsRowDxfId="88"/>
    <tableColumn id="4" xr3:uid="{00000000-0010-0000-0200-000004000000}" name="Unidad de Medida" dataDxfId="87">
      <calculatedColumnFormula>IFERROR(VLOOKUP($L9,[4]Insumos!$C$2:$F$517,2,FALSE),"")</calculatedColumnFormula>
    </tableColumn>
    <tableColumn id="5" xr3:uid="{00000000-0010-0000-0200-000005000000}" name="Cantidad de Insumos" dataDxfId="86" totalsRowDxfId="85"/>
    <tableColumn id="6" xr3:uid="{00000000-0010-0000-0200-000006000000}" name="Precio Unitario" dataDxfId="84">
      <calculatedColumnFormula>IFERROR(VLOOKUP($L9,[4]Insumos!$C$2:$F$517,3,FALSE),"")</calculatedColumnFormula>
    </tableColumn>
    <tableColumn id="7" xr3:uid="{00000000-0010-0000-0200-000007000000}" name="Valor Total" totalsRowFunction="sum" dataDxfId="83">
      <calculatedColumnFormula>+Tabla1[[#This Row],[Precio Unitario]]*Tabla1[[#This Row],[Cantidad de Insumos]]</calculatedColumnFormula>
    </tableColumn>
    <tableColumn id="8" xr3:uid="{00000000-0010-0000-0200-000008000000}" name="Código Presupuestario" dataDxfId="82">
      <calculatedColumnFormula>IFERROR(VLOOKUP($L9,[4]Insumos!$C$2:$F$517,4,FALSE),"")</calculatedColumnFormula>
    </tableColumn>
    <tableColumn id="9" xr3:uid="{00000000-0010-0000-0200-000009000000}" name="Fuente de Financiamiento" dataDxfId="81" totalsRowDxfId="8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B8:P65" headerRowDxfId="79" dataDxfId="78" tableBorderDxfId="77" headerRowCellStyle="Normal 2" dataCellStyle="Normal 2">
  <autoFilter ref="B8:P65" xr:uid="{00000000-0009-0000-0100-000004000000}"/>
  <tableColumns count="15">
    <tableColumn id="11" xr3:uid="{00000000-0010-0000-0300-00000B000000}" name="ID_Dependendencia" dataDxfId="76" totalsRowDxfId="75" dataCellStyle="Normal 2">
      <calculatedColumnFormula>IF(Tabla4[[#This Row],[Tipo de Intervención]]="","",CONCATENATE(Tabla4[[#This Row],[POA]],".",Tabla4[[#This Row],[SRS]],".",Tabla4[[#This Row],[AREA]],".",Tabla4[[#This Row],[TIPO]]))</calculatedColumnFormula>
    </tableColumn>
    <tableColumn id="12" xr3:uid="{00000000-0010-0000-0300-00000C000000}" name="POA" dataDxfId="74" totalsRowDxfId="73" dataCellStyle="Normal 2">
      <calculatedColumnFormula>IF(Tabla4[[#This Row],[Tipo de Intervención]]="","",'Formulario PPGR1'!#REF!)</calculatedColumnFormula>
    </tableColumn>
    <tableColumn id="13" xr3:uid="{00000000-0010-0000-0300-00000D000000}" name="SRS" dataDxfId="72" totalsRowDxfId="71" dataCellStyle="Normal 2">
      <calculatedColumnFormula>IF(Tabla4[[#This Row],[Tipo de Intervención]]="","",'Formulario PPGR1'!#REF!)</calculatedColumnFormula>
    </tableColumn>
    <tableColumn id="14" xr3:uid="{00000000-0010-0000-0300-00000E000000}" name="AREA" dataDxfId="70" totalsRowDxfId="69" dataCellStyle="Normal 2">
      <calculatedColumnFormula>IF(Tabla4[[#This Row],[Tipo de Intervención]]="","",'Formulario PPGR1'!#REF!)</calculatedColumnFormula>
    </tableColumn>
    <tableColumn id="15" xr3:uid="{00000000-0010-0000-0300-00000F000000}" name="TIPO" dataDxfId="68" totalsRowDxfId="67" dataCellStyle="Normal 2">
      <calculatedColumnFormula>IF(Tabla4[[#This Row],[Tipo de Intervención]]="","",'Formulario PPGR1'!#REF!)</calculatedColumnFormula>
    </tableColumn>
    <tableColumn id="1" xr3:uid="{00000000-0010-0000-0300-000001000000}" name="Tipo de Intervención" totalsRowLabel="Total" dataDxfId="66" totalsRowDxfId="65"/>
    <tableColumn id="2" xr3:uid="{00000000-0010-0000-0300-000002000000}" name="Tipo EESS" dataDxfId="64" totalsRowDxfId="63"/>
    <tableColumn id="3" xr3:uid="{00000000-0010-0000-0300-000003000000}" name="Nombre de establecimiento" dataDxfId="62" totalsRowDxfId="61" dataCellStyle="Normal 2"/>
    <tableColumn id="4" xr3:uid="{00000000-0010-0000-0300-000004000000}" name="Provincia" dataDxfId="60" totalsRowDxfId="59" dataCellStyle="Normal 2"/>
    <tableColumn id="6" xr3:uid="{00000000-0010-0000-0300-000006000000}" name="ListaProvincia" dataDxfId="58" totalsRowDxfId="57" dataCellStyle="Normal 2">
      <calculatedColumnFormula>IFERROR(VLOOKUP(Tabla4[[#This Row],[Provincia]],Prov!$A$2:$B$156,2,FALSE),"")</calculatedColumnFormula>
    </tableColumn>
    <tableColumn id="5" xr3:uid="{00000000-0010-0000-0300-000005000000}" name="Municipio" dataDxfId="56" totalsRowDxfId="55" dataCellStyle="Normal 2"/>
    <tableColumn id="7" xr3:uid="{00000000-0010-0000-0300-000007000000}" name="Unidad de Medida" dataDxfId="54" totalsRowDxfId="53" dataCellStyle="Normal 2"/>
    <tableColumn id="8" xr3:uid="{00000000-0010-0000-0300-000008000000}" name="Monto Estimado" totalsRowFunction="sum" dataDxfId="52" totalsRowDxfId="51" dataCellStyle="Normal 2"/>
    <tableColumn id="9" xr3:uid="{00000000-0010-0000-0300-000009000000}" name="Código Presupuestario" dataDxfId="50" totalsRowDxfId="49" dataCellStyle="Normal 2">
      <calculatedColumnFormula>IFERROR(VLOOKUP($G9,Catalogo!$G$19:$H$24,2,FALSE),"")</calculatedColumnFormula>
    </tableColumn>
    <tableColumn id="10" xr3:uid="{00000000-0010-0000-0300-00000A000000}" name="Fuente de Financiamiento" totalsRowFunction="count" dataDxfId="48" totalsRowDxfId="47" dataCellStyle="Normal 2"/>
  </tableColumns>
  <tableStyleInfo name="TableStyleLight2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46" displayName="Tabla46" ref="B8:W65" headerRowDxfId="46" dataDxfId="45" tableBorderDxfId="44" headerRowCellStyle="Normal 2" dataCellStyle="Normal 2">
  <autoFilter ref="B8:W65" xr:uid="{00000000-0009-0000-0100-000005000000}"/>
  <tableColumns count="22">
    <tableColumn id="17" xr3:uid="{00000000-0010-0000-0400-000011000000}" name="ID_Dependendencia" dataDxfId="43" totalsRowDxfId="42" dataCellStyle="Normal 2">
      <calculatedColumnFormula>IF(Tabla46[[#This Row],[Tipos de Acciones]]="","",CONCATENATE(Tabla46[[#This Row],[POA]],".",Tabla46[[#This Row],[SRS]],".",Tabla46[[#This Row],[AREA]],".",Tabla46[[#This Row],[TIPO]]))</calculatedColumnFormula>
    </tableColumn>
    <tableColumn id="18" xr3:uid="{00000000-0010-0000-0400-000012000000}" name="POA" dataDxfId="41" totalsRowDxfId="40" dataCellStyle="Normal 2">
      <calculatedColumnFormula>IF(Tabla46[[#This Row],[Tipos de Acciones]]="","",'[18]Formulario PPGR1'!#REF!)</calculatedColumnFormula>
    </tableColumn>
    <tableColumn id="19" xr3:uid="{00000000-0010-0000-0400-000013000000}" name="SRS" dataDxfId="39" totalsRowDxfId="38" dataCellStyle="Normal 2">
      <calculatedColumnFormula>IF(Tabla46[[#This Row],[Tipos de Acciones]]="","",'[18]Formulario PPGR1'!#REF!)</calculatedColumnFormula>
    </tableColumn>
    <tableColumn id="20" xr3:uid="{00000000-0010-0000-0400-000014000000}" name="AREA" dataDxfId="37" totalsRowDxfId="36" dataCellStyle="Normal 2">
      <calculatedColumnFormula>IF(Tabla46[[#This Row],[Tipos de Acciones]]="","",'[18]Formulario PPGR1'!#REF!)</calculatedColumnFormula>
    </tableColumn>
    <tableColumn id="21" xr3:uid="{00000000-0010-0000-0400-000015000000}" name="TIPO" dataDxfId="35" totalsRowDxfId="34" dataCellStyle="Normal 2">
      <calculatedColumnFormula>IF(Tabla46[[#This Row],[Tipos de Acciones]]="","",'[18]Formulario PPGR1'!#REF!)</calculatedColumnFormula>
    </tableColumn>
    <tableColumn id="1" xr3:uid="{00000000-0010-0000-0400-000001000000}" name="Tipos de Acciones" totalsRowLabel="Total" dataDxfId="33" totalsRowDxfId="32"/>
    <tableColumn id="6" xr3:uid="{00000000-0010-0000-0400-000006000000}" name="Tipo de Equipo" dataDxfId="31" totalsRowDxfId="30"/>
    <tableColumn id="16" xr3:uid="{00000000-0010-0000-0400-000010000000}" name="InsumoAbrev" dataDxfId="29" totalsRowDxfId="28">
      <calculatedColumnFormula>IFERROR(VLOOKUP([19]!Tabla46[[#This Row],[Tipo de Equipo]],[19]LSIns!F15:G30,2,FALSE),"")</calculatedColumnFormula>
    </tableColumn>
    <tableColumn id="11" xr3:uid="{00000000-0010-0000-0400-00000B000000}" name="Item" dataDxfId="27" totalsRowDxfId="26"/>
    <tableColumn id="12" xr3:uid="{00000000-0010-0000-0400-00000C000000}" name="Descripción" dataDxfId="25" totalsRowDxfId="24"/>
    <tableColumn id="2" xr3:uid="{00000000-0010-0000-0400-000002000000}" name="Tipo EESS" dataDxfId="23" totalsRowDxfId="22"/>
    <tableColumn id="3" xr3:uid="{00000000-0010-0000-0400-000003000000}" name="Nombre de establecimiento" dataDxfId="21" totalsRowDxfId="20" dataCellStyle="Normal 2"/>
    <tableColumn id="4" xr3:uid="{00000000-0010-0000-0400-000004000000}" name="Provincia" dataDxfId="19" totalsRowDxfId="18" dataCellStyle="Normal 2"/>
    <tableColumn id="15" xr3:uid="{00000000-0010-0000-0400-00000F000000}" name="ListaProvincia" dataDxfId="17" totalsRowDxfId="16" dataCellStyle="Normal 2"/>
    <tableColumn id="5" xr3:uid="{00000000-0010-0000-0400-000005000000}" name="Municipio" dataDxfId="15" totalsRowDxfId="14" dataCellStyle="Normal 2"/>
    <tableColumn id="7" xr3:uid="{00000000-0010-0000-0400-000007000000}" name="Unidad de Medida" dataDxfId="13" totalsRowDxfId="12" dataCellStyle="Normal 2"/>
    <tableColumn id="14" xr3:uid="{00000000-0010-0000-0400-00000E000000}" name="Cantidad de Insumos" dataDxfId="11" totalsRowDxfId="10" dataCellStyle="Normal 2"/>
    <tableColumn id="13" xr3:uid="{00000000-0010-0000-0400-00000D000000}" name="Precio Unitario" dataDxfId="9" totalsRowDxfId="8" dataCellStyle="Normal 2"/>
    <tableColumn id="8" xr3:uid="{00000000-0010-0000-0400-000008000000}" name="Valor Total Estimado" totalsRowFunction="sum" dataDxfId="7" totalsRowDxfId="6" dataCellStyle="Normal 2"/>
    <tableColumn id="9" xr3:uid="{00000000-0010-0000-0400-000009000000}" name="Código Presupuestario" dataDxfId="5" totalsRowDxfId="4" dataCellStyle="Normal 2"/>
    <tableColumn id="10" xr3:uid="{00000000-0010-0000-0400-00000A000000}" name="Fuente de Financiamiento" totalsRowFunction="count" dataDxfId="3" totalsRowDxfId="2" dataCellStyle="Normal 2"/>
    <tableColumn id="22" xr3:uid="{00000000-0010-0000-0400-000016000000}" name="Columna1" dataDxfId="1" totalsRowDxfId="0" dataCellStyle="Normal 2"/>
  </tableColumns>
  <tableStyleInfo name="TableStyleLight2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9" dT="2020-07-13T19:09:33.68" personId="{CAADF6C4-A190-4854-A532-18015E6A838F}" id="{887AC4F3-102D-4652-B487-3A47CF691061}">
    <text>Registrar medios de verificación que no se contemplan en las pestañas desplegables</text>
  </threadedComment>
  <threadedComment ref="Z9" dT="2020-07-13T19:09:53.56" personId="{CAADF6C4-A190-4854-A532-18015E6A838F}" id="{0C94B2A4-845F-48E2-9EFF-AF2219FB8779}">
    <text>Registrar responsables de acuerdo a la estructura organizacional</text>
  </threadedComment>
  <threadedComment ref="I105" dT="2021-07-30T14:02:00.86" personId="{A187B070-8B87-4DCC-8D91-09109D3BB326}" id="{6AA842D7-EE73-496D-8C5E-419E856C1312}">
    <text>AGREGADA POR EL DEPARTAMENTO, NO ESTABA CONTEMPLADA EN EL POA ESTANDAR</text>
  </threadedComment>
  <threadedComment ref="I197" dT="2021-07-30T21:07:11.56" personId="{A187B070-8B87-4DCC-8D91-09109D3BB326}" id="{A1BEB9BC-6BD7-4F02-9DFF-5018B2F30350}">
    <text>SE AGREGO</text>
  </threadedComment>
  <threadedComment ref="I215" dT="2021-07-30T19:40:39.43" personId="{A187B070-8B87-4DCC-8D91-09109D3BB326}" id="{EA129D6A-1399-42FC-A55E-02F35CCC6B2C}">
    <text>fue agregada</text>
  </threadedComment>
  <threadedComment ref="I216" dT="2021-07-30T19:40:50.24" personId="{A187B070-8B87-4DCC-8D91-09109D3BB326}" id="{62AF8926-986E-404C-8580-A3C06EB62094}">
    <text>fue agregada</text>
  </threadedComment>
  <threadedComment ref="I217" dT="2021-07-30T19:40:58.58" personId="{A187B070-8B87-4DCC-8D91-09109D3BB326}" id="{E4F2F8EF-21DB-492C-9010-4C138E915C89}">
    <text>fue agregada</text>
  </threadedComment>
  <threadedComment ref="I218" dT="2021-07-30T19:41:05.79" personId="{A187B070-8B87-4DCC-8D91-09109D3BB326}" id="{B89E21E2-AF89-4CF7-8890-99596AD98E0C}">
    <text>fue agregada</text>
  </threadedComment>
</ThreadedComments>
</file>

<file path=xl/threadedComments/threadedComment2.xml><?xml version="1.0" encoding="utf-8"?>
<ThreadedComments xmlns="http://schemas.microsoft.com/office/spreadsheetml/2018/threadedcomments" xmlns:x="http://schemas.openxmlformats.org/spreadsheetml/2006/main">
  <threadedComment ref="G9" dT="2021-07-29T18:28:11.45" personId="{A187B070-8B87-4DCC-8D91-09109D3BB326}" id="{DE899402-3CCE-469B-8D3D-1483D123C134}">
    <text>OFICINA ACCESO A LA INFORMACION</text>
  </threadedComment>
  <threadedComment ref="G22" dT="2021-07-29T18:27:19.30" personId="{A187B070-8B87-4DCC-8D91-09109D3BB326}" id="{A29BFD1E-CE21-4405-A0BF-6BB272C16063}">
    <text>COMUNICACIONES</text>
  </threadedComment>
  <threadedComment ref="G37" dT="2021-07-29T18:28:45.87" personId="{A187B070-8B87-4DCC-8D91-09109D3BB326}" id="{EB8B8370-FE61-4A51-8A7A-60B1E8F595E2}">
    <text>MONITOREO Y EVALUACION</text>
  </threadedComment>
  <threadedComment ref="G41" dT="2021-07-29T18:43:31.82" personId="{A187B070-8B87-4DCC-8D91-09109D3BB326}" id="{D7A9870B-D620-41EA-85F1-868B0A6D40D4}">
    <text>CENTROS DE SALUD</text>
  </threadedComment>
  <threadedComment ref="G68" dT="2021-07-29T19:15:15.46" personId="{A187B070-8B87-4DCC-8D91-09109D3BB326}" id="{5CC0D633-A138-4364-9608-83566FF67F4E}">
    <text>PLANIFICACION Y DESARROLLO</text>
  </threadedComment>
  <threadedComment ref="G160" dT="2021-07-30T11:17:59.97" personId="{A187B070-8B87-4DCC-8D91-09109D3BB326}" id="{0D69806E-77C9-4617-B448-0C49DB63EE79}">
    <text>financiero</text>
  </threadedComment>
  <threadedComment ref="G166" dT="2021-07-30T11:16:44.16" personId="{A187B070-8B87-4DCC-8D91-09109D3BB326}" id="{D03514B9-EE8C-4154-8BCC-57E4E69C9E50}">
    <text>flete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1.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2.xml"/><Relationship Id="rId5" Type="http://schemas.openxmlformats.org/officeDocument/2006/relationships/image" Target="../media/image3.emf"/><Relationship Id="rId4" Type="http://schemas.openxmlformats.org/officeDocument/2006/relationships/control" Target="../activeX/activeX2.xml"/></Relationships>
</file>

<file path=xl/worksheets/_rels/sheet4.xml.rels><?xml version="1.0" encoding="UTF-8" standalone="yes"?>
<Relationships xmlns="http://schemas.openxmlformats.org/package/2006/relationships"><Relationship Id="rId8" Type="http://schemas.microsoft.com/office/2017/10/relationships/threadedComment" Target="../threadedComments/threadedComment2.xml"/><Relationship Id="rId3" Type="http://schemas.openxmlformats.org/officeDocument/2006/relationships/vmlDrawing" Target="../drawings/vmlDrawing3.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table" Target="../tables/table3.xml"/><Relationship Id="rId5" Type="http://schemas.openxmlformats.org/officeDocument/2006/relationships/image" Target="../media/image5.emf"/><Relationship Id="rId4" Type="http://schemas.openxmlformats.org/officeDocument/2006/relationships/control" Target="../activeX/activeX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table" Target="../tables/table4.xml"/><Relationship Id="rId5" Type="http://schemas.openxmlformats.org/officeDocument/2006/relationships/image" Target="../media/image6.emf"/><Relationship Id="rId4" Type="http://schemas.openxmlformats.org/officeDocument/2006/relationships/control" Target="../activeX/activeX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table" Target="../tables/table5.xml"/><Relationship Id="rId5" Type="http://schemas.openxmlformats.org/officeDocument/2006/relationships/image" Target="../media/image7.emf"/><Relationship Id="rId4" Type="http://schemas.openxmlformats.org/officeDocument/2006/relationships/control" Target="../activeX/activeX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I37"/>
  <sheetViews>
    <sheetView zoomScale="89" zoomScaleNormal="89" workbookViewId="0">
      <selection activeCell="I20" sqref="I20"/>
    </sheetView>
  </sheetViews>
  <sheetFormatPr baseColWidth="10" defaultColWidth="11.42578125" defaultRowHeight="12.75" x14ac:dyDescent="0.2"/>
  <cols>
    <col min="1" max="1" width="39" style="423" customWidth="1"/>
    <col min="2" max="2" width="18.5703125" style="423" bestFit="1" customWidth="1"/>
    <col min="3" max="3" width="11.42578125" style="423"/>
    <col min="4" max="4" width="13.42578125" style="423" customWidth="1"/>
    <col min="5" max="5" width="14.5703125" style="423" customWidth="1"/>
    <col min="6" max="6" width="14" style="423" customWidth="1"/>
    <col min="7" max="7" width="13.85546875" style="423" customWidth="1"/>
    <col min="8" max="8" width="11.42578125" style="423"/>
    <col min="9" max="9" width="53.28515625" style="423" customWidth="1"/>
    <col min="10" max="16384" width="11.42578125" style="423"/>
  </cols>
  <sheetData>
    <row r="1" spans="1:9" ht="13.5" thickBot="1" x14ac:dyDescent="0.25">
      <c r="I1" s="539" t="s">
        <v>1856</v>
      </c>
    </row>
    <row r="2" spans="1:9" x14ac:dyDescent="0.2">
      <c r="A2" s="455" t="s">
        <v>399</v>
      </c>
      <c r="B2" s="456"/>
      <c r="C2" s="456"/>
      <c r="D2" s="457"/>
      <c r="E2" s="457"/>
      <c r="F2" s="457"/>
      <c r="G2" s="457"/>
      <c r="I2" s="540" t="s">
        <v>1857</v>
      </c>
    </row>
    <row r="3" spans="1:9" x14ac:dyDescent="0.2">
      <c r="A3" s="458" t="s">
        <v>400</v>
      </c>
      <c r="B3" s="459"/>
      <c r="C3" s="459"/>
      <c r="D3" s="457"/>
      <c r="E3" s="457"/>
      <c r="F3" s="457"/>
      <c r="G3" s="457"/>
      <c r="I3" s="541" t="s">
        <v>1811</v>
      </c>
    </row>
    <row r="4" spans="1:9" ht="13.5" thickBot="1" x14ac:dyDescent="0.25">
      <c r="A4" s="458"/>
      <c r="B4" s="459"/>
      <c r="C4" s="459"/>
      <c r="D4" s="457"/>
      <c r="E4" s="457"/>
      <c r="F4" s="457"/>
      <c r="G4" s="457"/>
      <c r="I4" s="541" t="s">
        <v>1858</v>
      </c>
    </row>
    <row r="5" spans="1:9" ht="13.5" thickBot="1" x14ac:dyDescent="0.25">
      <c r="A5" s="713" t="s">
        <v>1719</v>
      </c>
      <c r="B5" s="714"/>
      <c r="I5" s="541" t="s">
        <v>1859</v>
      </c>
    </row>
    <row r="6" spans="1:9" x14ac:dyDescent="0.2">
      <c r="A6" s="544" t="s">
        <v>1706</v>
      </c>
      <c r="B6" s="545">
        <f>+Tabla2[[#Totals],[Ene]]+Tabla2[[#Totals],[Feb]]+Tabla2[[#Totals],[Mar]]</f>
        <v>248</v>
      </c>
      <c r="I6" s="541" t="s">
        <v>1860</v>
      </c>
    </row>
    <row r="7" spans="1:9" x14ac:dyDescent="0.2">
      <c r="A7" s="544" t="s">
        <v>1707</v>
      </c>
      <c r="B7" s="545">
        <f>+Tabla2[[#Totals],[Abr]]+Tabla2[[#Totals],[May]]+Tabla2[[#Totals],[Jun]]</f>
        <v>325</v>
      </c>
      <c r="I7" s="541" t="s">
        <v>1861</v>
      </c>
    </row>
    <row r="8" spans="1:9" x14ac:dyDescent="0.2">
      <c r="A8" s="544" t="s">
        <v>1708</v>
      </c>
      <c r="B8" s="545">
        <f>+Tabla2[[#Totals],[Jul]]+Tabla2[[#Totals],[Ago]]+Tabla2[[#Totals],[Sep]]</f>
        <v>291</v>
      </c>
      <c r="I8" s="541" t="s">
        <v>1862</v>
      </c>
    </row>
    <row r="9" spans="1:9" x14ac:dyDescent="0.2">
      <c r="A9" s="544" t="s">
        <v>1709</v>
      </c>
      <c r="B9" s="545">
        <f>+Tabla2[[#Totals],[Oct]]+Tabla2[[#Totals],[Nov]]+Tabla2[[#Totals],[Dic]]</f>
        <v>293</v>
      </c>
      <c r="I9" s="541" t="s">
        <v>1863</v>
      </c>
    </row>
    <row r="10" spans="1:9" ht="13.5" thickBot="1" x14ac:dyDescent="0.25">
      <c r="A10" s="546" t="s">
        <v>1889</v>
      </c>
      <c r="B10" s="547">
        <f>SUM(B6:B9)</f>
        <v>1157</v>
      </c>
      <c r="I10" s="541" t="s">
        <v>1864</v>
      </c>
    </row>
    <row r="11" spans="1:9" x14ac:dyDescent="0.2">
      <c r="I11" s="541" t="s">
        <v>1865</v>
      </c>
    </row>
    <row r="12" spans="1:9" x14ac:dyDescent="0.2">
      <c r="I12" s="541" t="s">
        <v>1724</v>
      </c>
    </row>
    <row r="13" spans="1:9" x14ac:dyDescent="0.2">
      <c r="I13" s="541" t="s">
        <v>1866</v>
      </c>
    </row>
    <row r="14" spans="1:9" x14ac:dyDescent="0.2">
      <c r="I14" s="541" t="s">
        <v>1867</v>
      </c>
    </row>
    <row r="15" spans="1:9" x14ac:dyDescent="0.2">
      <c r="I15" s="541" t="s">
        <v>1780</v>
      </c>
    </row>
    <row r="16" spans="1:9" x14ac:dyDescent="0.2">
      <c r="I16" s="541" t="s">
        <v>1868</v>
      </c>
    </row>
    <row r="17" spans="1:9" ht="13.5" thickBot="1" x14ac:dyDescent="0.25">
      <c r="A17" s="551" t="s">
        <v>1888</v>
      </c>
      <c r="B17" s="554" cm="1">
        <f t="array" ref="B17:D17">+'Formulario PPGR1'!M2:O2</f>
        <v>2022</v>
      </c>
      <c r="C17" s="553">
        <v>0</v>
      </c>
      <c r="D17" s="552">
        <v>0</v>
      </c>
      <c r="E17" s="457"/>
      <c r="F17" s="457"/>
      <c r="G17" s="457"/>
      <c r="I17" s="541" t="s">
        <v>1869</v>
      </c>
    </row>
    <row r="18" spans="1:9" ht="13.5" thickBot="1" x14ac:dyDescent="0.25">
      <c r="A18" s="460" t="s">
        <v>1710</v>
      </c>
      <c r="B18" s="461" t="s">
        <v>533</v>
      </c>
      <c r="C18" s="461" t="s">
        <v>1711</v>
      </c>
      <c r="D18" s="461" t="s">
        <v>1712</v>
      </c>
      <c r="E18" s="461" t="s">
        <v>1717</v>
      </c>
      <c r="F18" s="461" t="s">
        <v>1713</v>
      </c>
      <c r="G18" s="462" t="s">
        <v>1714</v>
      </c>
      <c r="I18" s="541" t="s">
        <v>1870</v>
      </c>
    </row>
    <row r="19" spans="1:9" x14ac:dyDescent="0.2">
      <c r="A19" s="514"/>
      <c r="B19" s="515"/>
      <c r="C19" s="516"/>
      <c r="D19" s="516"/>
      <c r="E19" s="463" t="e">
        <f t="shared" ref="E19:E36" si="0">+C19/$C$37</f>
        <v>#DIV/0!</v>
      </c>
      <c r="F19" s="464" t="e">
        <f t="shared" ref="F19:F36" si="1">+D19/$D$37</f>
        <v>#DIV/0!</v>
      </c>
      <c r="G19" s="548" t="e">
        <f t="shared" ref="G19:G36" si="2">+B19/$B$37</f>
        <v>#DIV/0!</v>
      </c>
      <c r="I19" s="541" t="s">
        <v>1871</v>
      </c>
    </row>
    <row r="20" spans="1:9" x14ac:dyDescent="0.2">
      <c r="A20" s="514"/>
      <c r="B20" s="515"/>
      <c r="C20" s="516"/>
      <c r="D20" s="517"/>
      <c r="E20" s="465" t="e">
        <f t="shared" si="0"/>
        <v>#DIV/0!</v>
      </c>
      <c r="F20" s="466" t="e">
        <f t="shared" si="1"/>
        <v>#DIV/0!</v>
      </c>
      <c r="G20" s="549" t="e">
        <f t="shared" si="2"/>
        <v>#DIV/0!</v>
      </c>
      <c r="I20" s="541" t="s">
        <v>1872</v>
      </c>
    </row>
    <row r="21" spans="1:9" x14ac:dyDescent="0.2">
      <c r="A21" s="514"/>
      <c r="B21" s="515"/>
      <c r="C21" s="516"/>
      <c r="D21" s="517"/>
      <c r="E21" s="465" t="e">
        <f t="shared" si="0"/>
        <v>#DIV/0!</v>
      </c>
      <c r="F21" s="466" t="e">
        <f t="shared" si="1"/>
        <v>#DIV/0!</v>
      </c>
      <c r="G21" s="549" t="e">
        <f t="shared" si="2"/>
        <v>#DIV/0!</v>
      </c>
      <c r="I21" s="541" t="s">
        <v>1873</v>
      </c>
    </row>
    <row r="22" spans="1:9" x14ac:dyDescent="0.2">
      <c r="A22" s="514"/>
      <c r="B22" s="515"/>
      <c r="C22" s="516"/>
      <c r="D22" s="517"/>
      <c r="E22" s="465" t="e">
        <f t="shared" si="0"/>
        <v>#DIV/0!</v>
      </c>
      <c r="F22" s="466" t="e">
        <f t="shared" si="1"/>
        <v>#DIV/0!</v>
      </c>
      <c r="G22" s="549" t="e">
        <f t="shared" si="2"/>
        <v>#DIV/0!</v>
      </c>
      <c r="I22" s="541" t="s">
        <v>1874</v>
      </c>
    </row>
    <row r="23" spans="1:9" x14ac:dyDescent="0.2">
      <c r="A23" s="514"/>
      <c r="B23" s="515"/>
      <c r="C23" s="516"/>
      <c r="D23" s="517"/>
      <c r="E23" s="465" t="e">
        <f t="shared" si="0"/>
        <v>#DIV/0!</v>
      </c>
      <c r="F23" s="466" t="e">
        <f t="shared" si="1"/>
        <v>#DIV/0!</v>
      </c>
      <c r="G23" s="549" t="e">
        <f t="shared" si="2"/>
        <v>#DIV/0!</v>
      </c>
      <c r="I23" s="541" t="s">
        <v>1875</v>
      </c>
    </row>
    <row r="24" spans="1:9" x14ac:dyDescent="0.2">
      <c r="A24" s="514"/>
      <c r="B24" s="515"/>
      <c r="C24" s="516"/>
      <c r="D24" s="517"/>
      <c r="E24" s="465" t="e">
        <f t="shared" si="0"/>
        <v>#DIV/0!</v>
      </c>
      <c r="F24" s="466" t="e">
        <f t="shared" si="1"/>
        <v>#DIV/0!</v>
      </c>
      <c r="G24" s="549" t="e">
        <f t="shared" si="2"/>
        <v>#DIV/0!</v>
      </c>
      <c r="I24" s="541" t="s">
        <v>1876</v>
      </c>
    </row>
    <row r="25" spans="1:9" x14ac:dyDescent="0.2">
      <c r="A25" s="514"/>
      <c r="B25" s="515"/>
      <c r="C25" s="516"/>
      <c r="D25" s="517"/>
      <c r="E25" s="465" t="e">
        <f t="shared" si="0"/>
        <v>#DIV/0!</v>
      </c>
      <c r="F25" s="466" t="e">
        <f t="shared" si="1"/>
        <v>#DIV/0!</v>
      </c>
      <c r="G25" s="549" t="e">
        <f t="shared" si="2"/>
        <v>#DIV/0!</v>
      </c>
      <c r="I25" s="541" t="s">
        <v>1877</v>
      </c>
    </row>
    <row r="26" spans="1:9" x14ac:dyDescent="0.2">
      <c r="A26" s="514"/>
      <c r="B26" s="515"/>
      <c r="C26" s="516"/>
      <c r="D26" s="517"/>
      <c r="E26" s="465" t="e">
        <f t="shared" si="0"/>
        <v>#DIV/0!</v>
      </c>
      <c r="F26" s="466" t="e">
        <f t="shared" si="1"/>
        <v>#DIV/0!</v>
      </c>
      <c r="G26" s="549" t="e">
        <f t="shared" si="2"/>
        <v>#DIV/0!</v>
      </c>
      <c r="I26" s="541" t="s">
        <v>1878</v>
      </c>
    </row>
    <row r="27" spans="1:9" x14ac:dyDescent="0.2">
      <c r="A27" s="514"/>
      <c r="B27" s="515"/>
      <c r="C27" s="516"/>
      <c r="D27" s="517"/>
      <c r="E27" s="465" t="e">
        <f t="shared" si="0"/>
        <v>#DIV/0!</v>
      </c>
      <c r="F27" s="466" t="e">
        <f t="shared" si="1"/>
        <v>#DIV/0!</v>
      </c>
      <c r="G27" s="549" t="e">
        <f t="shared" si="2"/>
        <v>#DIV/0!</v>
      </c>
      <c r="I27" s="541" t="s">
        <v>1879</v>
      </c>
    </row>
    <row r="28" spans="1:9" x14ac:dyDescent="0.2">
      <c r="A28" s="514"/>
      <c r="B28" s="515"/>
      <c r="C28" s="516"/>
      <c r="D28" s="517"/>
      <c r="E28" s="465" t="e">
        <f t="shared" si="0"/>
        <v>#DIV/0!</v>
      </c>
      <c r="F28" s="466" t="e">
        <f t="shared" si="1"/>
        <v>#DIV/0!</v>
      </c>
      <c r="G28" s="549" t="e">
        <f t="shared" si="2"/>
        <v>#DIV/0!</v>
      </c>
      <c r="I28" s="541" t="s">
        <v>1880</v>
      </c>
    </row>
    <row r="29" spans="1:9" x14ac:dyDescent="0.2">
      <c r="A29" s="518"/>
      <c r="B29" s="519"/>
      <c r="C29" s="517"/>
      <c r="D29" s="517"/>
      <c r="E29" s="465" t="e">
        <f t="shared" si="0"/>
        <v>#DIV/0!</v>
      </c>
      <c r="F29" s="466" t="e">
        <f t="shared" si="1"/>
        <v>#DIV/0!</v>
      </c>
      <c r="G29" s="549" t="e">
        <f t="shared" si="2"/>
        <v>#DIV/0!</v>
      </c>
      <c r="I29" s="541" t="s">
        <v>1881</v>
      </c>
    </row>
    <row r="30" spans="1:9" x14ac:dyDescent="0.2">
      <c r="A30" s="518"/>
      <c r="B30" s="519"/>
      <c r="C30" s="517"/>
      <c r="D30" s="517"/>
      <c r="E30" s="465" t="e">
        <f t="shared" si="0"/>
        <v>#DIV/0!</v>
      </c>
      <c r="F30" s="466" t="e">
        <f t="shared" si="1"/>
        <v>#DIV/0!</v>
      </c>
      <c r="G30" s="549" t="e">
        <f t="shared" si="2"/>
        <v>#DIV/0!</v>
      </c>
      <c r="I30" s="541" t="s">
        <v>1882</v>
      </c>
    </row>
    <row r="31" spans="1:9" x14ac:dyDescent="0.2">
      <c r="A31" s="518"/>
      <c r="B31" s="519"/>
      <c r="C31" s="517"/>
      <c r="D31" s="517"/>
      <c r="E31" s="465" t="e">
        <f t="shared" si="0"/>
        <v>#DIV/0!</v>
      </c>
      <c r="F31" s="466" t="e">
        <f t="shared" si="1"/>
        <v>#DIV/0!</v>
      </c>
      <c r="G31" s="549" t="e">
        <f t="shared" si="2"/>
        <v>#DIV/0!</v>
      </c>
      <c r="I31" s="541" t="s">
        <v>1883</v>
      </c>
    </row>
    <row r="32" spans="1:9" x14ac:dyDescent="0.2">
      <c r="A32" s="518"/>
      <c r="B32" s="519"/>
      <c r="C32" s="517"/>
      <c r="D32" s="517"/>
      <c r="E32" s="465" t="e">
        <f t="shared" si="0"/>
        <v>#DIV/0!</v>
      </c>
      <c r="F32" s="466" t="e">
        <f t="shared" si="1"/>
        <v>#DIV/0!</v>
      </c>
      <c r="G32" s="549" t="e">
        <f t="shared" si="2"/>
        <v>#DIV/0!</v>
      </c>
      <c r="I32" s="542" t="s">
        <v>1720</v>
      </c>
    </row>
    <row r="33" spans="1:9" x14ac:dyDescent="0.2">
      <c r="A33" s="520"/>
      <c r="B33" s="519"/>
      <c r="C33" s="521"/>
      <c r="D33" s="521"/>
      <c r="E33" s="465" t="e">
        <f t="shared" si="0"/>
        <v>#DIV/0!</v>
      </c>
      <c r="F33" s="466" t="e">
        <f t="shared" si="1"/>
        <v>#DIV/0!</v>
      </c>
      <c r="G33" s="549" t="e">
        <f t="shared" si="2"/>
        <v>#DIV/0!</v>
      </c>
      <c r="I33" s="542" t="s">
        <v>1884</v>
      </c>
    </row>
    <row r="34" spans="1:9" x14ac:dyDescent="0.2">
      <c r="A34" s="520"/>
      <c r="B34" s="519"/>
      <c r="C34" s="521"/>
      <c r="D34" s="521"/>
      <c r="E34" s="465" t="e">
        <f t="shared" si="0"/>
        <v>#DIV/0!</v>
      </c>
      <c r="F34" s="466" t="e">
        <f t="shared" si="1"/>
        <v>#DIV/0!</v>
      </c>
      <c r="G34" s="549" t="e">
        <f t="shared" si="2"/>
        <v>#DIV/0!</v>
      </c>
      <c r="I34" s="542" t="s">
        <v>1885</v>
      </c>
    </row>
    <row r="35" spans="1:9" x14ac:dyDescent="0.2">
      <c r="A35" s="520"/>
      <c r="B35" s="519"/>
      <c r="C35" s="521"/>
      <c r="D35" s="521"/>
      <c r="E35" s="467" t="e">
        <f t="shared" si="0"/>
        <v>#DIV/0!</v>
      </c>
      <c r="F35" s="468" t="e">
        <f t="shared" si="1"/>
        <v>#DIV/0!</v>
      </c>
      <c r="G35" s="550" t="e">
        <f t="shared" si="2"/>
        <v>#DIV/0!</v>
      </c>
      <c r="I35" s="542" t="s">
        <v>1886</v>
      </c>
    </row>
    <row r="36" spans="1:9" ht="13.5" thickBot="1" x14ac:dyDescent="0.25">
      <c r="A36" s="522"/>
      <c r="B36" s="519"/>
      <c r="C36" s="521"/>
      <c r="D36" s="521"/>
      <c r="E36" s="467" t="e">
        <f t="shared" si="0"/>
        <v>#DIV/0!</v>
      </c>
      <c r="F36" s="468" t="e">
        <f t="shared" si="1"/>
        <v>#DIV/0!</v>
      </c>
      <c r="G36" s="550" t="e">
        <f t="shared" si="2"/>
        <v>#DIV/0!</v>
      </c>
      <c r="I36" s="543" t="s">
        <v>1887</v>
      </c>
    </row>
    <row r="37" spans="1:9" ht="13.5" thickBot="1" x14ac:dyDescent="0.25">
      <c r="A37" s="523" t="s">
        <v>1715</v>
      </c>
      <c r="B37" s="524">
        <f t="shared" ref="B37:G37" si="3">SUM(B19:B36)</f>
        <v>0</v>
      </c>
      <c r="C37" s="525">
        <f t="shared" si="3"/>
        <v>0</v>
      </c>
      <c r="D37" s="525">
        <f t="shared" si="3"/>
        <v>0</v>
      </c>
      <c r="E37" s="526" t="e">
        <f t="shared" si="3"/>
        <v>#DIV/0!</v>
      </c>
      <c r="F37" s="527" t="e">
        <f t="shared" si="3"/>
        <v>#DIV/0!</v>
      </c>
      <c r="G37" s="528" t="e">
        <f t="shared" si="3"/>
        <v>#DIV/0!</v>
      </c>
    </row>
  </sheetData>
  <sheetProtection algorithmName="SHA-512" hashValue="j9hn1f+YulZ45Ad5Vf3chXSdAerQTx9IViZ5CrayL53XNcNWJjPBpUrLKnP8yqfeiSksod+IBogfv+FERjuMNg==" saltValue="ppE0JWvmPpR1NQIqnWL3tw==" spinCount="100000" sheet="1" objects="1" scenarios="1"/>
  <mergeCells count="1">
    <mergeCell ref="A5:B5"/>
  </mergeCells>
  <pageMargins left="0.7" right="0.7" top="0.75" bottom="0.75" header="0.3" footer="0.3"/>
  <pageSetup paperSize="5" scale="85" orientation="landscape" r:id="rId1"/>
  <ignoredErrors>
    <ignoredError sqref="E36:G37 E19:G33" evalErro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I58"/>
  <sheetViews>
    <sheetView workbookViewId="0">
      <pane xSplit="4" ySplit="3" topLeftCell="E4" activePane="bottomRight" state="frozen"/>
      <selection pane="topRight" activeCell="E1" sqref="E1"/>
      <selection pane="bottomLeft" activeCell="A4" sqref="A4"/>
      <selection pane="bottomRight" activeCell="E15" sqref="E15"/>
    </sheetView>
  </sheetViews>
  <sheetFormatPr baseColWidth="10" defaultColWidth="11.42578125" defaultRowHeight="15" x14ac:dyDescent="0.25"/>
  <cols>
    <col min="1" max="1" width="53.5703125" style="1" customWidth="1"/>
    <col min="2" max="2" width="12" style="118" bestFit="1" customWidth="1"/>
    <col min="3" max="3" width="11.42578125" style="118"/>
    <col min="4" max="4" width="27.28515625" style="1" customWidth="1"/>
    <col min="5" max="5" width="28.5703125" style="1" customWidth="1"/>
    <col min="6" max="16384" width="11.42578125" style="1"/>
  </cols>
  <sheetData>
    <row r="2" spans="1:9" s="372" customFormat="1" ht="14.25" x14ac:dyDescent="0.2">
      <c r="A2" s="730" t="s">
        <v>1656</v>
      </c>
      <c r="B2" s="730" t="s">
        <v>1660</v>
      </c>
      <c r="C2" s="730" t="s">
        <v>1661</v>
      </c>
      <c r="D2" s="730" t="s">
        <v>1662</v>
      </c>
      <c r="E2" s="730" t="s">
        <v>1663</v>
      </c>
      <c r="F2" s="727" t="s">
        <v>1664</v>
      </c>
      <c r="G2" s="728"/>
      <c r="H2" s="728"/>
      <c r="I2" s="729"/>
    </row>
    <row r="3" spans="1:9" s="362" customFormat="1" ht="14.25" x14ac:dyDescent="0.2">
      <c r="A3" s="731"/>
      <c r="B3" s="731"/>
      <c r="C3" s="731"/>
      <c r="D3" s="731"/>
      <c r="E3" s="731"/>
      <c r="F3" s="371" t="s">
        <v>1669</v>
      </c>
      <c r="G3" s="371" t="s">
        <v>1665</v>
      </c>
      <c r="H3" s="371" t="s">
        <v>1666</v>
      </c>
      <c r="I3" s="371" t="s">
        <v>1667</v>
      </c>
    </row>
    <row r="4" spans="1:9" ht="30" x14ac:dyDescent="0.25">
      <c r="A4" s="363" t="s">
        <v>1610</v>
      </c>
      <c r="B4" s="364">
        <v>1</v>
      </c>
      <c r="C4" s="364">
        <v>8</v>
      </c>
      <c r="D4" s="363" t="s">
        <v>1668</v>
      </c>
      <c r="E4" s="363"/>
      <c r="F4" s="364">
        <v>8</v>
      </c>
      <c r="G4" s="364" t="s">
        <v>1671</v>
      </c>
      <c r="H4" s="373" t="s">
        <v>1670</v>
      </c>
      <c r="I4" s="364" t="s">
        <v>1672</v>
      </c>
    </row>
    <row r="5" spans="1:9" x14ac:dyDescent="0.25">
      <c r="A5" s="365" t="s">
        <v>1628</v>
      </c>
      <c r="B5" s="366">
        <v>0.97</v>
      </c>
      <c r="C5" s="367">
        <v>1</v>
      </c>
      <c r="D5" s="374" t="s">
        <v>1697</v>
      </c>
      <c r="E5" s="374" t="s">
        <v>1696</v>
      </c>
      <c r="F5" s="377">
        <v>100</v>
      </c>
      <c r="G5" s="367" t="s">
        <v>1675</v>
      </c>
      <c r="H5" s="367" t="s">
        <v>1674</v>
      </c>
      <c r="I5" s="367" t="s">
        <v>1673</v>
      </c>
    </row>
    <row r="6" spans="1:9" ht="30" x14ac:dyDescent="0.25">
      <c r="A6" s="363" t="s">
        <v>1595</v>
      </c>
      <c r="B6" s="368">
        <v>0.6</v>
      </c>
      <c r="C6" s="368">
        <v>0.85</v>
      </c>
      <c r="D6" s="375" t="s">
        <v>1676</v>
      </c>
      <c r="E6" s="375" t="s">
        <v>1685</v>
      </c>
      <c r="F6" s="367" t="s">
        <v>1677</v>
      </c>
      <c r="G6" s="367" t="s">
        <v>1678</v>
      </c>
      <c r="H6" s="367" t="s">
        <v>1679</v>
      </c>
      <c r="I6" s="367" t="s">
        <v>1680</v>
      </c>
    </row>
    <row r="7" spans="1:9" ht="30" x14ac:dyDescent="0.25">
      <c r="A7" s="365" t="s">
        <v>1596</v>
      </c>
      <c r="B7" s="366">
        <v>0.46</v>
      </c>
      <c r="C7" s="366">
        <v>0.7</v>
      </c>
      <c r="D7" s="376" t="s">
        <v>1681</v>
      </c>
      <c r="E7" s="376" t="s">
        <v>1686</v>
      </c>
      <c r="F7" s="367" t="s">
        <v>1682</v>
      </c>
      <c r="G7" s="367" t="s">
        <v>1683</v>
      </c>
      <c r="H7" s="367" t="s">
        <v>1684</v>
      </c>
      <c r="I7" s="367" t="s">
        <v>1680</v>
      </c>
    </row>
    <row r="8" spans="1:9" ht="30" x14ac:dyDescent="0.25">
      <c r="A8" s="363" t="s">
        <v>1648</v>
      </c>
      <c r="B8" s="364" t="s">
        <v>1647</v>
      </c>
      <c r="C8" s="368">
        <v>1</v>
      </c>
      <c r="D8" s="375" t="s">
        <v>1687</v>
      </c>
      <c r="E8" s="375" t="s">
        <v>1688</v>
      </c>
      <c r="F8" s="367" t="s">
        <v>1689</v>
      </c>
      <c r="G8" s="367" t="s">
        <v>1678</v>
      </c>
      <c r="H8" s="367" t="s">
        <v>1690</v>
      </c>
      <c r="I8" s="367" t="s">
        <v>1691</v>
      </c>
    </row>
    <row r="9" spans="1:9" ht="30" x14ac:dyDescent="0.25">
      <c r="A9" s="365" t="s">
        <v>1597</v>
      </c>
      <c r="B9" s="366">
        <v>0.77</v>
      </c>
      <c r="C9" s="366">
        <v>0.9</v>
      </c>
      <c r="D9" s="376" t="s">
        <v>1692</v>
      </c>
      <c r="E9" s="376" t="s">
        <v>1686</v>
      </c>
      <c r="F9" s="367" t="s">
        <v>1677</v>
      </c>
      <c r="G9" s="367" t="s">
        <v>1678</v>
      </c>
      <c r="H9" s="367" t="s">
        <v>1679</v>
      </c>
      <c r="I9" s="367" t="s">
        <v>1680</v>
      </c>
    </row>
    <row r="10" spans="1:9" ht="45" x14ac:dyDescent="0.25">
      <c r="A10" s="363" t="s">
        <v>1598</v>
      </c>
      <c r="B10" s="368">
        <v>0.9</v>
      </c>
      <c r="C10" s="368">
        <v>1</v>
      </c>
      <c r="D10" s="375" t="s">
        <v>1693</v>
      </c>
      <c r="E10" s="375" t="s">
        <v>1695</v>
      </c>
      <c r="F10" s="377">
        <v>100</v>
      </c>
      <c r="G10" s="367" t="s">
        <v>1675</v>
      </c>
      <c r="H10" s="367" t="s">
        <v>1674</v>
      </c>
      <c r="I10" s="367" t="s">
        <v>1673</v>
      </c>
    </row>
    <row r="11" spans="1:9" ht="30" x14ac:dyDescent="0.25">
      <c r="A11" s="365" t="s">
        <v>1654</v>
      </c>
      <c r="B11" s="366">
        <v>0</v>
      </c>
      <c r="C11" s="366">
        <v>1</v>
      </c>
      <c r="D11" s="376" t="s">
        <v>1694</v>
      </c>
      <c r="E11" s="376" t="s">
        <v>1698</v>
      </c>
      <c r="F11" s="367" t="s">
        <v>1689</v>
      </c>
      <c r="G11" s="367" t="s">
        <v>1678</v>
      </c>
      <c r="H11" s="367" t="s">
        <v>1690</v>
      </c>
      <c r="I11" s="367" t="s">
        <v>1691</v>
      </c>
    </row>
    <row r="12" spans="1:9" ht="45" x14ac:dyDescent="0.25">
      <c r="A12" s="363" t="s">
        <v>1641</v>
      </c>
      <c r="B12" s="364" t="s">
        <v>1647</v>
      </c>
      <c r="C12" s="368">
        <v>0.75</v>
      </c>
      <c r="D12" s="375" t="s">
        <v>1700</v>
      </c>
      <c r="E12" s="375" t="s">
        <v>1699</v>
      </c>
      <c r="F12" s="368" t="s">
        <v>1677</v>
      </c>
      <c r="G12" s="368" t="s">
        <v>1701</v>
      </c>
      <c r="H12" s="368" t="s">
        <v>1702</v>
      </c>
      <c r="I12" s="368" t="s">
        <v>1703</v>
      </c>
    </row>
    <row r="13" spans="1:9" ht="30" x14ac:dyDescent="0.25">
      <c r="A13" s="365" t="s">
        <v>1599</v>
      </c>
      <c r="B13" s="369" t="s">
        <v>1647</v>
      </c>
      <c r="C13" s="366">
        <v>0.8</v>
      </c>
      <c r="D13" s="376" t="s">
        <v>1704</v>
      </c>
      <c r="E13" s="376" t="s">
        <v>1705</v>
      </c>
      <c r="F13" s="366"/>
      <c r="G13" s="366"/>
      <c r="H13" s="366"/>
      <c r="I13" s="366"/>
    </row>
    <row r="14" spans="1:9" x14ac:dyDescent="0.25">
      <c r="A14" s="363" t="s">
        <v>1600</v>
      </c>
      <c r="B14" s="364" t="s">
        <v>1647</v>
      </c>
      <c r="C14" s="368">
        <v>0.6</v>
      </c>
      <c r="D14" s="375"/>
      <c r="E14" s="375"/>
      <c r="F14" s="368"/>
      <c r="G14" s="368"/>
      <c r="H14" s="368"/>
      <c r="I14" s="368"/>
    </row>
    <row r="15" spans="1:9" x14ac:dyDescent="0.25">
      <c r="A15" s="365" t="s">
        <v>1601</v>
      </c>
      <c r="B15" s="366">
        <v>0.98</v>
      </c>
      <c r="C15" s="366">
        <v>1</v>
      </c>
      <c r="D15" s="376"/>
      <c r="E15" s="376"/>
      <c r="F15" s="366"/>
      <c r="G15" s="366"/>
      <c r="H15" s="366"/>
      <c r="I15" s="366"/>
    </row>
    <row r="16" spans="1:9" x14ac:dyDescent="0.25">
      <c r="A16" s="363" t="s">
        <v>1602</v>
      </c>
      <c r="B16" s="364" t="s">
        <v>1647</v>
      </c>
      <c r="C16" s="368">
        <v>0.9</v>
      </c>
      <c r="D16" s="375"/>
      <c r="E16" s="375"/>
      <c r="F16" s="368"/>
      <c r="G16" s="368"/>
      <c r="H16" s="368"/>
      <c r="I16" s="368"/>
    </row>
    <row r="17" spans="1:9" x14ac:dyDescent="0.25">
      <c r="A17" s="365" t="s">
        <v>1603</v>
      </c>
      <c r="B17" s="369" t="s">
        <v>1647</v>
      </c>
      <c r="C17" s="366">
        <v>0.35</v>
      </c>
      <c r="D17" s="376"/>
      <c r="E17" s="376"/>
      <c r="F17" s="366"/>
      <c r="G17" s="366"/>
      <c r="H17" s="366"/>
      <c r="I17" s="366"/>
    </row>
    <row r="18" spans="1:9" x14ac:dyDescent="0.25">
      <c r="A18" s="363" t="s">
        <v>1604</v>
      </c>
      <c r="B18" s="364" t="s">
        <v>1647</v>
      </c>
      <c r="C18" s="364" t="s">
        <v>1657</v>
      </c>
      <c r="D18" s="363"/>
      <c r="E18" s="363"/>
      <c r="F18" s="364"/>
      <c r="G18" s="364"/>
      <c r="H18" s="364"/>
      <c r="I18" s="364"/>
    </row>
    <row r="19" spans="1:9" x14ac:dyDescent="0.25">
      <c r="A19" s="365" t="s">
        <v>1605</v>
      </c>
      <c r="B19" s="366">
        <v>0.95</v>
      </c>
      <c r="C19" s="366">
        <v>1</v>
      </c>
      <c r="D19" s="376"/>
      <c r="E19" s="376"/>
      <c r="F19" s="366"/>
      <c r="G19" s="366"/>
      <c r="H19" s="366"/>
      <c r="I19" s="366"/>
    </row>
    <row r="20" spans="1:9" x14ac:dyDescent="0.25">
      <c r="A20" s="363" t="s">
        <v>1606</v>
      </c>
      <c r="B20" s="364" t="s">
        <v>1647</v>
      </c>
      <c r="C20" s="368">
        <v>0.9</v>
      </c>
      <c r="D20" s="375"/>
      <c r="E20" s="375"/>
      <c r="F20" s="368"/>
      <c r="G20" s="368"/>
      <c r="H20" s="368"/>
      <c r="I20" s="368"/>
    </row>
    <row r="21" spans="1:9" x14ac:dyDescent="0.25">
      <c r="A21" s="365" t="s">
        <v>1649</v>
      </c>
      <c r="B21" s="366" t="s">
        <v>1647</v>
      </c>
      <c r="C21" s="366">
        <v>1</v>
      </c>
      <c r="D21" s="376"/>
      <c r="E21" s="376"/>
      <c r="F21" s="366"/>
      <c r="G21" s="366"/>
      <c r="H21" s="366"/>
      <c r="I21" s="366"/>
    </row>
    <row r="22" spans="1:9" x14ac:dyDescent="0.25">
      <c r="A22" s="363" t="s">
        <v>1607</v>
      </c>
      <c r="B22" s="364" t="s">
        <v>1647</v>
      </c>
      <c r="C22" s="368">
        <v>0.75</v>
      </c>
      <c r="D22" s="375"/>
      <c r="E22" s="375"/>
      <c r="F22" s="368"/>
      <c r="G22" s="368"/>
      <c r="H22" s="368"/>
      <c r="I22" s="368"/>
    </row>
    <row r="23" spans="1:9" x14ac:dyDescent="0.25">
      <c r="A23" s="365" t="s">
        <v>1608</v>
      </c>
      <c r="B23" s="369" t="s">
        <v>1647</v>
      </c>
      <c r="C23" s="366">
        <v>0.85</v>
      </c>
      <c r="D23" s="376"/>
      <c r="E23" s="376"/>
      <c r="F23" s="366"/>
      <c r="G23" s="366"/>
      <c r="H23" s="366"/>
      <c r="I23" s="366"/>
    </row>
    <row r="24" spans="1:9" x14ac:dyDescent="0.25">
      <c r="A24" s="363" t="s">
        <v>1645</v>
      </c>
      <c r="B24" s="364" t="s">
        <v>1647</v>
      </c>
      <c r="C24" s="368">
        <v>0.9</v>
      </c>
      <c r="D24" s="375"/>
      <c r="E24" s="375"/>
      <c r="F24" s="368"/>
      <c r="G24" s="368"/>
      <c r="H24" s="368"/>
      <c r="I24" s="368"/>
    </row>
    <row r="25" spans="1:9" x14ac:dyDescent="0.25">
      <c r="A25" s="365" t="s">
        <v>1609</v>
      </c>
      <c r="B25" s="369" t="s">
        <v>1647</v>
      </c>
      <c r="C25" s="366">
        <v>0.45</v>
      </c>
      <c r="D25" s="376"/>
      <c r="E25" s="376"/>
      <c r="F25" s="366"/>
      <c r="G25" s="366"/>
      <c r="H25" s="366"/>
      <c r="I25" s="366"/>
    </row>
    <row r="26" spans="1:9" x14ac:dyDescent="0.25">
      <c r="A26" s="363" t="s">
        <v>1650</v>
      </c>
      <c r="B26" s="368">
        <v>0.63</v>
      </c>
      <c r="C26" s="368">
        <v>0.85</v>
      </c>
      <c r="D26" s="375"/>
      <c r="E26" s="375"/>
      <c r="F26" s="368"/>
      <c r="G26" s="368"/>
      <c r="H26" s="368"/>
      <c r="I26" s="368"/>
    </row>
    <row r="27" spans="1:9" x14ac:dyDescent="0.25">
      <c r="A27" s="365" t="s">
        <v>1629</v>
      </c>
      <c r="B27" s="366">
        <v>0</v>
      </c>
      <c r="C27" s="366">
        <v>0.6</v>
      </c>
      <c r="D27" s="376"/>
      <c r="E27" s="376"/>
      <c r="F27" s="366"/>
      <c r="G27" s="366"/>
      <c r="H27" s="366"/>
      <c r="I27" s="366"/>
    </row>
    <row r="28" spans="1:9" ht="30" x14ac:dyDescent="0.25">
      <c r="A28" s="363" t="s">
        <v>1611</v>
      </c>
      <c r="B28" s="364" t="s">
        <v>1647</v>
      </c>
      <c r="C28" s="368">
        <v>0.5</v>
      </c>
      <c r="D28" s="375"/>
      <c r="E28" s="375"/>
      <c r="F28" s="368"/>
      <c r="G28" s="368"/>
      <c r="H28" s="368"/>
      <c r="I28" s="368"/>
    </row>
    <row r="29" spans="1:9" x14ac:dyDescent="0.25">
      <c r="A29" s="365" t="s">
        <v>1615</v>
      </c>
      <c r="B29" s="369" t="s">
        <v>1647</v>
      </c>
      <c r="C29" s="366">
        <v>0.55000000000000004</v>
      </c>
      <c r="D29" s="376"/>
      <c r="E29" s="376"/>
      <c r="F29" s="366"/>
      <c r="G29" s="366"/>
      <c r="H29" s="366"/>
      <c r="I29" s="366"/>
    </row>
    <row r="30" spans="1:9" ht="30" x14ac:dyDescent="0.25">
      <c r="A30" s="363" t="s">
        <v>1612</v>
      </c>
      <c r="B30" s="364" t="s">
        <v>1647</v>
      </c>
      <c r="C30" s="368">
        <v>0.65</v>
      </c>
      <c r="D30" s="375"/>
      <c r="E30" s="375"/>
      <c r="F30" s="368"/>
      <c r="G30" s="368"/>
      <c r="H30" s="368"/>
      <c r="I30" s="368"/>
    </row>
    <row r="31" spans="1:9" x14ac:dyDescent="0.25">
      <c r="A31" s="365" t="s">
        <v>1613</v>
      </c>
      <c r="B31" s="369">
        <v>0</v>
      </c>
      <c r="C31" s="369">
        <v>4</v>
      </c>
      <c r="D31" s="365"/>
      <c r="E31" s="365"/>
      <c r="F31" s="369"/>
      <c r="G31" s="369"/>
      <c r="H31" s="369"/>
      <c r="I31" s="369"/>
    </row>
    <row r="32" spans="1:9" x14ac:dyDescent="0.25">
      <c r="A32" s="363" t="s">
        <v>1614</v>
      </c>
      <c r="B32" s="364" t="s">
        <v>1647</v>
      </c>
      <c r="C32" s="364" t="s">
        <v>1658</v>
      </c>
      <c r="D32" s="363"/>
      <c r="E32" s="363"/>
      <c r="F32" s="364"/>
      <c r="G32" s="364"/>
      <c r="H32" s="364"/>
      <c r="I32" s="364"/>
    </row>
    <row r="33" spans="1:9" x14ac:dyDescent="0.25">
      <c r="A33" s="365" t="s">
        <v>1616</v>
      </c>
      <c r="B33" s="369">
        <v>0</v>
      </c>
      <c r="C33" s="366">
        <v>0.3</v>
      </c>
      <c r="D33" s="376"/>
      <c r="E33" s="376"/>
      <c r="F33" s="366"/>
      <c r="G33" s="366"/>
      <c r="H33" s="366"/>
      <c r="I33" s="366"/>
    </row>
    <row r="34" spans="1:9" x14ac:dyDescent="0.25">
      <c r="A34" s="363" t="s">
        <v>1617</v>
      </c>
      <c r="B34" s="364">
        <v>0</v>
      </c>
      <c r="C34" s="368">
        <v>0.5</v>
      </c>
      <c r="D34" s="375"/>
      <c r="E34" s="375"/>
      <c r="F34" s="368"/>
      <c r="G34" s="368"/>
      <c r="H34" s="368"/>
      <c r="I34" s="368"/>
    </row>
    <row r="35" spans="1:9" x14ac:dyDescent="0.25">
      <c r="A35" s="365" t="s">
        <v>1619</v>
      </c>
      <c r="B35" s="370">
        <v>2.8000000000000001E-2</v>
      </c>
      <c r="C35" s="366">
        <v>0.152</v>
      </c>
      <c r="D35" s="376"/>
      <c r="E35" s="376"/>
      <c r="F35" s="366"/>
      <c r="G35" s="366"/>
      <c r="H35" s="366"/>
      <c r="I35" s="366"/>
    </row>
    <row r="36" spans="1:9" x14ac:dyDescent="0.25">
      <c r="A36" s="363" t="s">
        <v>1620</v>
      </c>
      <c r="B36" s="364" t="s">
        <v>1647</v>
      </c>
      <c r="C36" s="368">
        <v>0.85</v>
      </c>
      <c r="D36" s="375"/>
      <c r="E36" s="375"/>
      <c r="F36" s="368"/>
      <c r="G36" s="368"/>
      <c r="H36" s="368"/>
      <c r="I36" s="368"/>
    </row>
    <row r="37" spans="1:9" x14ac:dyDescent="0.25">
      <c r="A37" s="365" t="s">
        <v>1621</v>
      </c>
      <c r="B37" s="369" t="s">
        <v>1647</v>
      </c>
      <c r="C37" s="366">
        <v>0.65</v>
      </c>
      <c r="D37" s="376"/>
      <c r="E37" s="376"/>
      <c r="F37" s="366"/>
      <c r="G37" s="366"/>
      <c r="H37" s="366"/>
      <c r="I37" s="366"/>
    </row>
    <row r="38" spans="1:9" x14ac:dyDescent="0.25">
      <c r="A38" s="363" t="s">
        <v>1622</v>
      </c>
      <c r="B38" s="364" t="s">
        <v>1647</v>
      </c>
      <c r="C38" s="368">
        <v>0.5</v>
      </c>
      <c r="D38" s="375"/>
      <c r="E38" s="375"/>
      <c r="F38" s="368"/>
      <c r="G38" s="368"/>
      <c r="H38" s="368"/>
      <c r="I38" s="368"/>
    </row>
    <row r="39" spans="1:9" ht="30" x14ac:dyDescent="0.25">
      <c r="A39" s="365" t="s">
        <v>1623</v>
      </c>
      <c r="B39" s="369" t="s">
        <v>1647</v>
      </c>
      <c r="C39" s="366">
        <v>0.3</v>
      </c>
      <c r="D39" s="376"/>
      <c r="E39" s="376"/>
      <c r="F39" s="366"/>
      <c r="G39" s="366"/>
      <c r="H39" s="366"/>
      <c r="I39" s="366"/>
    </row>
    <row r="40" spans="1:9" x14ac:dyDescent="0.25">
      <c r="A40" s="363" t="s">
        <v>1624</v>
      </c>
      <c r="B40" s="364" t="s">
        <v>1647</v>
      </c>
      <c r="C40" s="368">
        <v>0.35</v>
      </c>
      <c r="D40" s="375"/>
      <c r="E40" s="375"/>
      <c r="F40" s="368"/>
      <c r="G40" s="368"/>
      <c r="H40" s="368"/>
      <c r="I40" s="368"/>
    </row>
    <row r="41" spans="1:9" ht="30" x14ac:dyDescent="0.25">
      <c r="A41" s="365" t="s">
        <v>1631</v>
      </c>
      <c r="B41" s="369" t="s">
        <v>1647</v>
      </c>
      <c r="C41" s="366">
        <v>0.6</v>
      </c>
      <c r="D41" s="376"/>
      <c r="E41" s="376"/>
      <c r="F41" s="366"/>
      <c r="G41" s="366"/>
      <c r="H41" s="366"/>
      <c r="I41" s="366"/>
    </row>
    <row r="42" spans="1:9" x14ac:dyDescent="0.25">
      <c r="A42" s="363" t="s">
        <v>1632</v>
      </c>
      <c r="B42" s="364" t="s">
        <v>1647</v>
      </c>
      <c r="C42" s="368">
        <v>0.85</v>
      </c>
      <c r="D42" s="375"/>
      <c r="E42" s="375"/>
      <c r="F42" s="368"/>
      <c r="G42" s="368"/>
      <c r="H42" s="368"/>
      <c r="I42" s="368"/>
    </row>
    <row r="43" spans="1:9" x14ac:dyDescent="0.25">
      <c r="A43" s="365" t="s">
        <v>1634</v>
      </c>
      <c r="B43" s="366">
        <v>0.85</v>
      </c>
      <c r="C43" s="366">
        <v>0.9</v>
      </c>
      <c r="D43" s="376"/>
      <c r="E43" s="376"/>
      <c r="F43" s="366"/>
      <c r="G43" s="366"/>
      <c r="H43" s="366"/>
      <c r="I43" s="366"/>
    </row>
    <row r="44" spans="1:9" x14ac:dyDescent="0.25">
      <c r="A44" s="363" t="s">
        <v>1633</v>
      </c>
      <c r="B44" s="364" t="s">
        <v>1647</v>
      </c>
      <c r="C44" s="368">
        <v>1</v>
      </c>
      <c r="D44" s="375"/>
      <c r="E44" s="375"/>
      <c r="F44" s="368"/>
      <c r="G44" s="368"/>
      <c r="H44" s="368"/>
      <c r="I44" s="368"/>
    </row>
    <row r="45" spans="1:9" x14ac:dyDescent="0.25">
      <c r="A45" s="365" t="s">
        <v>1636</v>
      </c>
      <c r="B45" s="369" t="s">
        <v>1647</v>
      </c>
      <c r="C45" s="369" t="s">
        <v>1659</v>
      </c>
      <c r="D45" s="365"/>
      <c r="E45" s="365"/>
      <c r="F45" s="369"/>
      <c r="G45" s="369"/>
      <c r="H45" s="369"/>
      <c r="I45" s="369"/>
    </row>
    <row r="46" spans="1:9" x14ac:dyDescent="0.25">
      <c r="A46" s="363" t="s">
        <v>1655</v>
      </c>
      <c r="B46" s="364" t="s">
        <v>1647</v>
      </c>
      <c r="C46" s="368">
        <v>0.75</v>
      </c>
      <c r="D46" s="375"/>
      <c r="E46" s="375"/>
      <c r="F46" s="368"/>
      <c r="G46" s="368"/>
      <c r="H46" s="368"/>
      <c r="I46" s="368"/>
    </row>
    <row r="47" spans="1:9" x14ac:dyDescent="0.25">
      <c r="A47" s="365" t="s">
        <v>1637</v>
      </c>
      <c r="B47" s="369" t="s">
        <v>1647</v>
      </c>
      <c r="C47" s="366">
        <v>0.6</v>
      </c>
      <c r="D47" s="376"/>
      <c r="E47" s="376"/>
      <c r="F47" s="366"/>
      <c r="G47" s="366"/>
      <c r="H47" s="366"/>
      <c r="I47" s="366"/>
    </row>
    <row r="48" spans="1:9" x14ac:dyDescent="0.25">
      <c r="A48" s="363" t="s">
        <v>1638</v>
      </c>
      <c r="B48" s="364" t="s">
        <v>1647</v>
      </c>
      <c r="C48" s="368">
        <v>1</v>
      </c>
      <c r="D48" s="375"/>
      <c r="E48" s="375"/>
      <c r="F48" s="368"/>
      <c r="G48" s="368"/>
      <c r="H48" s="368"/>
      <c r="I48" s="368"/>
    </row>
    <row r="49" spans="1:9" ht="30" x14ac:dyDescent="0.25">
      <c r="A49" s="365" t="s">
        <v>1639</v>
      </c>
      <c r="B49" s="369" t="s">
        <v>1647</v>
      </c>
      <c r="C49" s="366">
        <v>0.35</v>
      </c>
      <c r="D49" s="376"/>
      <c r="E49" s="376"/>
      <c r="F49" s="366"/>
      <c r="G49" s="366"/>
      <c r="H49" s="366"/>
      <c r="I49" s="366"/>
    </row>
    <row r="50" spans="1:9" x14ac:dyDescent="0.25">
      <c r="A50" s="363" t="s">
        <v>1640</v>
      </c>
      <c r="B50" s="364" t="s">
        <v>1647</v>
      </c>
      <c r="C50" s="368">
        <v>0.85</v>
      </c>
      <c r="D50" s="375"/>
      <c r="E50" s="375"/>
      <c r="F50" s="368"/>
      <c r="G50" s="368"/>
      <c r="H50" s="368"/>
      <c r="I50" s="368"/>
    </row>
    <row r="51" spans="1:9" x14ac:dyDescent="0.25">
      <c r="A51" s="365" t="s">
        <v>1626</v>
      </c>
      <c r="B51" s="369" t="s">
        <v>1647</v>
      </c>
      <c r="C51" s="366">
        <v>0.8</v>
      </c>
      <c r="D51" s="376"/>
      <c r="E51" s="376"/>
      <c r="F51" s="366"/>
      <c r="G51" s="366"/>
      <c r="H51" s="366"/>
      <c r="I51" s="366"/>
    </row>
    <row r="52" spans="1:9" x14ac:dyDescent="0.25">
      <c r="A52" s="363" t="s">
        <v>1627</v>
      </c>
      <c r="B52" s="364" t="s">
        <v>1647</v>
      </c>
      <c r="C52" s="368">
        <v>0.75</v>
      </c>
      <c r="D52" s="375"/>
      <c r="E52" s="375"/>
      <c r="F52" s="368"/>
      <c r="G52" s="368"/>
      <c r="H52" s="368"/>
      <c r="I52" s="368"/>
    </row>
    <row r="53" spans="1:9" ht="30" x14ac:dyDescent="0.25">
      <c r="A53" s="365" t="s">
        <v>1618</v>
      </c>
      <c r="B53" s="369" t="s">
        <v>1647</v>
      </c>
      <c r="C53" s="366">
        <v>0.8</v>
      </c>
      <c r="D53" s="376"/>
      <c r="E53" s="376"/>
      <c r="F53" s="366"/>
      <c r="G53" s="366"/>
      <c r="H53" s="366"/>
      <c r="I53" s="366"/>
    </row>
    <row r="54" spans="1:9" x14ac:dyDescent="0.25">
      <c r="A54" s="363" t="s">
        <v>1653</v>
      </c>
      <c r="B54" s="364" t="s">
        <v>1647</v>
      </c>
      <c r="C54" s="368">
        <v>0.9</v>
      </c>
      <c r="D54" s="375"/>
      <c r="E54" s="375"/>
      <c r="F54" s="368"/>
      <c r="G54" s="368"/>
      <c r="H54" s="368"/>
      <c r="I54" s="368"/>
    </row>
    <row r="55" spans="1:9" ht="30" x14ac:dyDescent="0.25">
      <c r="A55" s="365" t="s">
        <v>1625</v>
      </c>
      <c r="B55" s="369" t="s">
        <v>1647</v>
      </c>
      <c r="C55" s="366">
        <v>0.75</v>
      </c>
      <c r="D55" s="376"/>
      <c r="E55" s="376"/>
      <c r="F55" s="366"/>
      <c r="G55" s="366"/>
      <c r="H55" s="366"/>
      <c r="I55" s="366"/>
    </row>
    <row r="56" spans="1:9" x14ac:dyDescent="0.25">
      <c r="A56" s="363" t="s">
        <v>1651</v>
      </c>
      <c r="B56" s="368">
        <v>0.53</v>
      </c>
      <c r="C56" s="368">
        <v>0.7</v>
      </c>
      <c r="D56" s="375"/>
      <c r="E56" s="375"/>
      <c r="F56" s="368"/>
      <c r="G56" s="368"/>
      <c r="H56" s="368"/>
      <c r="I56" s="368"/>
    </row>
    <row r="57" spans="1:9" x14ac:dyDescent="0.25">
      <c r="A57" s="365" t="s">
        <v>1652</v>
      </c>
      <c r="B57" s="366">
        <v>0.42</v>
      </c>
      <c r="C57" s="366">
        <v>0.6</v>
      </c>
      <c r="D57" s="376"/>
      <c r="E57" s="376"/>
      <c r="F57" s="366"/>
      <c r="G57" s="366"/>
      <c r="H57" s="366"/>
      <c r="I57" s="366"/>
    </row>
    <row r="58" spans="1:9" x14ac:dyDescent="0.25">
      <c r="A58" s="363" t="s">
        <v>1635</v>
      </c>
      <c r="B58" s="364">
        <v>1</v>
      </c>
      <c r="C58" s="364">
        <v>2</v>
      </c>
      <c r="D58" s="363"/>
      <c r="E58" s="363"/>
      <c r="F58" s="364"/>
      <c r="G58" s="364"/>
      <c r="H58" s="364"/>
      <c r="I58" s="364"/>
    </row>
  </sheetData>
  <mergeCells count="6">
    <mergeCell ref="F2:I2"/>
    <mergeCell ref="A2:A3"/>
    <mergeCell ref="B2:B3"/>
    <mergeCell ref="C2:C3"/>
    <mergeCell ref="D2:D3"/>
    <mergeCell ref="E2:E3"/>
  </mergeCells>
  <pageMargins left="0.7" right="0.7" top="0.75" bottom="0.75" header="0.3" footer="0.3"/>
  <pageSetup orientation="portrait" horizontalDpi="360" verticalDpi="36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dimension ref="A1:Y197"/>
  <sheetViews>
    <sheetView topLeftCell="A130" zoomScaleNormal="100" workbookViewId="0">
      <selection activeCell="B9" sqref="B9:C156"/>
    </sheetView>
  </sheetViews>
  <sheetFormatPr baseColWidth="10" defaultColWidth="11.42578125" defaultRowHeight="15" x14ac:dyDescent="0.25"/>
  <cols>
    <col min="1" max="2" width="24.140625" style="4" customWidth="1"/>
    <col min="3" max="3" width="13.85546875" style="4" bestFit="1" customWidth="1"/>
    <col min="4" max="4" width="13.85546875" style="4" customWidth="1"/>
    <col min="5" max="5" width="22.140625" style="4" customWidth="1"/>
    <col min="6" max="6" width="20.5703125" style="4" customWidth="1"/>
    <col min="7" max="7" width="16.85546875" style="4" customWidth="1"/>
    <col min="8" max="8" width="15.28515625" style="4" customWidth="1"/>
    <col min="9" max="9" width="16.140625" style="4" customWidth="1"/>
    <col min="10" max="10" width="18.85546875" style="4" customWidth="1"/>
    <col min="11" max="11" width="18.7109375" style="4" customWidth="1"/>
    <col min="12" max="13" width="11.42578125" style="67"/>
    <col min="14" max="14" width="19.140625" style="67" bestFit="1" customWidth="1"/>
    <col min="15" max="15" width="24.140625" style="67" bestFit="1" customWidth="1"/>
    <col min="16" max="16" width="11.42578125" style="67"/>
    <col min="17" max="24" width="11.42578125" style="66"/>
    <col min="26" max="16384" width="11.42578125" style="2"/>
  </cols>
  <sheetData>
    <row r="1" spans="1:25" s="334" customFormat="1" x14ac:dyDescent="0.25">
      <c r="A1" s="331" t="s">
        <v>1384</v>
      </c>
      <c r="B1" s="331"/>
      <c r="C1" s="331" t="s">
        <v>1385</v>
      </c>
      <c r="D1" s="331"/>
      <c r="E1" s="331" t="s">
        <v>1501</v>
      </c>
      <c r="F1" s="331" t="s">
        <v>1384</v>
      </c>
      <c r="G1" s="332"/>
      <c r="H1" s="332"/>
      <c r="I1" s="333"/>
      <c r="J1" s="333"/>
      <c r="K1" s="333"/>
      <c r="Q1" s="66"/>
      <c r="R1" s="66"/>
      <c r="S1" s="66"/>
      <c r="T1" s="66"/>
      <c r="U1" s="66"/>
      <c r="V1" s="66"/>
      <c r="W1" s="66"/>
      <c r="X1" s="66"/>
      <c r="Y1" s="66"/>
    </row>
    <row r="2" spans="1:25" s="334" customFormat="1" x14ac:dyDescent="0.25">
      <c r="A2" s="67" t="s">
        <v>1508</v>
      </c>
      <c r="B2" s="67" t="s">
        <v>1560</v>
      </c>
      <c r="C2" s="67" t="s">
        <v>1383</v>
      </c>
      <c r="D2" s="67"/>
      <c r="E2" s="332" t="s">
        <v>441</v>
      </c>
      <c r="F2" s="67" t="s">
        <v>1508</v>
      </c>
      <c r="G2" s="332"/>
      <c r="H2" s="332"/>
      <c r="I2" s="333"/>
      <c r="J2" s="333"/>
      <c r="K2" s="333"/>
      <c r="Q2" s="66"/>
      <c r="R2" s="66"/>
      <c r="S2" s="66"/>
      <c r="T2" s="66"/>
      <c r="U2" s="66"/>
      <c r="V2" s="66"/>
      <c r="W2" s="66"/>
      <c r="X2" s="66"/>
      <c r="Y2" s="66"/>
    </row>
    <row r="3" spans="1:25" s="334" customFormat="1" x14ac:dyDescent="0.25">
      <c r="A3" s="67" t="s">
        <v>1525</v>
      </c>
      <c r="B3" s="67" t="s">
        <v>1372</v>
      </c>
      <c r="C3" s="67" t="s">
        <v>1382</v>
      </c>
      <c r="D3" s="67"/>
      <c r="E3" s="332" t="s">
        <v>441</v>
      </c>
      <c r="F3" s="67" t="s">
        <v>1509</v>
      </c>
      <c r="G3" s="332"/>
      <c r="H3" s="332"/>
      <c r="I3" s="333"/>
      <c r="J3" s="333"/>
      <c r="K3" s="333"/>
      <c r="Q3" s="66"/>
      <c r="R3" s="66"/>
      <c r="S3" s="66"/>
      <c r="T3" s="66"/>
      <c r="U3" s="66"/>
      <c r="V3" s="66"/>
      <c r="W3" s="66"/>
      <c r="X3" s="66"/>
      <c r="Y3" s="66"/>
    </row>
    <row r="4" spans="1:25" s="334" customFormat="1" x14ac:dyDescent="0.25">
      <c r="A4" s="67" t="s">
        <v>1525</v>
      </c>
      <c r="B4" s="67" t="s">
        <v>1372</v>
      </c>
      <c r="C4" s="67" t="s">
        <v>1381</v>
      </c>
      <c r="D4" s="67"/>
      <c r="E4" s="332" t="s">
        <v>441</v>
      </c>
      <c r="F4" s="67" t="s">
        <v>1510</v>
      </c>
      <c r="G4" s="332"/>
      <c r="H4" s="332"/>
      <c r="I4" s="333"/>
      <c r="J4" s="333"/>
      <c r="K4" s="333"/>
      <c r="Q4" s="66"/>
      <c r="R4" s="66"/>
      <c r="S4" s="66"/>
      <c r="T4" s="66"/>
      <c r="U4" s="66"/>
      <c r="V4" s="66"/>
      <c r="W4" s="66"/>
      <c r="X4" s="66"/>
      <c r="Y4" s="66"/>
    </row>
    <row r="5" spans="1:25" s="334" customFormat="1" x14ac:dyDescent="0.25">
      <c r="A5" s="67" t="s">
        <v>1525</v>
      </c>
      <c r="B5" s="67" t="s">
        <v>1372</v>
      </c>
      <c r="C5" s="67" t="s">
        <v>1380</v>
      </c>
      <c r="D5" s="67"/>
      <c r="E5" s="332" t="s">
        <v>442</v>
      </c>
      <c r="F5" s="67" t="s">
        <v>1511</v>
      </c>
      <c r="G5" s="332"/>
      <c r="H5" s="332"/>
      <c r="I5" s="333"/>
      <c r="J5" s="333"/>
      <c r="K5" s="333"/>
      <c r="Q5" s="66"/>
      <c r="R5" s="66"/>
      <c r="S5" s="66"/>
      <c r="T5" s="66"/>
      <c r="U5" s="66"/>
      <c r="V5" s="66"/>
      <c r="W5" s="66"/>
      <c r="X5" s="66"/>
      <c r="Y5" s="66"/>
    </row>
    <row r="6" spans="1:25" s="334" customFormat="1" x14ac:dyDescent="0.25">
      <c r="A6" s="67" t="s">
        <v>1525</v>
      </c>
      <c r="B6" s="67" t="s">
        <v>1372</v>
      </c>
      <c r="C6" s="67" t="s">
        <v>1379</v>
      </c>
      <c r="D6" s="67"/>
      <c r="E6" s="332" t="s">
        <v>442</v>
      </c>
      <c r="F6" s="67" t="s">
        <v>1535</v>
      </c>
      <c r="G6" s="332"/>
      <c r="H6" s="332"/>
      <c r="I6" s="333"/>
      <c r="J6" s="333"/>
      <c r="K6" s="333"/>
      <c r="Q6" s="66"/>
      <c r="R6" s="66"/>
      <c r="S6" s="66"/>
      <c r="T6" s="66"/>
      <c r="U6" s="66"/>
      <c r="V6" s="66"/>
      <c r="W6" s="66"/>
      <c r="X6" s="66"/>
      <c r="Y6" s="66"/>
    </row>
    <row r="7" spans="1:25" s="334" customFormat="1" x14ac:dyDescent="0.25">
      <c r="A7" s="67" t="s">
        <v>1525</v>
      </c>
      <c r="B7" s="67" t="s">
        <v>1372</v>
      </c>
      <c r="C7" s="67" t="s">
        <v>1378</v>
      </c>
      <c r="D7" s="67"/>
      <c r="E7" s="332" t="s">
        <v>442</v>
      </c>
      <c r="F7" s="67" t="s">
        <v>1536</v>
      </c>
      <c r="G7" s="332"/>
      <c r="H7" s="332"/>
      <c r="I7" s="333"/>
      <c r="J7" s="333"/>
      <c r="K7" s="333"/>
      <c r="Q7" s="66"/>
      <c r="R7" s="66"/>
      <c r="S7" s="66"/>
      <c r="T7" s="66"/>
      <c r="U7" s="66"/>
      <c r="V7" s="66"/>
      <c r="W7" s="66"/>
      <c r="X7" s="66"/>
      <c r="Y7" s="66"/>
    </row>
    <row r="8" spans="1:25" s="334" customFormat="1" x14ac:dyDescent="0.25">
      <c r="A8" s="67" t="s">
        <v>1525</v>
      </c>
      <c r="B8" s="67" t="s">
        <v>1372</v>
      </c>
      <c r="C8" s="67" t="s">
        <v>1377</v>
      </c>
      <c r="D8" s="67"/>
      <c r="E8" s="332" t="s">
        <v>443</v>
      </c>
      <c r="F8" s="67" t="s">
        <v>1512</v>
      </c>
      <c r="G8" s="332"/>
      <c r="H8" s="332"/>
      <c r="I8" s="333"/>
      <c r="J8" s="333"/>
      <c r="K8" s="333"/>
      <c r="Q8" s="66"/>
      <c r="R8" s="66"/>
      <c r="S8" s="66"/>
      <c r="T8" s="66"/>
      <c r="U8" s="66"/>
      <c r="V8" s="66"/>
      <c r="W8" s="66"/>
      <c r="X8" s="66"/>
      <c r="Y8" s="66"/>
    </row>
    <row r="9" spans="1:25" s="334" customFormat="1" x14ac:dyDescent="0.25">
      <c r="A9" s="67" t="s">
        <v>1525</v>
      </c>
      <c r="B9" s="67" t="s">
        <v>1372</v>
      </c>
      <c r="C9" s="67" t="s">
        <v>1376</v>
      </c>
      <c r="D9" s="67"/>
      <c r="E9" s="332" t="s">
        <v>443</v>
      </c>
      <c r="F9" s="67" t="s">
        <v>1513</v>
      </c>
      <c r="G9" s="332"/>
      <c r="H9" s="332"/>
      <c r="I9" s="333"/>
      <c r="J9" s="333"/>
      <c r="K9" s="333"/>
      <c r="Q9" s="66"/>
      <c r="R9" s="66"/>
      <c r="S9" s="66"/>
      <c r="T9" s="66"/>
      <c r="U9" s="66"/>
      <c r="V9" s="66"/>
      <c r="W9" s="66"/>
      <c r="X9" s="66"/>
      <c r="Y9" s="66"/>
    </row>
    <row r="10" spans="1:25" s="334" customFormat="1" x14ac:dyDescent="0.25">
      <c r="A10" s="67" t="s">
        <v>1525</v>
      </c>
      <c r="B10" s="67" t="s">
        <v>1372</v>
      </c>
      <c r="C10" s="67" t="s">
        <v>1375</v>
      </c>
      <c r="D10" s="67"/>
      <c r="E10" s="332" t="s">
        <v>443</v>
      </c>
      <c r="F10" s="67" t="s">
        <v>1514</v>
      </c>
      <c r="G10" s="332"/>
      <c r="H10" s="332"/>
      <c r="I10" s="333"/>
      <c r="J10" s="333"/>
      <c r="K10" s="333"/>
      <c r="Q10" s="66"/>
      <c r="R10" s="66"/>
      <c r="S10" s="66"/>
      <c r="T10" s="66"/>
      <c r="U10" s="66"/>
      <c r="V10" s="66"/>
      <c r="W10" s="66"/>
      <c r="X10" s="66"/>
      <c r="Y10" s="66"/>
    </row>
    <row r="11" spans="1:25" s="334" customFormat="1" x14ac:dyDescent="0.25">
      <c r="A11" s="67" t="s">
        <v>1525</v>
      </c>
      <c r="B11" s="67" t="s">
        <v>1372</v>
      </c>
      <c r="C11" s="67" t="s">
        <v>1373</v>
      </c>
      <c r="D11" s="67"/>
      <c r="E11" s="332" t="s">
        <v>444</v>
      </c>
      <c r="F11" s="67" t="s">
        <v>1515</v>
      </c>
      <c r="G11" s="332"/>
      <c r="H11" s="332"/>
      <c r="I11" s="333"/>
      <c r="J11" s="333"/>
      <c r="K11" s="333"/>
      <c r="Q11" s="66"/>
      <c r="R11" s="66"/>
      <c r="S11" s="66"/>
      <c r="T11" s="66"/>
      <c r="U11" s="66"/>
      <c r="V11" s="66"/>
      <c r="W11" s="66"/>
      <c r="X11" s="66"/>
      <c r="Y11" s="66"/>
    </row>
    <row r="12" spans="1:25" s="334" customFormat="1" x14ac:dyDescent="0.25">
      <c r="A12" s="67" t="s">
        <v>1525</v>
      </c>
      <c r="B12" s="67" t="s">
        <v>1372</v>
      </c>
      <c r="C12" s="67" t="s">
        <v>1371</v>
      </c>
      <c r="D12" s="67"/>
      <c r="E12" s="332" t="s">
        <v>444</v>
      </c>
      <c r="F12" s="67" t="s">
        <v>1516</v>
      </c>
      <c r="G12" s="332"/>
      <c r="H12" s="333"/>
      <c r="I12" s="333"/>
      <c r="J12" s="333"/>
      <c r="K12" s="333"/>
      <c r="Q12" s="66"/>
      <c r="R12" s="66"/>
      <c r="S12" s="66"/>
      <c r="T12" s="66"/>
      <c r="U12" s="66"/>
      <c r="V12" s="66"/>
      <c r="W12" s="66"/>
      <c r="X12" s="66"/>
      <c r="Y12" s="66"/>
    </row>
    <row r="13" spans="1:25" s="334" customFormat="1" x14ac:dyDescent="0.25">
      <c r="A13" s="67" t="s">
        <v>1517</v>
      </c>
      <c r="B13" s="67" t="s">
        <v>1365</v>
      </c>
      <c r="C13" s="67" t="s">
        <v>1370</v>
      </c>
      <c r="D13" s="67"/>
      <c r="E13" s="332" t="s">
        <v>444</v>
      </c>
      <c r="F13" s="67" t="s">
        <v>1533</v>
      </c>
      <c r="G13" s="332"/>
      <c r="H13" s="333"/>
      <c r="I13" s="333"/>
      <c r="J13" s="333"/>
      <c r="K13" s="333"/>
      <c r="Q13" s="66"/>
      <c r="R13" s="66"/>
      <c r="S13" s="66"/>
      <c r="T13" s="66"/>
      <c r="U13" s="66"/>
      <c r="V13" s="66"/>
      <c r="W13" s="66"/>
      <c r="X13" s="66"/>
      <c r="Y13" s="66"/>
    </row>
    <row r="14" spans="1:25" s="334" customFormat="1" x14ac:dyDescent="0.25">
      <c r="A14" s="67" t="s">
        <v>1517</v>
      </c>
      <c r="B14" s="67" t="s">
        <v>1365</v>
      </c>
      <c r="C14" s="67" t="s">
        <v>1368</v>
      </c>
      <c r="D14" s="67"/>
      <c r="E14" s="332" t="s">
        <v>444</v>
      </c>
      <c r="F14" s="67" t="s">
        <v>1534</v>
      </c>
      <c r="G14" s="332"/>
      <c r="H14" s="333"/>
      <c r="I14" s="333"/>
      <c r="J14" s="333"/>
      <c r="K14" s="333"/>
      <c r="Q14" s="66"/>
      <c r="R14" s="66"/>
      <c r="S14" s="66"/>
      <c r="T14" s="66"/>
      <c r="U14" s="66"/>
      <c r="V14" s="66"/>
      <c r="W14" s="66"/>
      <c r="X14" s="66"/>
      <c r="Y14" s="66"/>
    </row>
    <row r="15" spans="1:25" s="334" customFormat="1" x14ac:dyDescent="0.25">
      <c r="A15" s="67" t="s">
        <v>1517</v>
      </c>
      <c r="B15" s="67" t="s">
        <v>1365</v>
      </c>
      <c r="C15" s="67" t="s">
        <v>1367</v>
      </c>
      <c r="D15" s="67"/>
      <c r="E15" s="332" t="s">
        <v>445</v>
      </c>
      <c r="F15" s="67" t="s">
        <v>1517</v>
      </c>
      <c r="G15" s="332"/>
      <c r="H15" s="333"/>
      <c r="I15" s="333"/>
      <c r="J15" s="333"/>
      <c r="K15" s="333"/>
      <c r="Q15" s="66"/>
      <c r="R15" s="66"/>
      <c r="S15" s="66"/>
      <c r="T15" s="66"/>
      <c r="U15" s="66"/>
      <c r="V15" s="66"/>
      <c r="W15" s="66"/>
      <c r="X15" s="66"/>
      <c r="Y15" s="66"/>
    </row>
    <row r="16" spans="1:25" s="334" customFormat="1" x14ac:dyDescent="0.25">
      <c r="A16" s="67" t="s">
        <v>1517</v>
      </c>
      <c r="B16" s="67" t="s">
        <v>1365</v>
      </c>
      <c r="C16" s="67" t="s">
        <v>1366</v>
      </c>
      <c r="D16" s="67"/>
      <c r="E16" s="332" t="s">
        <v>445</v>
      </c>
      <c r="F16" s="67" t="s">
        <v>1518</v>
      </c>
      <c r="G16" s="332"/>
      <c r="H16" s="333"/>
      <c r="I16" s="333"/>
      <c r="J16" s="333"/>
      <c r="K16" s="333"/>
      <c r="Q16" s="66"/>
      <c r="R16" s="66"/>
      <c r="S16" s="66"/>
      <c r="T16" s="66"/>
      <c r="U16" s="66"/>
      <c r="V16" s="66"/>
      <c r="W16" s="66"/>
      <c r="X16" s="66"/>
      <c r="Y16" s="66"/>
    </row>
    <row r="17" spans="1:25" s="334" customFormat="1" x14ac:dyDescent="0.25">
      <c r="A17" s="67" t="s">
        <v>1517</v>
      </c>
      <c r="B17" s="67" t="s">
        <v>1365</v>
      </c>
      <c r="C17" s="67" t="s">
        <v>1364</v>
      </c>
      <c r="D17" s="67"/>
      <c r="E17" s="332" t="s">
        <v>445</v>
      </c>
      <c r="F17" s="67" t="s">
        <v>1519</v>
      </c>
      <c r="G17" s="332"/>
      <c r="H17" s="333"/>
      <c r="I17" s="333"/>
      <c r="J17" s="333"/>
      <c r="K17" s="333"/>
      <c r="Q17" s="66"/>
      <c r="R17" s="66"/>
      <c r="S17" s="66"/>
      <c r="T17" s="66"/>
      <c r="U17" s="66"/>
      <c r="V17" s="66"/>
      <c r="W17" s="66"/>
      <c r="X17" s="66"/>
      <c r="Y17" s="66"/>
    </row>
    <row r="18" spans="1:25" s="334" customFormat="1" x14ac:dyDescent="0.25">
      <c r="A18" s="67" t="s">
        <v>1518</v>
      </c>
      <c r="B18" s="67" t="s">
        <v>1350</v>
      </c>
      <c r="C18" s="67" t="s">
        <v>1363</v>
      </c>
      <c r="D18" s="67"/>
      <c r="E18" s="332" t="s">
        <v>445</v>
      </c>
      <c r="F18" s="67" t="s">
        <v>1520</v>
      </c>
      <c r="G18" s="332"/>
      <c r="H18" s="333"/>
      <c r="I18" s="333"/>
      <c r="J18" s="333"/>
      <c r="K18" s="333"/>
      <c r="Q18" s="66"/>
      <c r="R18" s="66"/>
      <c r="S18" s="66"/>
      <c r="T18" s="66"/>
      <c r="U18" s="66"/>
      <c r="V18" s="66"/>
      <c r="W18" s="66"/>
      <c r="X18" s="66"/>
      <c r="Y18" s="66"/>
    </row>
    <row r="19" spans="1:25" s="334" customFormat="1" x14ac:dyDescent="0.25">
      <c r="A19" s="67" t="s">
        <v>1518</v>
      </c>
      <c r="B19" s="67" t="s">
        <v>1350</v>
      </c>
      <c r="C19" s="67" t="s">
        <v>1362</v>
      </c>
      <c r="D19" s="67"/>
      <c r="E19" s="332" t="s">
        <v>446</v>
      </c>
      <c r="F19" s="67" t="s">
        <v>1521</v>
      </c>
      <c r="G19" s="332"/>
      <c r="H19" s="333"/>
      <c r="I19" s="333"/>
      <c r="J19" s="333"/>
      <c r="K19" s="333"/>
      <c r="Q19" s="66"/>
      <c r="R19" s="66"/>
      <c r="S19" s="66"/>
      <c r="T19" s="66"/>
      <c r="U19" s="66"/>
      <c r="V19" s="66"/>
      <c r="W19" s="66"/>
      <c r="X19" s="66"/>
      <c r="Y19" s="66"/>
    </row>
    <row r="20" spans="1:25" s="334" customFormat="1" x14ac:dyDescent="0.25">
      <c r="A20" s="67" t="s">
        <v>1518</v>
      </c>
      <c r="B20" s="67" t="s">
        <v>1350</v>
      </c>
      <c r="C20" s="67" t="s">
        <v>1360</v>
      </c>
      <c r="D20" s="67"/>
      <c r="E20" s="332" t="s">
        <v>446</v>
      </c>
      <c r="F20" s="67" t="s">
        <v>1522</v>
      </c>
      <c r="G20" s="332"/>
      <c r="H20" s="333"/>
      <c r="I20" s="333"/>
      <c r="J20" s="333"/>
      <c r="K20" s="333"/>
      <c r="Q20" s="66"/>
      <c r="R20" s="66"/>
      <c r="S20" s="66"/>
      <c r="T20" s="66"/>
      <c r="U20" s="66"/>
      <c r="V20" s="66"/>
      <c r="W20" s="66"/>
      <c r="X20" s="66"/>
      <c r="Y20" s="66"/>
    </row>
    <row r="21" spans="1:25" s="334" customFormat="1" x14ac:dyDescent="0.25">
      <c r="A21" s="67" t="s">
        <v>1518</v>
      </c>
      <c r="B21" s="67" t="s">
        <v>1350</v>
      </c>
      <c r="C21" s="67" t="s">
        <v>1359</v>
      </c>
      <c r="D21" s="67"/>
      <c r="E21" s="332" t="s">
        <v>446</v>
      </c>
      <c r="F21" s="67" t="s">
        <v>1523</v>
      </c>
      <c r="G21" s="332"/>
      <c r="H21" s="333"/>
      <c r="I21" s="333"/>
      <c r="J21" s="333"/>
      <c r="K21" s="333"/>
      <c r="Q21" s="66"/>
      <c r="R21" s="66"/>
      <c r="S21" s="66"/>
      <c r="T21" s="66"/>
      <c r="U21" s="66"/>
      <c r="V21" s="66"/>
      <c r="W21" s="66"/>
      <c r="X21" s="66"/>
      <c r="Y21" s="66"/>
    </row>
    <row r="22" spans="1:25" s="334" customFormat="1" x14ac:dyDescent="0.25">
      <c r="A22" s="67" t="s">
        <v>1518</v>
      </c>
      <c r="B22" s="67" t="s">
        <v>1350</v>
      </c>
      <c r="C22" s="67" t="s">
        <v>1357</v>
      </c>
      <c r="D22" s="67"/>
      <c r="E22" s="332" t="s">
        <v>446</v>
      </c>
      <c r="F22" s="67" t="s">
        <v>1524</v>
      </c>
      <c r="G22" s="332"/>
      <c r="H22" s="333"/>
      <c r="I22" s="333"/>
      <c r="J22" s="333"/>
      <c r="K22" s="333"/>
      <c r="Q22" s="66"/>
      <c r="R22" s="66"/>
      <c r="S22" s="66"/>
      <c r="T22" s="66"/>
      <c r="U22" s="66"/>
      <c r="V22" s="66"/>
      <c r="W22" s="66"/>
      <c r="X22" s="66"/>
      <c r="Y22" s="66"/>
    </row>
    <row r="23" spans="1:25" s="334" customFormat="1" x14ac:dyDescent="0.25">
      <c r="A23" s="67" t="s">
        <v>1518</v>
      </c>
      <c r="B23" s="67" t="s">
        <v>1350</v>
      </c>
      <c r="C23" s="67" t="s">
        <v>1355</v>
      </c>
      <c r="D23" s="67"/>
      <c r="E23" s="332" t="s">
        <v>446</v>
      </c>
      <c r="F23" s="67" t="s">
        <v>1537</v>
      </c>
      <c r="G23" s="332"/>
      <c r="H23" s="333"/>
      <c r="I23" s="333"/>
      <c r="J23" s="333"/>
      <c r="K23" s="333"/>
      <c r="Q23" s="66"/>
      <c r="R23" s="66"/>
      <c r="S23" s="66"/>
      <c r="T23" s="66"/>
      <c r="U23" s="66"/>
      <c r="V23" s="66"/>
      <c r="W23" s="66"/>
      <c r="X23" s="66"/>
      <c r="Y23" s="66"/>
    </row>
    <row r="24" spans="1:25" s="334" customFormat="1" x14ac:dyDescent="0.25">
      <c r="A24" s="67" t="s">
        <v>1518</v>
      </c>
      <c r="B24" s="67" t="s">
        <v>1350</v>
      </c>
      <c r="C24" s="67" t="s">
        <v>1354</v>
      </c>
      <c r="D24" s="67"/>
      <c r="E24" s="332" t="s">
        <v>447</v>
      </c>
      <c r="F24" s="67" t="s">
        <v>1525</v>
      </c>
      <c r="G24" s="332"/>
      <c r="H24" s="333"/>
      <c r="I24" s="333"/>
      <c r="J24" s="333"/>
      <c r="K24" s="333"/>
      <c r="Q24" s="66"/>
      <c r="R24" s="66"/>
      <c r="S24" s="66"/>
      <c r="T24" s="66"/>
      <c r="U24" s="66"/>
      <c r="V24" s="66"/>
      <c r="W24" s="66"/>
      <c r="X24" s="66"/>
      <c r="Y24" s="66"/>
    </row>
    <row r="25" spans="1:25" s="334" customFormat="1" x14ac:dyDescent="0.25">
      <c r="A25" s="67" t="s">
        <v>1518</v>
      </c>
      <c r="B25" s="67" t="s">
        <v>1350</v>
      </c>
      <c r="C25" s="67" t="s">
        <v>1353</v>
      </c>
      <c r="D25" s="67"/>
      <c r="E25" s="332" t="s">
        <v>447</v>
      </c>
      <c r="F25" s="67" t="s">
        <v>1532</v>
      </c>
      <c r="G25" s="332"/>
      <c r="H25" s="333"/>
      <c r="I25" s="333"/>
      <c r="J25" s="333"/>
      <c r="K25" s="333"/>
      <c r="Q25" s="66"/>
      <c r="R25" s="66"/>
      <c r="S25" s="66"/>
      <c r="T25" s="66"/>
      <c r="U25" s="66"/>
      <c r="V25" s="66"/>
      <c r="W25" s="66"/>
      <c r="X25" s="66"/>
      <c r="Y25" s="66"/>
    </row>
    <row r="26" spans="1:25" s="334" customFormat="1" x14ac:dyDescent="0.25">
      <c r="A26" s="67" t="s">
        <v>1518</v>
      </c>
      <c r="B26" s="67" t="s">
        <v>1350</v>
      </c>
      <c r="C26" s="67" t="s">
        <v>1352</v>
      </c>
      <c r="D26" s="67"/>
      <c r="E26" s="332" t="s">
        <v>447</v>
      </c>
      <c r="F26" s="67" t="s">
        <v>1526</v>
      </c>
      <c r="G26" s="332"/>
      <c r="H26" s="333"/>
      <c r="I26" s="333"/>
      <c r="J26" s="333"/>
      <c r="K26" s="333"/>
      <c r="Q26" s="66"/>
      <c r="R26" s="66"/>
      <c r="S26" s="66"/>
      <c r="T26" s="66"/>
      <c r="U26" s="66"/>
      <c r="V26" s="66"/>
      <c r="W26" s="66"/>
      <c r="X26" s="66"/>
      <c r="Y26" s="66"/>
    </row>
    <row r="27" spans="1:25" s="334" customFormat="1" x14ac:dyDescent="0.25">
      <c r="A27" s="67" t="s">
        <v>1518</v>
      </c>
      <c r="B27" s="67" t="s">
        <v>1350</v>
      </c>
      <c r="C27" s="67" t="s">
        <v>1351</v>
      </c>
      <c r="D27" s="67"/>
      <c r="E27" s="332" t="s">
        <v>448</v>
      </c>
      <c r="F27" s="67" t="s">
        <v>1531</v>
      </c>
      <c r="G27" s="332"/>
      <c r="H27" s="333"/>
      <c r="I27" s="333"/>
      <c r="J27" s="333"/>
      <c r="K27" s="333"/>
      <c r="Q27" s="66"/>
      <c r="R27" s="66"/>
      <c r="S27" s="66"/>
      <c r="T27" s="66"/>
      <c r="U27" s="66"/>
      <c r="V27" s="66"/>
      <c r="W27" s="66"/>
      <c r="X27" s="66"/>
      <c r="Y27" s="66"/>
    </row>
    <row r="28" spans="1:25" s="334" customFormat="1" x14ac:dyDescent="0.25">
      <c r="A28" s="67" t="s">
        <v>1518</v>
      </c>
      <c r="B28" s="67" t="s">
        <v>1350</v>
      </c>
      <c r="C28" s="67" t="s">
        <v>1349</v>
      </c>
      <c r="D28" s="67"/>
      <c r="E28" s="332" t="s">
        <v>448</v>
      </c>
      <c r="F28" s="67" t="s">
        <v>1527</v>
      </c>
      <c r="G28" s="332"/>
      <c r="H28" s="333"/>
      <c r="I28" s="333"/>
      <c r="J28" s="333"/>
      <c r="K28" s="333"/>
      <c r="Q28" s="66"/>
      <c r="R28" s="66"/>
      <c r="S28" s="66"/>
      <c r="T28" s="66"/>
      <c r="U28" s="66"/>
      <c r="V28" s="66"/>
      <c r="W28" s="66"/>
      <c r="X28" s="66"/>
      <c r="Y28" s="66"/>
    </row>
    <row r="29" spans="1:25" s="334" customFormat="1" x14ac:dyDescent="0.25">
      <c r="A29" s="67" t="s">
        <v>1531</v>
      </c>
      <c r="B29" s="67" t="s">
        <v>1540</v>
      </c>
      <c r="C29" s="67" t="s">
        <v>1348</v>
      </c>
      <c r="D29" s="67"/>
      <c r="E29" s="332" t="s">
        <v>448</v>
      </c>
      <c r="F29" s="67" t="s">
        <v>1539</v>
      </c>
      <c r="G29" s="332"/>
      <c r="H29" s="333"/>
      <c r="I29" s="333"/>
      <c r="J29" s="333"/>
      <c r="K29" s="333"/>
      <c r="Q29" s="66"/>
      <c r="R29" s="66"/>
      <c r="S29" s="66"/>
      <c r="T29" s="66"/>
      <c r="U29" s="66"/>
      <c r="V29" s="66"/>
      <c r="W29" s="66"/>
      <c r="X29" s="66"/>
      <c r="Y29" s="66"/>
    </row>
    <row r="30" spans="1:25" s="334" customFormat="1" x14ac:dyDescent="0.25">
      <c r="A30" s="67" t="s">
        <v>1531</v>
      </c>
      <c r="B30" s="67" t="s">
        <v>1540</v>
      </c>
      <c r="C30" s="67" t="s">
        <v>1347</v>
      </c>
      <c r="D30" s="67"/>
      <c r="E30" s="332" t="s">
        <v>448</v>
      </c>
      <c r="F30" s="67" t="s">
        <v>1528</v>
      </c>
      <c r="G30" s="332"/>
      <c r="H30" s="333"/>
      <c r="I30" s="333"/>
      <c r="J30" s="333"/>
      <c r="K30" s="333"/>
      <c r="Q30" s="66"/>
      <c r="R30" s="66"/>
      <c r="S30" s="66"/>
      <c r="T30" s="66"/>
      <c r="U30" s="66"/>
      <c r="V30" s="66"/>
      <c r="W30" s="66"/>
      <c r="X30" s="66"/>
      <c r="Y30" s="66"/>
    </row>
    <row r="31" spans="1:25" s="334" customFormat="1" x14ac:dyDescent="0.25">
      <c r="A31" s="67" t="s">
        <v>1531</v>
      </c>
      <c r="B31" s="67" t="s">
        <v>1540</v>
      </c>
      <c r="C31" s="67" t="s">
        <v>1345</v>
      </c>
      <c r="D31" s="67"/>
      <c r="E31" s="332" t="s">
        <v>449</v>
      </c>
      <c r="F31" s="67" t="s">
        <v>1529</v>
      </c>
      <c r="G31" s="332"/>
      <c r="H31" s="333"/>
      <c r="I31" s="333"/>
      <c r="J31" s="333"/>
      <c r="K31" s="333"/>
      <c r="Q31" s="66"/>
      <c r="R31" s="66"/>
      <c r="S31" s="66"/>
      <c r="T31" s="66"/>
      <c r="U31" s="66"/>
      <c r="V31" s="66"/>
      <c r="W31" s="66"/>
      <c r="X31" s="66"/>
      <c r="Y31" s="66"/>
    </row>
    <row r="32" spans="1:25" s="334" customFormat="1" x14ac:dyDescent="0.25">
      <c r="A32" s="67" t="s">
        <v>1531</v>
      </c>
      <c r="B32" s="67" t="s">
        <v>1540</v>
      </c>
      <c r="C32" s="67" t="s">
        <v>1344</v>
      </c>
      <c r="D32" s="67"/>
      <c r="E32" s="332" t="s">
        <v>449</v>
      </c>
      <c r="F32" s="67" t="s">
        <v>1530</v>
      </c>
      <c r="G32" s="332"/>
      <c r="H32" s="333"/>
      <c r="I32" s="333"/>
      <c r="J32" s="333"/>
      <c r="K32" s="333"/>
      <c r="Q32" s="66"/>
      <c r="R32" s="66"/>
      <c r="S32" s="66"/>
      <c r="T32" s="66"/>
      <c r="U32" s="66"/>
      <c r="V32" s="66"/>
      <c r="W32" s="66"/>
      <c r="X32" s="66"/>
      <c r="Y32" s="66"/>
    </row>
    <row r="33" spans="1:25" s="334" customFormat="1" x14ac:dyDescent="0.25">
      <c r="A33" s="67" t="s">
        <v>1531</v>
      </c>
      <c r="B33" s="67" t="s">
        <v>1540</v>
      </c>
      <c r="C33" s="67" t="s">
        <v>1343</v>
      </c>
      <c r="D33" s="67"/>
      <c r="E33" s="332" t="s">
        <v>449</v>
      </c>
      <c r="F33" s="67" t="s">
        <v>1538</v>
      </c>
      <c r="G33" s="332"/>
      <c r="H33" s="333"/>
      <c r="I33" s="333"/>
      <c r="J33" s="333"/>
      <c r="K33" s="333"/>
      <c r="Q33" s="66"/>
      <c r="R33" s="66"/>
      <c r="S33" s="66"/>
      <c r="T33" s="66"/>
      <c r="U33" s="66"/>
      <c r="V33" s="66"/>
      <c r="W33" s="66"/>
      <c r="X33" s="66"/>
      <c r="Y33" s="66"/>
    </row>
    <row r="34" spans="1:25" s="334" customFormat="1" x14ac:dyDescent="0.25">
      <c r="A34" s="67" t="s">
        <v>1515</v>
      </c>
      <c r="B34" s="67" t="s">
        <v>1335</v>
      </c>
      <c r="C34" s="67" t="s">
        <v>1341</v>
      </c>
      <c r="D34" s="67"/>
      <c r="E34" s="67"/>
      <c r="F34" s="67"/>
      <c r="G34" s="332"/>
      <c r="H34" s="333"/>
      <c r="I34" s="333"/>
      <c r="J34" s="333"/>
      <c r="K34" s="333"/>
      <c r="Q34" s="66"/>
      <c r="R34" s="66"/>
      <c r="S34" s="66"/>
      <c r="T34" s="66"/>
      <c r="U34" s="66"/>
      <c r="V34" s="66"/>
      <c r="W34" s="66"/>
      <c r="X34" s="66"/>
      <c r="Y34" s="66"/>
    </row>
    <row r="35" spans="1:25" s="334" customFormat="1" x14ac:dyDescent="0.25">
      <c r="A35" s="67" t="s">
        <v>1515</v>
      </c>
      <c r="B35" s="67" t="s">
        <v>1335</v>
      </c>
      <c r="C35" s="67" t="s">
        <v>1340</v>
      </c>
      <c r="D35" s="67"/>
      <c r="E35" s="67"/>
      <c r="F35" s="67"/>
      <c r="G35" s="332"/>
      <c r="H35" s="333"/>
      <c r="I35" s="333"/>
      <c r="J35" s="333"/>
      <c r="K35" s="333"/>
      <c r="Q35" s="66"/>
      <c r="R35" s="66"/>
      <c r="S35" s="66"/>
      <c r="T35" s="66"/>
      <c r="U35" s="66"/>
      <c r="V35" s="66"/>
      <c r="W35" s="66"/>
      <c r="X35" s="66"/>
      <c r="Y35" s="66"/>
    </row>
    <row r="36" spans="1:25" s="334" customFormat="1" x14ac:dyDescent="0.25">
      <c r="A36" s="67" t="s">
        <v>1515</v>
      </c>
      <c r="B36" s="67" t="s">
        <v>1335</v>
      </c>
      <c r="C36" s="67" t="s">
        <v>1339</v>
      </c>
      <c r="D36" s="67"/>
      <c r="E36" s="67"/>
      <c r="F36" s="67"/>
      <c r="G36" s="332"/>
      <c r="H36" s="333"/>
      <c r="I36" s="333"/>
      <c r="J36" s="333"/>
      <c r="K36" s="333"/>
      <c r="Q36" s="66"/>
      <c r="R36" s="66"/>
      <c r="S36" s="66"/>
      <c r="T36" s="66"/>
      <c r="U36" s="66"/>
      <c r="V36" s="66"/>
      <c r="W36" s="66"/>
      <c r="X36" s="66"/>
      <c r="Y36" s="66"/>
    </row>
    <row r="37" spans="1:25" s="334" customFormat="1" x14ac:dyDescent="0.25">
      <c r="A37" s="67" t="s">
        <v>1515</v>
      </c>
      <c r="B37" s="67" t="s">
        <v>1335</v>
      </c>
      <c r="C37" s="67" t="s">
        <v>1338</v>
      </c>
      <c r="D37" s="67"/>
      <c r="E37" s="67"/>
      <c r="F37" s="67"/>
      <c r="G37" s="332"/>
      <c r="H37" s="333"/>
      <c r="I37" s="333"/>
      <c r="J37" s="333"/>
      <c r="K37" s="333"/>
      <c r="Q37" s="66"/>
      <c r="R37" s="66"/>
      <c r="S37" s="66"/>
      <c r="T37" s="66"/>
      <c r="U37" s="66"/>
      <c r="V37" s="66"/>
      <c r="W37" s="66"/>
      <c r="X37" s="66"/>
      <c r="Y37" s="66"/>
    </row>
    <row r="38" spans="1:25" s="334" customFormat="1" x14ac:dyDescent="0.25">
      <c r="A38" s="67" t="s">
        <v>1515</v>
      </c>
      <c r="B38" s="67" t="s">
        <v>1335</v>
      </c>
      <c r="C38" s="67" t="s">
        <v>1337</v>
      </c>
      <c r="D38" s="67"/>
      <c r="E38" s="67"/>
      <c r="F38" s="67"/>
      <c r="G38" s="332"/>
      <c r="H38" s="333"/>
      <c r="I38" s="333"/>
      <c r="J38" s="333"/>
      <c r="K38" s="333"/>
      <c r="Q38" s="66"/>
      <c r="R38" s="66"/>
      <c r="S38" s="66"/>
      <c r="T38" s="66"/>
      <c r="U38" s="66"/>
      <c r="V38" s="66"/>
      <c r="W38" s="66"/>
      <c r="X38" s="66"/>
      <c r="Y38" s="66"/>
    </row>
    <row r="39" spans="1:25" s="334" customFormat="1" x14ac:dyDescent="0.25">
      <c r="A39" s="67" t="s">
        <v>1515</v>
      </c>
      <c r="B39" s="67" t="s">
        <v>1335</v>
      </c>
      <c r="C39" s="67" t="s">
        <v>1336</v>
      </c>
      <c r="D39" s="67"/>
      <c r="E39" s="67"/>
      <c r="F39" s="67"/>
      <c r="G39" s="332"/>
      <c r="H39" s="333"/>
      <c r="I39" s="333"/>
      <c r="J39" s="333"/>
      <c r="K39" s="333"/>
      <c r="Q39" s="66"/>
      <c r="R39" s="66"/>
      <c r="S39" s="66"/>
      <c r="T39" s="66"/>
      <c r="U39" s="66"/>
      <c r="V39" s="66"/>
      <c r="W39" s="66"/>
      <c r="X39" s="66"/>
      <c r="Y39" s="66"/>
    </row>
    <row r="40" spans="1:25" s="334" customFormat="1" x14ac:dyDescent="0.25">
      <c r="A40" s="67" t="s">
        <v>1515</v>
      </c>
      <c r="B40" s="67" t="s">
        <v>1335</v>
      </c>
      <c r="C40" s="67" t="s">
        <v>1334</v>
      </c>
      <c r="D40" s="67"/>
      <c r="E40" s="67"/>
      <c r="F40" s="67"/>
      <c r="G40" s="332"/>
      <c r="H40" s="333"/>
      <c r="I40" s="333"/>
      <c r="J40" s="333"/>
      <c r="K40" s="333"/>
      <c r="Q40" s="66"/>
      <c r="R40" s="66"/>
      <c r="S40" s="66"/>
      <c r="T40" s="66"/>
      <c r="U40" s="66"/>
      <c r="V40" s="66"/>
      <c r="W40" s="66"/>
      <c r="X40" s="66"/>
      <c r="Y40" s="66"/>
    </row>
    <row r="41" spans="1:25" s="334" customFormat="1" x14ac:dyDescent="0.25">
      <c r="A41" s="67" t="s">
        <v>1521</v>
      </c>
      <c r="B41" s="67" t="s">
        <v>1541</v>
      </c>
      <c r="C41" s="67" t="s">
        <v>1333</v>
      </c>
      <c r="D41" s="67"/>
      <c r="E41" s="67"/>
      <c r="F41" s="67"/>
      <c r="G41" s="332"/>
      <c r="H41" s="333"/>
      <c r="I41" s="333"/>
      <c r="J41" s="333"/>
      <c r="K41" s="333"/>
      <c r="Q41" s="66"/>
      <c r="R41" s="66"/>
      <c r="S41" s="66"/>
      <c r="T41" s="66"/>
      <c r="U41" s="66"/>
      <c r="V41" s="66"/>
      <c r="W41" s="66"/>
      <c r="X41" s="66"/>
      <c r="Y41" s="66"/>
    </row>
    <row r="42" spans="1:25" s="334" customFormat="1" x14ac:dyDescent="0.25">
      <c r="A42" s="67" t="s">
        <v>1521</v>
      </c>
      <c r="B42" s="67" t="s">
        <v>1541</v>
      </c>
      <c r="C42" s="67" t="s">
        <v>1386</v>
      </c>
      <c r="D42" s="67"/>
      <c r="E42" s="67"/>
      <c r="F42" s="67"/>
      <c r="G42" s="332"/>
      <c r="H42" s="333"/>
      <c r="I42" s="333"/>
      <c r="J42" s="333"/>
      <c r="K42" s="333"/>
      <c r="Q42" s="66"/>
      <c r="R42" s="66"/>
      <c r="S42" s="66"/>
      <c r="T42" s="66"/>
      <c r="U42" s="66"/>
      <c r="V42" s="66"/>
      <c r="W42" s="66"/>
      <c r="X42" s="66"/>
      <c r="Y42" s="66"/>
    </row>
    <row r="43" spans="1:25" s="334" customFormat="1" x14ac:dyDescent="0.25">
      <c r="A43" s="67" t="s">
        <v>1532</v>
      </c>
      <c r="B43" s="67" t="s">
        <v>1542</v>
      </c>
      <c r="C43" s="67" t="s">
        <v>1387</v>
      </c>
      <c r="D43" s="67"/>
      <c r="E43" s="67"/>
      <c r="F43" s="67"/>
      <c r="G43" s="332"/>
      <c r="H43" s="333"/>
      <c r="I43" s="333"/>
      <c r="J43" s="333"/>
      <c r="K43" s="333"/>
      <c r="Q43" s="66"/>
      <c r="R43" s="66"/>
      <c r="S43" s="66"/>
      <c r="T43" s="66"/>
      <c r="U43" s="66"/>
      <c r="V43" s="66"/>
      <c r="W43" s="66"/>
      <c r="X43" s="66"/>
      <c r="Y43" s="66"/>
    </row>
    <row r="44" spans="1:25" s="334" customFormat="1" x14ac:dyDescent="0.25">
      <c r="A44" s="67" t="s">
        <v>1532</v>
      </c>
      <c r="B44" s="67" t="s">
        <v>1542</v>
      </c>
      <c r="C44" s="67" t="s">
        <v>1388</v>
      </c>
      <c r="D44" s="67"/>
      <c r="E44" s="67"/>
      <c r="F44" s="67"/>
      <c r="G44" s="332"/>
      <c r="H44" s="333"/>
      <c r="I44" s="333"/>
      <c r="J44" s="333"/>
      <c r="K44" s="333"/>
      <c r="Q44" s="66"/>
      <c r="R44" s="66"/>
      <c r="S44" s="66"/>
      <c r="T44" s="66"/>
      <c r="U44" s="66"/>
      <c r="V44" s="66"/>
      <c r="W44" s="66"/>
      <c r="X44" s="66"/>
      <c r="Y44" s="66"/>
    </row>
    <row r="45" spans="1:25" s="334" customFormat="1" x14ac:dyDescent="0.25">
      <c r="A45" s="67" t="s">
        <v>1532</v>
      </c>
      <c r="B45" s="67" t="s">
        <v>1542</v>
      </c>
      <c r="C45" s="67" t="s">
        <v>1389</v>
      </c>
      <c r="D45" s="67"/>
      <c r="E45" s="67"/>
      <c r="F45" s="67"/>
      <c r="G45" s="332"/>
      <c r="H45" s="333"/>
      <c r="I45" s="333"/>
      <c r="J45" s="333"/>
      <c r="K45" s="333"/>
      <c r="Q45" s="66"/>
      <c r="R45" s="66"/>
      <c r="S45" s="66"/>
      <c r="T45" s="66"/>
      <c r="U45" s="66"/>
      <c r="V45" s="66"/>
      <c r="W45" s="66"/>
      <c r="X45" s="66"/>
      <c r="Y45" s="66"/>
    </row>
    <row r="46" spans="1:25" s="334" customFormat="1" x14ac:dyDescent="0.25">
      <c r="A46" s="67" t="s">
        <v>1532</v>
      </c>
      <c r="B46" s="67" t="s">
        <v>1542</v>
      </c>
      <c r="C46" s="67" t="s">
        <v>1390</v>
      </c>
      <c r="D46" s="67"/>
      <c r="E46" s="67"/>
      <c r="F46" s="67"/>
      <c r="G46" s="332"/>
      <c r="H46" s="333"/>
      <c r="I46" s="333"/>
      <c r="J46" s="333"/>
      <c r="K46" s="333"/>
      <c r="Q46" s="66"/>
      <c r="R46" s="66"/>
      <c r="S46" s="66"/>
      <c r="T46" s="66"/>
      <c r="U46" s="66"/>
      <c r="V46" s="66"/>
      <c r="W46" s="66"/>
      <c r="X46" s="66"/>
      <c r="Y46" s="66"/>
    </row>
    <row r="47" spans="1:25" s="334" customFormat="1" x14ac:dyDescent="0.25">
      <c r="A47" s="67" t="s">
        <v>1532</v>
      </c>
      <c r="B47" s="67" t="s">
        <v>1542</v>
      </c>
      <c r="C47" s="67" t="s">
        <v>1391</v>
      </c>
      <c r="D47" s="67"/>
      <c r="E47" s="67"/>
      <c r="F47" s="67"/>
      <c r="G47" s="332"/>
      <c r="H47" s="333"/>
      <c r="I47" s="333"/>
      <c r="J47" s="333"/>
      <c r="K47" s="333"/>
      <c r="Q47" s="66"/>
      <c r="R47" s="66"/>
      <c r="S47" s="66"/>
      <c r="T47" s="66"/>
      <c r="U47" s="66"/>
      <c r="V47" s="66"/>
      <c r="W47" s="66"/>
      <c r="X47" s="66"/>
      <c r="Y47" s="66"/>
    </row>
    <row r="48" spans="1:25" s="334" customFormat="1" x14ac:dyDescent="0.25">
      <c r="A48" s="67" t="s">
        <v>1532</v>
      </c>
      <c r="B48" s="67" t="s">
        <v>1542</v>
      </c>
      <c r="C48" s="67" t="s">
        <v>1392</v>
      </c>
      <c r="D48" s="67"/>
      <c r="E48" s="67"/>
      <c r="F48" s="67"/>
      <c r="G48" s="332"/>
      <c r="H48" s="333"/>
      <c r="I48" s="333"/>
      <c r="J48" s="333"/>
      <c r="K48" s="333"/>
      <c r="Q48" s="66"/>
      <c r="R48" s="66"/>
      <c r="S48" s="66"/>
      <c r="T48" s="66"/>
      <c r="U48" s="66"/>
      <c r="V48" s="66"/>
      <c r="W48" s="66"/>
      <c r="X48" s="66"/>
      <c r="Y48" s="66"/>
    </row>
    <row r="49" spans="1:25" s="334" customFormat="1" x14ac:dyDescent="0.25">
      <c r="A49" s="67" t="s">
        <v>1512</v>
      </c>
      <c r="B49" s="67" t="s">
        <v>1374</v>
      </c>
      <c r="C49" s="67" t="s">
        <v>1393</v>
      </c>
      <c r="D49" s="67"/>
      <c r="E49" s="67"/>
      <c r="F49" s="67"/>
      <c r="G49" s="332"/>
      <c r="H49" s="333"/>
      <c r="I49" s="333"/>
      <c r="J49" s="333"/>
      <c r="K49" s="333"/>
      <c r="Q49" s="66"/>
      <c r="R49" s="66"/>
      <c r="S49" s="66"/>
      <c r="T49" s="66"/>
      <c r="U49" s="66"/>
      <c r="V49" s="66"/>
      <c r="W49" s="66"/>
      <c r="X49" s="66"/>
      <c r="Y49" s="66"/>
    </row>
    <row r="50" spans="1:25" s="334" customFormat="1" x14ac:dyDescent="0.25">
      <c r="A50" s="67" t="s">
        <v>1512</v>
      </c>
      <c r="B50" s="67" t="s">
        <v>1374</v>
      </c>
      <c r="C50" s="67" t="s">
        <v>1394</v>
      </c>
      <c r="D50" s="67"/>
      <c r="E50" s="67"/>
      <c r="F50" s="67"/>
      <c r="G50" s="332"/>
      <c r="H50" s="333"/>
      <c r="I50" s="333"/>
      <c r="J50" s="333"/>
      <c r="K50" s="333"/>
      <c r="Q50" s="66"/>
      <c r="R50" s="66"/>
      <c r="S50" s="66"/>
      <c r="T50" s="66"/>
      <c r="U50" s="66"/>
      <c r="V50" s="66"/>
      <c r="W50" s="66"/>
      <c r="X50" s="66"/>
      <c r="Y50" s="66"/>
    </row>
    <row r="51" spans="1:25" s="334" customFormat="1" x14ac:dyDescent="0.25">
      <c r="A51" s="67" t="s">
        <v>1512</v>
      </c>
      <c r="B51" s="67" t="s">
        <v>1374</v>
      </c>
      <c r="C51" s="67" t="s">
        <v>1395</v>
      </c>
      <c r="D51" s="67"/>
      <c r="E51" s="67"/>
      <c r="F51" s="67"/>
      <c r="G51" s="332"/>
      <c r="H51" s="333"/>
      <c r="I51" s="333"/>
      <c r="J51" s="333"/>
      <c r="K51" s="333"/>
      <c r="Q51" s="66"/>
      <c r="R51" s="66"/>
      <c r="S51" s="66"/>
      <c r="T51" s="66"/>
      <c r="U51" s="66"/>
      <c r="V51" s="66"/>
      <c r="W51" s="66"/>
      <c r="X51" s="66"/>
      <c r="Y51" s="66"/>
    </row>
    <row r="52" spans="1:25" s="334" customFormat="1" x14ac:dyDescent="0.25">
      <c r="A52" s="67" t="s">
        <v>1512</v>
      </c>
      <c r="B52" s="67" t="s">
        <v>1374</v>
      </c>
      <c r="C52" s="67" t="s">
        <v>1396</v>
      </c>
      <c r="D52" s="67"/>
      <c r="E52" s="67"/>
      <c r="F52" s="67"/>
      <c r="G52" s="332"/>
      <c r="H52" s="333"/>
      <c r="I52" s="333"/>
      <c r="J52" s="333"/>
      <c r="K52" s="333"/>
      <c r="Q52" s="66"/>
      <c r="R52" s="66"/>
      <c r="S52" s="66"/>
      <c r="T52" s="66"/>
      <c r="U52" s="66"/>
      <c r="V52" s="66"/>
      <c r="W52" s="66"/>
      <c r="X52" s="66"/>
      <c r="Y52" s="66"/>
    </row>
    <row r="53" spans="1:25" s="334" customFormat="1" x14ac:dyDescent="0.25">
      <c r="A53" s="67" t="s">
        <v>1522</v>
      </c>
      <c r="B53" s="67" t="s">
        <v>1543</v>
      </c>
      <c r="C53" s="67" t="s">
        <v>1397</v>
      </c>
      <c r="D53" s="67"/>
      <c r="E53" s="67"/>
      <c r="F53" s="67"/>
      <c r="G53" s="332"/>
      <c r="H53" s="333"/>
      <c r="I53" s="333"/>
      <c r="J53" s="333"/>
      <c r="K53" s="333"/>
      <c r="Q53" s="66"/>
      <c r="R53" s="66"/>
      <c r="S53" s="66"/>
      <c r="T53" s="66"/>
      <c r="U53" s="66"/>
      <c r="V53" s="66"/>
      <c r="W53" s="66"/>
      <c r="X53" s="66"/>
      <c r="Y53" s="66"/>
    </row>
    <row r="54" spans="1:25" s="334" customFormat="1" x14ac:dyDescent="0.25">
      <c r="A54" s="67" t="s">
        <v>1522</v>
      </c>
      <c r="B54" s="67" t="s">
        <v>1543</v>
      </c>
      <c r="C54" s="67" t="s">
        <v>1398</v>
      </c>
      <c r="D54" s="67"/>
      <c r="E54" s="67"/>
      <c r="F54" s="67"/>
      <c r="G54" s="332"/>
      <c r="H54" s="333"/>
      <c r="I54" s="333"/>
      <c r="J54" s="333"/>
      <c r="K54" s="333"/>
      <c r="Q54" s="66"/>
      <c r="R54" s="66"/>
      <c r="S54" s="66"/>
      <c r="T54" s="66"/>
      <c r="U54" s="66"/>
      <c r="V54" s="66"/>
      <c r="W54" s="66"/>
      <c r="X54" s="66"/>
      <c r="Y54" s="66"/>
    </row>
    <row r="55" spans="1:25" s="334" customFormat="1" x14ac:dyDescent="0.25">
      <c r="A55" s="67" t="s">
        <v>1522</v>
      </c>
      <c r="B55" s="67" t="s">
        <v>1543</v>
      </c>
      <c r="C55" s="67" t="s">
        <v>1399</v>
      </c>
      <c r="D55" s="67"/>
      <c r="E55" s="67"/>
      <c r="F55" s="67"/>
      <c r="G55" s="332"/>
      <c r="H55" s="333"/>
      <c r="I55" s="333"/>
      <c r="J55" s="333"/>
      <c r="K55" s="333"/>
      <c r="Q55" s="66"/>
      <c r="R55" s="66"/>
      <c r="S55" s="66"/>
      <c r="T55" s="66"/>
      <c r="U55" s="66"/>
      <c r="V55" s="66"/>
      <c r="W55" s="66"/>
      <c r="X55" s="66"/>
      <c r="Y55" s="66"/>
    </row>
    <row r="56" spans="1:25" s="334" customFormat="1" x14ac:dyDescent="0.25">
      <c r="A56" s="67" t="s">
        <v>1516</v>
      </c>
      <c r="B56" s="67" t="s">
        <v>1544</v>
      </c>
      <c r="C56" s="67" t="s">
        <v>1400</v>
      </c>
      <c r="D56" s="67"/>
      <c r="E56" s="67"/>
      <c r="F56" s="67"/>
      <c r="G56" s="332"/>
      <c r="H56" s="333"/>
      <c r="I56" s="333"/>
      <c r="J56" s="333"/>
      <c r="K56" s="333"/>
      <c r="Q56" s="66"/>
      <c r="R56" s="66"/>
      <c r="S56" s="66"/>
      <c r="T56" s="66"/>
      <c r="U56" s="66"/>
      <c r="V56" s="66"/>
      <c r="W56" s="66"/>
      <c r="X56" s="66"/>
      <c r="Y56" s="66"/>
    </row>
    <row r="57" spans="1:25" s="334" customFormat="1" x14ac:dyDescent="0.25">
      <c r="A57" s="67" t="s">
        <v>1516</v>
      </c>
      <c r="B57" s="67" t="s">
        <v>1544</v>
      </c>
      <c r="C57" s="67" t="s">
        <v>1401</v>
      </c>
      <c r="D57" s="67"/>
      <c r="E57" s="67"/>
      <c r="F57" s="67"/>
      <c r="G57" s="332"/>
      <c r="H57" s="333"/>
      <c r="I57" s="333"/>
      <c r="J57" s="333"/>
      <c r="K57" s="333"/>
      <c r="Q57" s="66"/>
      <c r="R57" s="66"/>
      <c r="S57" s="66"/>
      <c r="T57" s="66"/>
      <c r="U57" s="66"/>
      <c r="V57" s="66"/>
      <c r="W57" s="66"/>
      <c r="X57" s="66"/>
      <c r="Y57" s="66"/>
    </row>
    <row r="58" spans="1:25" s="334" customFormat="1" x14ac:dyDescent="0.25">
      <c r="A58" s="67" t="s">
        <v>1516</v>
      </c>
      <c r="B58" s="67" t="s">
        <v>1544</v>
      </c>
      <c r="C58" s="67" t="s">
        <v>1402</v>
      </c>
      <c r="D58" s="67"/>
      <c r="E58" s="67"/>
      <c r="F58" s="67"/>
      <c r="G58" s="332"/>
      <c r="H58" s="333"/>
      <c r="I58" s="333"/>
      <c r="J58" s="333"/>
      <c r="K58" s="333"/>
      <c r="Q58" s="66"/>
      <c r="R58" s="66"/>
      <c r="S58" s="66"/>
      <c r="T58" s="66"/>
      <c r="U58" s="66"/>
      <c r="V58" s="66"/>
      <c r="W58" s="66"/>
      <c r="X58" s="66"/>
      <c r="Y58" s="66"/>
    </row>
    <row r="59" spans="1:25" s="334" customFormat="1" x14ac:dyDescent="0.25">
      <c r="A59" s="67" t="s">
        <v>1519</v>
      </c>
      <c r="B59" s="67" t="s">
        <v>1369</v>
      </c>
      <c r="C59" s="67" t="s">
        <v>1403</v>
      </c>
      <c r="D59" s="67"/>
      <c r="E59" s="67"/>
      <c r="F59" s="67"/>
      <c r="G59" s="332"/>
      <c r="H59" s="333"/>
      <c r="I59" s="333"/>
      <c r="J59" s="333"/>
      <c r="K59" s="333"/>
      <c r="Q59" s="66"/>
      <c r="R59" s="66"/>
      <c r="S59" s="66"/>
      <c r="T59" s="66"/>
      <c r="U59" s="66"/>
      <c r="V59" s="66"/>
      <c r="W59" s="66"/>
      <c r="X59" s="66"/>
      <c r="Y59" s="66"/>
    </row>
    <row r="60" spans="1:25" s="334" customFormat="1" x14ac:dyDescent="0.25">
      <c r="A60" s="67" t="s">
        <v>1519</v>
      </c>
      <c r="B60" s="67" t="s">
        <v>1369</v>
      </c>
      <c r="C60" s="67" t="s">
        <v>1404</v>
      </c>
      <c r="D60" s="67"/>
      <c r="E60" s="67"/>
      <c r="F60" s="67"/>
      <c r="G60" s="332"/>
      <c r="H60" s="333"/>
      <c r="I60" s="333"/>
      <c r="J60" s="333"/>
      <c r="K60" s="333"/>
      <c r="Q60" s="66"/>
      <c r="R60" s="66"/>
      <c r="S60" s="66"/>
      <c r="T60" s="66"/>
      <c r="U60" s="66"/>
      <c r="V60" s="66"/>
      <c r="W60" s="66"/>
      <c r="X60" s="66"/>
      <c r="Y60" s="66"/>
    </row>
    <row r="61" spans="1:25" s="334" customFormat="1" x14ac:dyDescent="0.25">
      <c r="A61" s="67" t="s">
        <v>1519</v>
      </c>
      <c r="B61" s="67" t="s">
        <v>1369</v>
      </c>
      <c r="C61" s="67" t="s">
        <v>1405</v>
      </c>
      <c r="D61" s="67"/>
      <c r="E61" s="67"/>
      <c r="F61" s="67"/>
      <c r="G61" s="332"/>
      <c r="H61" s="333"/>
      <c r="I61" s="333"/>
      <c r="J61" s="333"/>
      <c r="K61" s="333"/>
      <c r="Q61" s="66"/>
      <c r="R61" s="66"/>
      <c r="S61" s="66"/>
      <c r="T61" s="66"/>
      <c r="U61" s="66"/>
      <c r="V61" s="66"/>
      <c r="W61" s="66"/>
      <c r="X61" s="66"/>
      <c r="Y61" s="66"/>
    </row>
    <row r="62" spans="1:25" s="334" customFormat="1" x14ac:dyDescent="0.25">
      <c r="A62" s="67" t="s">
        <v>1519</v>
      </c>
      <c r="B62" s="67" t="s">
        <v>1369</v>
      </c>
      <c r="C62" s="67" t="s">
        <v>1406</v>
      </c>
      <c r="D62" s="67"/>
      <c r="E62" s="67"/>
      <c r="F62" s="67"/>
      <c r="G62" s="332"/>
      <c r="H62" s="333"/>
      <c r="I62" s="333"/>
      <c r="J62" s="333"/>
      <c r="K62" s="333"/>
      <c r="Q62" s="66"/>
      <c r="R62" s="66"/>
      <c r="S62" s="66"/>
      <c r="T62" s="66"/>
      <c r="U62" s="66"/>
      <c r="V62" s="66"/>
      <c r="W62" s="66"/>
      <c r="X62" s="66"/>
      <c r="Y62" s="66"/>
    </row>
    <row r="63" spans="1:25" s="334" customFormat="1" x14ac:dyDescent="0.25">
      <c r="A63" s="67" t="s">
        <v>1519</v>
      </c>
      <c r="B63" s="67" t="s">
        <v>1369</v>
      </c>
      <c r="C63" s="67" t="s">
        <v>1407</v>
      </c>
      <c r="D63" s="67"/>
      <c r="E63" s="67"/>
      <c r="F63" s="67"/>
      <c r="G63" s="332"/>
      <c r="H63" s="333"/>
      <c r="I63" s="333"/>
      <c r="J63" s="333"/>
      <c r="K63" s="333"/>
      <c r="Q63" s="66"/>
      <c r="R63" s="66"/>
      <c r="S63" s="66"/>
      <c r="T63" s="66"/>
      <c r="U63" s="66"/>
      <c r="V63" s="66"/>
      <c r="W63" s="66"/>
      <c r="X63" s="66"/>
      <c r="Y63" s="66"/>
    </row>
    <row r="64" spans="1:25" s="334" customFormat="1" x14ac:dyDescent="0.25">
      <c r="A64" s="67" t="s">
        <v>1519</v>
      </c>
      <c r="B64" s="67" t="s">
        <v>1369</v>
      </c>
      <c r="C64" s="67" t="s">
        <v>1408</v>
      </c>
      <c r="D64" s="67"/>
      <c r="E64" s="67"/>
      <c r="F64" s="67"/>
      <c r="G64" s="332"/>
      <c r="H64" s="333"/>
      <c r="I64" s="333"/>
      <c r="J64" s="333"/>
      <c r="K64" s="333"/>
      <c r="Q64" s="66"/>
      <c r="R64" s="66"/>
      <c r="S64" s="66"/>
      <c r="T64" s="66"/>
      <c r="U64" s="66"/>
      <c r="V64" s="66"/>
      <c r="W64" s="66"/>
      <c r="X64" s="66"/>
      <c r="Y64" s="66"/>
    </row>
    <row r="65" spans="1:25" s="334" customFormat="1" x14ac:dyDescent="0.25">
      <c r="A65" s="67" t="s">
        <v>1523</v>
      </c>
      <c r="B65" s="67" t="s">
        <v>1545</v>
      </c>
      <c r="C65" s="67" t="s">
        <v>1409</v>
      </c>
      <c r="D65" s="67"/>
      <c r="E65" s="67"/>
      <c r="F65" s="67"/>
      <c r="G65" s="332"/>
      <c r="H65" s="333"/>
      <c r="I65" s="333"/>
      <c r="J65" s="333"/>
      <c r="K65" s="333"/>
      <c r="Q65" s="66"/>
      <c r="R65" s="66"/>
      <c r="S65" s="66"/>
      <c r="T65" s="66"/>
      <c r="U65" s="66"/>
      <c r="V65" s="66"/>
      <c r="W65" s="66"/>
      <c r="X65" s="66"/>
      <c r="Y65" s="66"/>
    </row>
    <row r="66" spans="1:25" s="334" customFormat="1" x14ac:dyDescent="0.25">
      <c r="A66" s="67" t="s">
        <v>1523</v>
      </c>
      <c r="B66" s="67" t="s">
        <v>1545</v>
      </c>
      <c r="C66" s="67" t="s">
        <v>1410</v>
      </c>
      <c r="D66" s="67"/>
      <c r="E66" s="67"/>
      <c r="F66" s="67"/>
      <c r="G66" s="332"/>
      <c r="H66" s="333"/>
      <c r="I66" s="333"/>
      <c r="J66" s="333"/>
      <c r="K66" s="333"/>
      <c r="Q66" s="66"/>
      <c r="R66" s="66"/>
      <c r="S66" s="66"/>
      <c r="T66" s="66"/>
      <c r="U66" s="66"/>
      <c r="V66" s="66"/>
      <c r="W66" s="66"/>
      <c r="X66" s="66"/>
      <c r="Y66" s="66"/>
    </row>
    <row r="67" spans="1:25" s="334" customFormat="1" x14ac:dyDescent="0.25">
      <c r="A67" s="67" t="s">
        <v>1524</v>
      </c>
      <c r="B67" s="67" t="s">
        <v>1546</v>
      </c>
      <c r="C67" s="67" t="s">
        <v>1411</v>
      </c>
      <c r="D67" s="67"/>
      <c r="E67" s="67"/>
      <c r="F67" s="67"/>
      <c r="G67" s="332"/>
      <c r="H67" s="333"/>
      <c r="I67" s="333"/>
      <c r="J67" s="333"/>
      <c r="K67" s="333"/>
      <c r="Q67" s="66"/>
      <c r="R67" s="66"/>
      <c r="S67" s="66"/>
      <c r="T67" s="66"/>
      <c r="U67" s="66"/>
      <c r="V67" s="66"/>
      <c r="W67" s="66"/>
      <c r="X67" s="66"/>
      <c r="Y67" s="66"/>
    </row>
    <row r="68" spans="1:25" s="334" customFormat="1" x14ac:dyDescent="0.25">
      <c r="A68" s="67" t="s">
        <v>1524</v>
      </c>
      <c r="B68" s="67" t="s">
        <v>1546</v>
      </c>
      <c r="C68" s="67" t="s">
        <v>1412</v>
      </c>
      <c r="D68" s="67"/>
      <c r="E68" s="67"/>
      <c r="F68" s="67"/>
      <c r="G68" s="332"/>
      <c r="H68" s="333"/>
      <c r="I68" s="333"/>
      <c r="J68" s="333"/>
      <c r="K68" s="333"/>
      <c r="Q68" s="66"/>
      <c r="R68" s="66"/>
      <c r="S68" s="66"/>
      <c r="T68" s="66"/>
      <c r="U68" s="66"/>
      <c r="V68" s="66"/>
      <c r="W68" s="66"/>
      <c r="X68" s="66"/>
      <c r="Y68" s="66"/>
    </row>
    <row r="69" spans="1:25" s="334" customFormat="1" x14ac:dyDescent="0.25">
      <c r="A69" s="67" t="s">
        <v>1524</v>
      </c>
      <c r="B69" s="67" t="s">
        <v>1546</v>
      </c>
      <c r="C69" s="67" t="s">
        <v>1413</v>
      </c>
      <c r="D69" s="67"/>
      <c r="E69" s="67"/>
      <c r="F69" s="67"/>
      <c r="G69" s="332"/>
      <c r="H69" s="333"/>
      <c r="I69" s="333"/>
      <c r="J69" s="333"/>
      <c r="K69" s="333"/>
      <c r="Q69" s="66"/>
      <c r="R69" s="66"/>
      <c r="S69" s="66"/>
      <c r="T69" s="66"/>
      <c r="U69" s="66"/>
      <c r="V69" s="66"/>
      <c r="W69" s="66"/>
      <c r="X69" s="66"/>
      <c r="Y69" s="66"/>
    </row>
    <row r="70" spans="1:25" s="334" customFormat="1" x14ac:dyDescent="0.25">
      <c r="A70" s="67" t="s">
        <v>1529</v>
      </c>
      <c r="B70" s="67" t="s">
        <v>1547</v>
      </c>
      <c r="C70" s="67" t="s">
        <v>1414</v>
      </c>
      <c r="D70" s="67"/>
      <c r="E70" s="67"/>
      <c r="F70" s="67"/>
      <c r="G70" s="332"/>
      <c r="H70" s="333"/>
      <c r="I70" s="333"/>
      <c r="J70" s="333"/>
      <c r="K70" s="333"/>
      <c r="Q70" s="66"/>
      <c r="R70" s="66"/>
      <c r="S70" s="66"/>
      <c r="T70" s="66"/>
      <c r="U70" s="66"/>
      <c r="V70" s="66"/>
      <c r="W70" s="66"/>
      <c r="X70" s="66"/>
      <c r="Y70" s="66"/>
    </row>
    <row r="71" spans="1:25" s="334" customFormat="1" x14ac:dyDescent="0.25">
      <c r="A71" s="67" t="s">
        <v>1529</v>
      </c>
      <c r="B71" s="67" t="s">
        <v>1547</v>
      </c>
      <c r="C71" s="67" t="s">
        <v>1415</v>
      </c>
      <c r="D71" s="67"/>
      <c r="E71" s="67"/>
      <c r="F71" s="67"/>
      <c r="G71" s="332"/>
      <c r="H71" s="333"/>
      <c r="I71" s="333"/>
      <c r="J71" s="333"/>
      <c r="K71" s="333"/>
      <c r="Q71" s="66"/>
      <c r="R71" s="66"/>
      <c r="S71" s="66"/>
      <c r="T71" s="66"/>
      <c r="U71" s="66"/>
      <c r="V71" s="66"/>
      <c r="W71" s="66"/>
      <c r="X71" s="66"/>
      <c r="Y71" s="66"/>
    </row>
    <row r="72" spans="1:25" s="334" customFormat="1" x14ac:dyDescent="0.25">
      <c r="A72" s="67" t="s">
        <v>1529</v>
      </c>
      <c r="B72" s="67" t="s">
        <v>1547</v>
      </c>
      <c r="C72" s="67" t="s">
        <v>1416</v>
      </c>
      <c r="D72" s="67"/>
      <c r="E72" s="67"/>
      <c r="F72" s="67"/>
      <c r="G72" s="332"/>
      <c r="H72" s="333"/>
      <c r="I72" s="333"/>
      <c r="J72" s="333"/>
      <c r="K72" s="333"/>
      <c r="Q72" s="66"/>
      <c r="R72" s="66"/>
      <c r="S72" s="66"/>
      <c r="T72" s="66"/>
      <c r="U72" s="66"/>
      <c r="V72" s="66"/>
      <c r="W72" s="66"/>
      <c r="X72" s="66"/>
      <c r="Y72" s="66"/>
    </row>
    <row r="73" spans="1:25" s="334" customFormat="1" x14ac:dyDescent="0.25">
      <c r="A73" s="67" t="s">
        <v>1529</v>
      </c>
      <c r="B73" s="67" t="s">
        <v>1547</v>
      </c>
      <c r="C73" s="67" t="s">
        <v>1417</v>
      </c>
      <c r="D73" s="67"/>
      <c r="E73" s="67"/>
      <c r="F73" s="67"/>
      <c r="G73" s="332"/>
      <c r="H73" s="333"/>
      <c r="I73" s="333"/>
      <c r="J73" s="333"/>
      <c r="K73" s="333"/>
      <c r="Q73" s="66"/>
      <c r="R73" s="66"/>
      <c r="S73" s="66"/>
      <c r="T73" s="66"/>
      <c r="U73" s="66"/>
      <c r="V73" s="66"/>
      <c r="W73" s="66"/>
      <c r="X73" s="66"/>
      <c r="Y73" s="66"/>
    </row>
    <row r="74" spans="1:25" s="334" customFormat="1" x14ac:dyDescent="0.25">
      <c r="A74" s="67" t="s">
        <v>1533</v>
      </c>
      <c r="B74" s="67" t="s">
        <v>1549</v>
      </c>
      <c r="C74" s="67" t="s">
        <v>1418</v>
      </c>
      <c r="D74" s="67"/>
      <c r="E74" s="67"/>
      <c r="F74" s="67"/>
      <c r="G74" s="332"/>
      <c r="H74" s="333"/>
      <c r="I74" s="333"/>
      <c r="J74" s="333"/>
      <c r="K74" s="333"/>
      <c r="Q74" s="66"/>
      <c r="R74" s="66"/>
      <c r="S74" s="66"/>
      <c r="T74" s="66"/>
      <c r="U74" s="66"/>
      <c r="V74" s="66"/>
      <c r="W74" s="66"/>
      <c r="X74" s="66"/>
      <c r="Y74" s="66"/>
    </row>
    <row r="75" spans="1:25" s="334" customFormat="1" x14ac:dyDescent="0.25">
      <c r="A75" s="67" t="s">
        <v>1533</v>
      </c>
      <c r="B75" s="67" t="s">
        <v>1549</v>
      </c>
      <c r="C75" s="67" t="s">
        <v>1419</v>
      </c>
      <c r="D75" s="67"/>
      <c r="E75" s="67"/>
      <c r="F75" s="67"/>
      <c r="G75" s="332"/>
      <c r="H75" s="333"/>
      <c r="I75" s="333"/>
      <c r="J75" s="333"/>
      <c r="K75" s="333"/>
      <c r="Q75" s="66"/>
      <c r="R75" s="66"/>
      <c r="S75" s="66"/>
      <c r="T75" s="66"/>
      <c r="U75" s="66"/>
      <c r="V75" s="66"/>
      <c r="W75" s="66"/>
      <c r="X75" s="66"/>
      <c r="Y75" s="66"/>
    </row>
    <row r="76" spans="1:25" s="334" customFormat="1" x14ac:dyDescent="0.25">
      <c r="A76" s="67" t="s">
        <v>1533</v>
      </c>
      <c r="B76" s="67" t="s">
        <v>1549</v>
      </c>
      <c r="C76" s="67" t="s">
        <v>1420</v>
      </c>
      <c r="D76" s="67"/>
      <c r="E76" s="67"/>
      <c r="F76" s="67"/>
      <c r="G76" s="332"/>
      <c r="H76" s="333"/>
      <c r="I76" s="333"/>
      <c r="J76" s="333"/>
      <c r="K76" s="333"/>
      <c r="Q76" s="66"/>
      <c r="R76" s="66"/>
      <c r="S76" s="66"/>
      <c r="T76" s="66"/>
      <c r="U76" s="66"/>
      <c r="V76" s="66"/>
      <c r="W76" s="66"/>
      <c r="X76" s="66"/>
      <c r="Y76" s="66"/>
    </row>
    <row r="77" spans="1:25" s="334" customFormat="1" x14ac:dyDescent="0.25">
      <c r="A77" s="67" t="s">
        <v>1533</v>
      </c>
      <c r="B77" s="67" t="s">
        <v>1549</v>
      </c>
      <c r="C77" s="67" t="s">
        <v>1421</v>
      </c>
      <c r="D77" s="67"/>
      <c r="E77" s="67"/>
      <c r="F77" s="67"/>
      <c r="G77" s="332"/>
      <c r="H77" s="333"/>
      <c r="I77" s="333"/>
      <c r="J77" s="333"/>
      <c r="K77" s="333"/>
      <c r="Q77" s="66"/>
      <c r="R77" s="66"/>
      <c r="S77" s="66"/>
      <c r="T77" s="66"/>
      <c r="U77" s="66"/>
      <c r="V77" s="66"/>
      <c r="W77" s="66"/>
      <c r="X77" s="66"/>
      <c r="Y77" s="66"/>
    </row>
    <row r="78" spans="1:25" s="334" customFormat="1" x14ac:dyDescent="0.25">
      <c r="A78" s="67" t="s">
        <v>1530</v>
      </c>
      <c r="B78" s="67" t="s">
        <v>1550</v>
      </c>
      <c r="C78" s="67" t="s">
        <v>1422</v>
      </c>
      <c r="D78" s="67"/>
      <c r="E78" s="67"/>
      <c r="F78" s="67"/>
      <c r="G78" s="332"/>
      <c r="H78" s="333"/>
      <c r="I78" s="333"/>
      <c r="J78" s="333"/>
      <c r="K78" s="333"/>
      <c r="Q78" s="66"/>
      <c r="R78" s="66"/>
      <c r="S78" s="66"/>
      <c r="T78" s="66"/>
      <c r="U78" s="66"/>
      <c r="V78" s="66"/>
      <c r="W78" s="66"/>
      <c r="X78" s="66"/>
      <c r="Y78" s="66"/>
    </row>
    <row r="79" spans="1:25" s="334" customFormat="1" x14ac:dyDescent="0.25">
      <c r="A79" s="67" t="s">
        <v>1530</v>
      </c>
      <c r="B79" s="67" t="s">
        <v>1550</v>
      </c>
      <c r="C79" s="67" t="s">
        <v>1423</v>
      </c>
      <c r="D79" s="67"/>
      <c r="E79" s="67"/>
      <c r="F79" s="67"/>
      <c r="G79" s="332"/>
      <c r="H79" s="333"/>
      <c r="I79" s="333"/>
      <c r="J79" s="333"/>
      <c r="K79" s="333"/>
      <c r="Q79" s="66"/>
      <c r="R79" s="66"/>
      <c r="S79" s="66"/>
      <c r="T79" s="66"/>
      <c r="U79" s="66"/>
      <c r="V79" s="66"/>
      <c r="W79" s="66"/>
      <c r="X79" s="66"/>
      <c r="Y79" s="66"/>
    </row>
    <row r="80" spans="1:25" s="334" customFormat="1" x14ac:dyDescent="0.25">
      <c r="A80" s="67" t="s">
        <v>1530</v>
      </c>
      <c r="B80" s="67" t="s">
        <v>1550</v>
      </c>
      <c r="C80" s="67" t="s">
        <v>1424</v>
      </c>
      <c r="D80" s="67"/>
      <c r="E80" s="67"/>
      <c r="F80" s="67"/>
      <c r="G80" s="332"/>
      <c r="H80" s="333"/>
      <c r="I80" s="333"/>
      <c r="J80" s="333"/>
      <c r="K80" s="333"/>
      <c r="Q80" s="66"/>
      <c r="R80" s="66"/>
      <c r="S80" s="66"/>
      <c r="T80" s="66"/>
      <c r="U80" s="66"/>
      <c r="V80" s="66"/>
      <c r="W80" s="66"/>
      <c r="X80" s="66"/>
      <c r="Y80" s="66"/>
    </row>
    <row r="81" spans="1:25" s="334" customFormat="1" x14ac:dyDescent="0.25">
      <c r="A81" s="67" t="s">
        <v>1527</v>
      </c>
      <c r="B81" s="67" t="s">
        <v>1361</v>
      </c>
      <c r="C81" s="67" t="s">
        <v>1425</v>
      </c>
      <c r="D81" s="67"/>
      <c r="E81" s="67"/>
      <c r="F81" s="67"/>
      <c r="G81" s="332"/>
      <c r="H81" s="333"/>
      <c r="I81" s="333"/>
      <c r="J81" s="333"/>
      <c r="K81" s="333"/>
      <c r="Q81" s="66"/>
      <c r="R81" s="66"/>
      <c r="S81" s="66"/>
      <c r="T81" s="66"/>
      <c r="U81" s="66"/>
      <c r="V81" s="66"/>
      <c r="W81" s="66"/>
      <c r="X81" s="66"/>
      <c r="Y81" s="66"/>
    </row>
    <row r="82" spans="1:25" s="334" customFormat="1" x14ac:dyDescent="0.25">
      <c r="A82" s="67" t="s">
        <v>1527</v>
      </c>
      <c r="B82" s="67" t="s">
        <v>1361</v>
      </c>
      <c r="C82" s="67" t="s">
        <v>1426</v>
      </c>
      <c r="D82" s="67"/>
      <c r="E82" s="67"/>
      <c r="F82" s="67"/>
      <c r="G82" s="332"/>
      <c r="H82" s="333"/>
      <c r="I82" s="333"/>
      <c r="J82" s="333"/>
      <c r="K82" s="333"/>
      <c r="Q82" s="66"/>
      <c r="R82" s="66"/>
      <c r="S82" s="66"/>
      <c r="T82" s="66"/>
      <c r="U82" s="66"/>
      <c r="V82" s="66"/>
      <c r="W82" s="66"/>
      <c r="X82" s="66"/>
      <c r="Y82" s="66"/>
    </row>
    <row r="83" spans="1:25" s="334" customFormat="1" x14ac:dyDescent="0.25">
      <c r="A83" s="67" t="s">
        <v>1527</v>
      </c>
      <c r="B83" s="67" t="s">
        <v>1361</v>
      </c>
      <c r="C83" s="67" t="s">
        <v>1427</v>
      </c>
      <c r="D83" s="67"/>
      <c r="E83" s="67"/>
      <c r="F83" s="67"/>
      <c r="G83" s="332"/>
      <c r="H83" s="333"/>
      <c r="I83" s="333"/>
      <c r="J83" s="333"/>
      <c r="K83" s="333"/>
      <c r="Q83" s="66"/>
      <c r="R83" s="66"/>
      <c r="S83" s="66"/>
      <c r="T83" s="66"/>
      <c r="U83" s="66"/>
      <c r="V83" s="66"/>
      <c r="W83" s="66"/>
      <c r="X83" s="66"/>
      <c r="Y83" s="66"/>
    </row>
    <row r="84" spans="1:25" s="334" customFormat="1" x14ac:dyDescent="0.25">
      <c r="A84" s="67" t="s">
        <v>1527</v>
      </c>
      <c r="B84" s="67" t="s">
        <v>1361</v>
      </c>
      <c r="C84" s="67" t="s">
        <v>1428</v>
      </c>
      <c r="D84" s="67"/>
      <c r="E84" s="67"/>
      <c r="F84" s="67"/>
      <c r="G84" s="332"/>
      <c r="H84" s="333"/>
      <c r="I84" s="333"/>
      <c r="J84" s="333"/>
      <c r="K84" s="333"/>
      <c r="Q84" s="66"/>
      <c r="R84" s="66"/>
      <c r="S84" s="66"/>
      <c r="T84" s="66"/>
      <c r="U84" s="66"/>
      <c r="V84" s="66"/>
      <c r="W84" s="66"/>
      <c r="X84" s="66"/>
      <c r="Y84" s="66"/>
    </row>
    <row r="85" spans="1:25" s="334" customFormat="1" x14ac:dyDescent="0.25">
      <c r="A85" s="67" t="s">
        <v>1527</v>
      </c>
      <c r="B85" s="67" t="s">
        <v>1361</v>
      </c>
      <c r="C85" s="67" t="s">
        <v>1429</v>
      </c>
      <c r="D85" s="67"/>
      <c r="E85" s="67"/>
      <c r="F85" s="67"/>
      <c r="G85" s="332"/>
      <c r="H85" s="333"/>
      <c r="I85" s="333"/>
      <c r="J85" s="333"/>
      <c r="K85" s="333"/>
      <c r="Q85" s="66"/>
      <c r="R85" s="66"/>
      <c r="S85" s="66"/>
      <c r="T85" s="66"/>
      <c r="U85" s="66"/>
      <c r="V85" s="66"/>
      <c r="W85" s="66"/>
      <c r="X85" s="66"/>
      <c r="Y85" s="66"/>
    </row>
    <row r="86" spans="1:25" s="334" customFormat="1" x14ac:dyDescent="0.25">
      <c r="A86" s="67" t="s">
        <v>1527</v>
      </c>
      <c r="B86" s="67" t="s">
        <v>1361</v>
      </c>
      <c r="C86" s="67" t="s">
        <v>1430</v>
      </c>
      <c r="D86" s="67"/>
      <c r="E86" s="67"/>
      <c r="F86" s="67"/>
      <c r="G86" s="332"/>
      <c r="H86" s="333"/>
      <c r="I86" s="333"/>
      <c r="J86" s="333"/>
      <c r="K86" s="333"/>
      <c r="Q86" s="66"/>
      <c r="R86" s="66"/>
      <c r="S86" s="66"/>
      <c r="T86" s="66"/>
      <c r="U86" s="66"/>
      <c r="V86" s="66"/>
      <c r="W86" s="66"/>
      <c r="X86" s="66"/>
      <c r="Y86" s="66"/>
    </row>
    <row r="87" spans="1:25" s="334" customFormat="1" x14ac:dyDescent="0.25">
      <c r="A87" s="67" t="s">
        <v>1509</v>
      </c>
      <c r="B87" s="67" t="s">
        <v>1548</v>
      </c>
      <c r="C87" s="67" t="s">
        <v>1431</v>
      </c>
      <c r="D87" s="67"/>
      <c r="E87" s="67"/>
      <c r="F87" s="67"/>
      <c r="G87" s="332"/>
      <c r="H87" s="333"/>
      <c r="I87" s="333"/>
      <c r="J87" s="333"/>
      <c r="K87" s="333"/>
      <c r="Q87" s="66"/>
      <c r="R87" s="66"/>
      <c r="S87" s="66"/>
      <c r="T87" s="66"/>
      <c r="U87" s="66"/>
      <c r="V87" s="66"/>
      <c r="W87" s="66"/>
      <c r="X87" s="66"/>
      <c r="Y87" s="66"/>
    </row>
    <row r="88" spans="1:25" s="334" customFormat="1" x14ac:dyDescent="0.25">
      <c r="A88" s="67" t="s">
        <v>1509</v>
      </c>
      <c r="B88" s="67" t="s">
        <v>1548</v>
      </c>
      <c r="C88" s="67" t="s">
        <v>1432</v>
      </c>
      <c r="D88" s="67"/>
      <c r="E88" s="67"/>
      <c r="F88" s="67"/>
      <c r="G88" s="332"/>
      <c r="H88" s="333"/>
      <c r="I88" s="333"/>
      <c r="J88" s="333"/>
      <c r="K88" s="333"/>
      <c r="Q88" s="66"/>
      <c r="R88" s="66"/>
      <c r="S88" s="66"/>
      <c r="T88" s="66"/>
      <c r="U88" s="66"/>
      <c r="V88" s="66"/>
      <c r="W88" s="66"/>
      <c r="X88" s="66"/>
      <c r="Y88" s="66"/>
    </row>
    <row r="89" spans="1:25" s="334" customFormat="1" x14ac:dyDescent="0.25">
      <c r="A89" s="67" t="s">
        <v>1509</v>
      </c>
      <c r="B89" s="67" t="s">
        <v>1548</v>
      </c>
      <c r="C89" s="67" t="s">
        <v>1433</v>
      </c>
      <c r="D89" s="67"/>
      <c r="E89" s="67"/>
      <c r="F89" s="67"/>
      <c r="G89" s="332"/>
      <c r="H89" s="333"/>
      <c r="I89" s="333"/>
      <c r="J89" s="333"/>
      <c r="K89" s="333"/>
      <c r="Q89" s="66"/>
      <c r="R89" s="66"/>
      <c r="S89" s="66"/>
      <c r="T89" s="66"/>
      <c r="U89" s="66"/>
      <c r="V89" s="66"/>
      <c r="W89" s="66"/>
      <c r="X89" s="66"/>
      <c r="Y89" s="66"/>
    </row>
    <row r="90" spans="1:25" s="334" customFormat="1" x14ac:dyDescent="0.25">
      <c r="A90" s="67" t="s">
        <v>1509</v>
      </c>
      <c r="B90" s="67" t="s">
        <v>1548</v>
      </c>
      <c r="C90" s="67" t="s">
        <v>1434</v>
      </c>
      <c r="D90" s="67"/>
      <c r="E90" s="67"/>
      <c r="F90" s="67"/>
      <c r="G90" s="332"/>
      <c r="H90" s="333"/>
      <c r="I90" s="333"/>
      <c r="J90" s="333"/>
      <c r="K90" s="333"/>
      <c r="Q90" s="66"/>
      <c r="R90" s="66"/>
      <c r="S90" s="66"/>
      <c r="T90" s="66"/>
      <c r="U90" s="66"/>
      <c r="V90" s="66"/>
      <c r="W90" s="66"/>
      <c r="X90" s="66"/>
      <c r="Y90" s="66"/>
    </row>
    <row r="91" spans="1:25" s="334" customFormat="1" x14ac:dyDescent="0.25">
      <c r="A91" s="67" t="s">
        <v>1509</v>
      </c>
      <c r="B91" s="67" t="s">
        <v>1548</v>
      </c>
      <c r="C91" s="67" t="s">
        <v>1435</v>
      </c>
      <c r="D91" s="67"/>
      <c r="E91" s="67"/>
      <c r="F91" s="67"/>
      <c r="G91" s="332"/>
      <c r="H91" s="333"/>
      <c r="I91" s="333"/>
      <c r="J91" s="333"/>
      <c r="K91" s="333"/>
      <c r="Q91" s="66"/>
      <c r="R91" s="66"/>
      <c r="S91" s="66"/>
      <c r="T91" s="66"/>
      <c r="U91" s="66"/>
      <c r="V91" s="66"/>
      <c r="W91" s="66"/>
      <c r="X91" s="66"/>
      <c r="Y91" s="66"/>
    </row>
    <row r="92" spans="1:25" s="334" customFormat="1" x14ac:dyDescent="0.25">
      <c r="A92" s="67" t="s">
        <v>1520</v>
      </c>
      <c r="B92" s="67" t="s">
        <v>1358</v>
      </c>
      <c r="C92" s="67" t="s">
        <v>1436</v>
      </c>
      <c r="D92" s="67"/>
      <c r="E92" s="67"/>
      <c r="F92" s="67"/>
      <c r="G92" s="332"/>
      <c r="H92" s="333"/>
      <c r="I92" s="333"/>
      <c r="J92" s="333"/>
      <c r="K92" s="333"/>
      <c r="Q92" s="66"/>
      <c r="R92" s="66"/>
      <c r="S92" s="66"/>
      <c r="T92" s="66"/>
      <c r="U92" s="66"/>
      <c r="V92" s="66"/>
      <c r="W92" s="66"/>
      <c r="X92" s="66"/>
      <c r="Y92" s="66"/>
    </row>
    <row r="93" spans="1:25" s="334" customFormat="1" x14ac:dyDescent="0.25">
      <c r="A93" s="67" t="s">
        <v>1520</v>
      </c>
      <c r="B93" s="67" t="s">
        <v>1358</v>
      </c>
      <c r="C93" s="67" t="s">
        <v>1437</v>
      </c>
      <c r="D93" s="67"/>
      <c r="E93" s="67"/>
      <c r="F93" s="67"/>
      <c r="G93" s="332"/>
      <c r="H93" s="333"/>
      <c r="I93" s="333"/>
      <c r="J93" s="333"/>
      <c r="K93" s="333"/>
      <c r="Q93" s="66"/>
      <c r="R93" s="66"/>
      <c r="S93" s="66"/>
      <c r="T93" s="66"/>
      <c r="U93" s="66"/>
      <c r="V93" s="66"/>
      <c r="W93" s="66"/>
      <c r="X93" s="66"/>
      <c r="Y93" s="66"/>
    </row>
    <row r="94" spans="1:25" s="334" customFormat="1" x14ac:dyDescent="0.25">
      <c r="A94" s="67" t="s">
        <v>1511</v>
      </c>
      <c r="B94" s="67" t="s">
        <v>1356</v>
      </c>
      <c r="C94" s="67" t="s">
        <v>1438</v>
      </c>
      <c r="D94" s="67"/>
      <c r="E94" s="67"/>
      <c r="F94" s="67"/>
      <c r="G94" s="332"/>
      <c r="H94" s="333"/>
      <c r="I94" s="333"/>
      <c r="J94" s="333"/>
      <c r="K94" s="333"/>
      <c r="Q94" s="66"/>
      <c r="R94" s="66"/>
      <c r="S94" s="66"/>
      <c r="T94" s="66"/>
      <c r="U94" s="66"/>
      <c r="V94" s="66"/>
      <c r="W94" s="66"/>
      <c r="X94" s="66"/>
      <c r="Y94" s="66"/>
    </row>
    <row r="95" spans="1:25" s="334" customFormat="1" x14ac:dyDescent="0.25">
      <c r="A95" s="67" t="s">
        <v>1511</v>
      </c>
      <c r="B95" s="67" t="s">
        <v>1356</v>
      </c>
      <c r="C95" s="67" t="s">
        <v>1439</v>
      </c>
      <c r="D95" s="67"/>
      <c r="E95" s="67"/>
      <c r="F95" s="67"/>
      <c r="G95" s="332"/>
      <c r="H95" s="333"/>
      <c r="I95" s="333"/>
      <c r="J95" s="333"/>
      <c r="K95" s="333"/>
      <c r="Q95" s="66"/>
      <c r="R95" s="66"/>
      <c r="S95" s="66"/>
      <c r="T95" s="66"/>
      <c r="U95" s="66"/>
      <c r="V95" s="66"/>
      <c r="W95" s="66"/>
      <c r="X95" s="66"/>
      <c r="Y95" s="66"/>
    </row>
    <row r="96" spans="1:25" s="334" customFormat="1" x14ac:dyDescent="0.25">
      <c r="A96" s="67" t="s">
        <v>1513</v>
      </c>
      <c r="B96" s="67" t="s">
        <v>1551</v>
      </c>
      <c r="C96" s="67" t="s">
        <v>1440</v>
      </c>
      <c r="D96" s="67"/>
      <c r="E96" s="67"/>
      <c r="F96" s="67"/>
      <c r="G96" s="332"/>
      <c r="H96" s="333"/>
      <c r="I96" s="333"/>
      <c r="J96" s="333"/>
      <c r="K96" s="333"/>
      <c r="Q96" s="66"/>
      <c r="R96" s="66"/>
      <c r="S96" s="66"/>
      <c r="T96" s="66"/>
      <c r="U96" s="66"/>
      <c r="V96" s="66"/>
      <c r="W96" s="66"/>
      <c r="X96" s="66"/>
      <c r="Y96" s="66"/>
    </row>
    <row r="97" spans="1:25" s="334" customFormat="1" x14ac:dyDescent="0.25">
      <c r="A97" s="67" t="s">
        <v>1513</v>
      </c>
      <c r="B97" s="67" t="s">
        <v>1551</v>
      </c>
      <c r="C97" s="67" t="s">
        <v>1441</v>
      </c>
      <c r="D97" s="67"/>
      <c r="E97" s="67"/>
      <c r="F97" s="67"/>
      <c r="G97" s="332"/>
      <c r="H97" s="333"/>
      <c r="I97" s="333"/>
      <c r="J97" s="333"/>
      <c r="K97" s="333"/>
      <c r="Q97" s="66"/>
      <c r="R97" s="66"/>
      <c r="S97" s="66"/>
      <c r="T97" s="66"/>
      <c r="U97" s="66"/>
      <c r="V97" s="66"/>
      <c r="W97" s="66"/>
      <c r="X97" s="66"/>
      <c r="Y97" s="66"/>
    </row>
    <row r="98" spans="1:25" s="334" customFormat="1" x14ac:dyDescent="0.25">
      <c r="A98" s="67" t="s">
        <v>1513</v>
      </c>
      <c r="B98" s="67" t="s">
        <v>1551</v>
      </c>
      <c r="C98" s="67" t="s">
        <v>1442</v>
      </c>
      <c r="D98" s="67"/>
      <c r="E98" s="67"/>
      <c r="F98" s="67"/>
      <c r="G98" s="332"/>
      <c r="H98" s="333"/>
      <c r="I98" s="333"/>
      <c r="J98" s="333"/>
      <c r="K98" s="333"/>
      <c r="Q98" s="66"/>
      <c r="R98" s="66"/>
      <c r="S98" s="66"/>
      <c r="T98" s="66"/>
      <c r="U98" s="66"/>
      <c r="V98" s="66"/>
      <c r="W98" s="66"/>
      <c r="X98" s="66"/>
      <c r="Y98" s="66"/>
    </row>
    <row r="99" spans="1:25" s="334" customFormat="1" x14ac:dyDescent="0.25">
      <c r="A99" s="67" t="s">
        <v>1513</v>
      </c>
      <c r="B99" s="67" t="s">
        <v>1551</v>
      </c>
      <c r="C99" s="67" t="s">
        <v>1443</v>
      </c>
      <c r="D99" s="67"/>
      <c r="E99" s="67"/>
      <c r="F99" s="67"/>
      <c r="G99" s="332"/>
      <c r="H99" s="333"/>
      <c r="I99" s="333"/>
      <c r="J99" s="333"/>
      <c r="K99" s="333"/>
      <c r="Q99" s="66"/>
      <c r="R99" s="66"/>
      <c r="S99" s="66"/>
      <c r="T99" s="66"/>
      <c r="U99" s="66"/>
      <c r="V99" s="66"/>
      <c r="W99" s="66"/>
      <c r="X99" s="66"/>
      <c r="Y99" s="66"/>
    </row>
    <row r="100" spans="1:25" s="334" customFormat="1" x14ac:dyDescent="0.25">
      <c r="A100" s="67" t="s">
        <v>1513</v>
      </c>
      <c r="B100" s="67" t="s">
        <v>1551</v>
      </c>
      <c r="C100" s="67" t="s">
        <v>1444</v>
      </c>
      <c r="D100" s="67"/>
      <c r="E100" s="67"/>
      <c r="F100" s="67"/>
      <c r="G100" s="332"/>
      <c r="H100" s="333"/>
      <c r="I100" s="333"/>
      <c r="J100" s="333"/>
      <c r="K100" s="333"/>
      <c r="Q100" s="66"/>
      <c r="R100" s="66"/>
      <c r="S100" s="66"/>
      <c r="T100" s="66"/>
      <c r="U100" s="66"/>
      <c r="V100" s="66"/>
      <c r="W100" s="66"/>
      <c r="X100" s="66"/>
      <c r="Y100" s="66"/>
    </row>
    <row r="101" spans="1:25" s="334" customFormat="1" x14ac:dyDescent="0.25">
      <c r="A101" s="67" t="s">
        <v>1513</v>
      </c>
      <c r="B101" s="67" t="s">
        <v>1551</v>
      </c>
      <c r="C101" s="67" t="s">
        <v>1445</v>
      </c>
      <c r="D101" s="67"/>
      <c r="E101" s="67"/>
      <c r="F101" s="67"/>
      <c r="G101" s="332"/>
      <c r="H101" s="333"/>
      <c r="I101" s="333"/>
      <c r="J101" s="333"/>
      <c r="K101" s="333"/>
      <c r="Q101" s="66"/>
      <c r="R101" s="66"/>
      <c r="S101" s="66"/>
      <c r="T101" s="66"/>
      <c r="U101" s="66"/>
      <c r="V101" s="66"/>
      <c r="W101" s="66"/>
      <c r="X101" s="66"/>
      <c r="Y101" s="66"/>
    </row>
    <row r="102" spans="1:25" s="334" customFormat="1" x14ac:dyDescent="0.25">
      <c r="A102" s="67" t="s">
        <v>1513</v>
      </c>
      <c r="B102" s="67" t="s">
        <v>1551</v>
      </c>
      <c r="C102" s="67" t="s">
        <v>1446</v>
      </c>
      <c r="D102" s="67"/>
      <c r="E102" s="67"/>
      <c r="F102" s="67"/>
      <c r="G102" s="332"/>
      <c r="H102" s="333"/>
      <c r="I102" s="333"/>
      <c r="J102" s="333"/>
      <c r="K102" s="333"/>
      <c r="Q102" s="66"/>
      <c r="R102" s="66"/>
      <c r="S102" s="66"/>
      <c r="T102" s="66"/>
      <c r="U102" s="66"/>
      <c r="V102" s="66"/>
      <c r="W102" s="66"/>
      <c r="X102" s="66"/>
      <c r="Y102" s="66"/>
    </row>
    <row r="103" spans="1:25" s="334" customFormat="1" x14ac:dyDescent="0.25">
      <c r="A103" s="67" t="s">
        <v>1513</v>
      </c>
      <c r="B103" s="67" t="s">
        <v>1551</v>
      </c>
      <c r="C103" s="67" t="s">
        <v>1447</v>
      </c>
      <c r="D103" s="67"/>
      <c r="E103" s="67"/>
      <c r="F103" s="67"/>
      <c r="G103" s="332"/>
      <c r="H103" s="333"/>
      <c r="I103" s="333"/>
      <c r="J103" s="333"/>
      <c r="K103" s="333"/>
      <c r="Q103" s="66"/>
      <c r="R103" s="66"/>
      <c r="S103" s="66"/>
      <c r="T103" s="66"/>
      <c r="U103" s="66"/>
      <c r="V103" s="66"/>
      <c r="W103" s="66"/>
      <c r="X103" s="66"/>
      <c r="Y103" s="66"/>
    </row>
    <row r="104" spans="1:25" s="334" customFormat="1" x14ac:dyDescent="0.25">
      <c r="A104" s="67" t="s">
        <v>1513</v>
      </c>
      <c r="B104" s="67" t="s">
        <v>1551</v>
      </c>
      <c r="C104" s="67" t="s">
        <v>1448</v>
      </c>
      <c r="D104" s="67"/>
      <c r="E104" s="67"/>
      <c r="F104" s="67"/>
      <c r="G104" s="332"/>
      <c r="H104" s="333"/>
      <c r="I104" s="333"/>
      <c r="J104" s="333"/>
      <c r="K104" s="333"/>
      <c r="Q104" s="66"/>
      <c r="R104" s="66"/>
      <c r="S104" s="66"/>
      <c r="T104" s="66"/>
      <c r="U104" s="66"/>
      <c r="V104" s="66"/>
      <c r="W104" s="66"/>
      <c r="X104" s="66"/>
      <c r="Y104" s="66"/>
    </row>
    <row r="105" spans="1:25" s="334" customFormat="1" x14ac:dyDescent="0.25">
      <c r="A105" s="67" t="s">
        <v>1534</v>
      </c>
      <c r="B105" s="67" t="s">
        <v>1552</v>
      </c>
      <c r="C105" s="67" t="s">
        <v>1449</v>
      </c>
      <c r="D105" s="67"/>
      <c r="E105" s="67"/>
      <c r="F105" s="67"/>
      <c r="G105" s="332"/>
      <c r="H105" s="333"/>
      <c r="I105" s="333"/>
      <c r="J105" s="333"/>
      <c r="K105" s="333"/>
      <c r="Q105" s="66"/>
      <c r="R105" s="66"/>
      <c r="S105" s="66"/>
      <c r="T105" s="66"/>
      <c r="U105" s="66"/>
      <c r="V105" s="66"/>
      <c r="W105" s="66"/>
      <c r="X105" s="66"/>
      <c r="Y105" s="66"/>
    </row>
    <row r="106" spans="1:25" s="334" customFormat="1" x14ac:dyDescent="0.25">
      <c r="A106" s="67" t="s">
        <v>1534</v>
      </c>
      <c r="B106" s="67" t="s">
        <v>1552</v>
      </c>
      <c r="C106" s="67" t="s">
        <v>1450</v>
      </c>
      <c r="D106" s="67"/>
      <c r="E106" s="67"/>
      <c r="F106" s="67"/>
      <c r="G106" s="332"/>
      <c r="H106" s="333"/>
      <c r="I106" s="333"/>
      <c r="J106" s="333"/>
      <c r="K106" s="333"/>
      <c r="Q106" s="66"/>
      <c r="R106" s="66"/>
      <c r="S106" s="66"/>
      <c r="T106" s="66"/>
      <c r="U106" s="66"/>
      <c r="V106" s="66"/>
      <c r="W106" s="66"/>
      <c r="X106" s="66"/>
      <c r="Y106" s="66"/>
    </row>
    <row r="107" spans="1:25" s="334" customFormat="1" x14ac:dyDescent="0.25">
      <c r="A107" s="67" t="s">
        <v>1534</v>
      </c>
      <c r="B107" s="67" t="s">
        <v>1552</v>
      </c>
      <c r="C107" s="67" t="s">
        <v>1451</v>
      </c>
      <c r="D107" s="67"/>
      <c r="E107" s="67"/>
      <c r="F107" s="67"/>
      <c r="G107" s="332"/>
      <c r="H107" s="333"/>
      <c r="I107" s="333"/>
      <c r="J107" s="333"/>
      <c r="K107" s="333"/>
      <c r="Q107" s="66"/>
      <c r="R107" s="66"/>
      <c r="S107" s="66"/>
      <c r="T107" s="66"/>
      <c r="U107" s="66"/>
      <c r="V107" s="66"/>
      <c r="W107" s="66"/>
      <c r="X107" s="66"/>
      <c r="Y107" s="66"/>
    </row>
    <row r="108" spans="1:25" s="334" customFormat="1" x14ac:dyDescent="0.25">
      <c r="A108" s="67" t="s">
        <v>1535</v>
      </c>
      <c r="B108" s="67" t="s">
        <v>1553</v>
      </c>
      <c r="C108" s="67" t="s">
        <v>1452</v>
      </c>
      <c r="D108" s="67"/>
      <c r="E108" s="67"/>
      <c r="F108" s="67"/>
      <c r="G108" s="332"/>
      <c r="H108" s="333"/>
      <c r="I108" s="333"/>
      <c r="J108" s="333"/>
      <c r="K108" s="333"/>
      <c r="Q108" s="66"/>
      <c r="R108" s="66"/>
      <c r="S108" s="66"/>
      <c r="T108" s="66"/>
      <c r="U108" s="66"/>
      <c r="V108" s="66"/>
      <c r="W108" s="66"/>
      <c r="X108" s="66"/>
      <c r="Y108" s="66"/>
    </row>
    <row r="109" spans="1:25" s="334" customFormat="1" x14ac:dyDescent="0.25">
      <c r="A109" s="67" t="s">
        <v>1535</v>
      </c>
      <c r="B109" s="67" t="s">
        <v>1553</v>
      </c>
      <c r="C109" s="67" t="s">
        <v>1453</v>
      </c>
      <c r="D109" s="67"/>
      <c r="E109" s="67"/>
      <c r="F109" s="67"/>
      <c r="G109" s="332"/>
      <c r="H109" s="333"/>
      <c r="I109" s="333"/>
      <c r="J109" s="333"/>
      <c r="K109" s="333"/>
      <c r="Q109" s="66"/>
      <c r="R109" s="66"/>
      <c r="S109" s="66"/>
      <c r="T109" s="66"/>
      <c r="U109" s="66"/>
      <c r="V109" s="66"/>
      <c r="W109" s="66"/>
      <c r="X109" s="66"/>
      <c r="Y109" s="66"/>
    </row>
    <row r="110" spans="1:25" s="334" customFormat="1" x14ac:dyDescent="0.25">
      <c r="A110" s="67" t="s">
        <v>1535</v>
      </c>
      <c r="B110" s="67" t="s">
        <v>1553</v>
      </c>
      <c r="C110" s="67" t="s">
        <v>1454</v>
      </c>
      <c r="D110" s="67"/>
      <c r="E110" s="67"/>
      <c r="F110" s="67"/>
      <c r="G110" s="332"/>
      <c r="H110" s="333"/>
      <c r="I110" s="333"/>
      <c r="J110" s="333"/>
      <c r="K110" s="333"/>
      <c r="Q110" s="66"/>
      <c r="R110" s="66"/>
      <c r="S110" s="66"/>
      <c r="T110" s="66"/>
      <c r="U110" s="66"/>
      <c r="V110" s="66"/>
      <c r="W110" s="66"/>
      <c r="X110" s="66"/>
      <c r="Y110" s="66"/>
    </row>
    <row r="111" spans="1:25" s="334" customFormat="1" x14ac:dyDescent="0.25">
      <c r="A111" s="67" t="s">
        <v>1535</v>
      </c>
      <c r="B111" s="67" t="s">
        <v>1553</v>
      </c>
      <c r="C111" s="67" t="s">
        <v>1455</v>
      </c>
      <c r="D111" s="67"/>
      <c r="E111" s="67"/>
      <c r="F111" s="67"/>
      <c r="G111" s="332"/>
      <c r="H111" s="333"/>
      <c r="I111" s="333"/>
      <c r="J111" s="333"/>
      <c r="K111" s="333"/>
      <c r="Q111" s="66"/>
      <c r="R111" s="66"/>
      <c r="S111" s="66"/>
      <c r="T111" s="66"/>
      <c r="U111" s="66"/>
      <c r="V111" s="66"/>
      <c r="W111" s="66"/>
      <c r="X111" s="66"/>
      <c r="Y111" s="66"/>
    </row>
    <row r="112" spans="1:25" s="334" customFormat="1" x14ac:dyDescent="0.25">
      <c r="A112" s="67" t="s">
        <v>1535</v>
      </c>
      <c r="B112" s="67" t="s">
        <v>1553</v>
      </c>
      <c r="C112" s="67" t="s">
        <v>1456</v>
      </c>
      <c r="D112" s="67"/>
      <c r="E112" s="67"/>
      <c r="F112" s="67"/>
      <c r="G112" s="332"/>
      <c r="H112" s="333"/>
      <c r="I112" s="333"/>
      <c r="J112" s="333"/>
      <c r="K112" s="333"/>
      <c r="Q112" s="66"/>
      <c r="R112" s="66"/>
      <c r="S112" s="66"/>
      <c r="T112" s="66"/>
      <c r="U112" s="66"/>
      <c r="V112" s="66"/>
      <c r="W112" s="66"/>
      <c r="X112" s="66"/>
      <c r="Y112" s="66"/>
    </row>
    <row r="113" spans="1:25" s="334" customFormat="1" x14ac:dyDescent="0.25">
      <c r="A113" s="67" t="s">
        <v>1535</v>
      </c>
      <c r="B113" s="67" t="s">
        <v>1553</v>
      </c>
      <c r="C113" s="67" t="s">
        <v>1457</v>
      </c>
      <c r="D113" s="67"/>
      <c r="E113" s="67"/>
      <c r="F113" s="67"/>
      <c r="G113" s="332"/>
      <c r="H113" s="333"/>
      <c r="I113" s="333"/>
      <c r="J113" s="333"/>
      <c r="K113" s="333"/>
      <c r="Q113" s="66"/>
      <c r="R113" s="66"/>
      <c r="S113" s="66"/>
      <c r="T113" s="66"/>
      <c r="U113" s="66"/>
      <c r="V113" s="66"/>
      <c r="W113" s="66"/>
      <c r="X113" s="66"/>
      <c r="Y113" s="66"/>
    </row>
    <row r="114" spans="1:25" s="334" customFormat="1" x14ac:dyDescent="0.25">
      <c r="A114" s="67" t="s">
        <v>1535</v>
      </c>
      <c r="B114" s="67" t="s">
        <v>1553</v>
      </c>
      <c r="C114" s="67" t="s">
        <v>1458</v>
      </c>
      <c r="D114" s="67"/>
      <c r="E114" s="67"/>
      <c r="F114" s="67"/>
      <c r="G114" s="332"/>
      <c r="H114" s="333"/>
      <c r="I114" s="333"/>
      <c r="J114" s="333"/>
      <c r="K114" s="333"/>
      <c r="Q114" s="66"/>
      <c r="R114" s="66"/>
      <c r="S114" s="66"/>
      <c r="T114" s="66"/>
      <c r="U114" s="66"/>
      <c r="V114" s="66"/>
      <c r="W114" s="66"/>
      <c r="X114" s="66"/>
      <c r="Y114" s="66"/>
    </row>
    <row r="115" spans="1:25" s="334" customFormat="1" x14ac:dyDescent="0.25">
      <c r="A115" s="67" t="s">
        <v>1535</v>
      </c>
      <c r="B115" s="67" t="s">
        <v>1553</v>
      </c>
      <c r="C115" s="67" t="s">
        <v>1459</v>
      </c>
      <c r="D115" s="67"/>
      <c r="E115" s="67"/>
      <c r="F115" s="67"/>
      <c r="G115" s="332"/>
      <c r="H115" s="333"/>
      <c r="I115" s="333"/>
      <c r="J115" s="333"/>
      <c r="K115" s="333"/>
      <c r="Q115" s="66"/>
      <c r="R115" s="66"/>
      <c r="S115" s="66"/>
      <c r="T115" s="66"/>
      <c r="U115" s="66"/>
      <c r="V115" s="66"/>
      <c r="W115" s="66"/>
      <c r="X115" s="66"/>
      <c r="Y115" s="66"/>
    </row>
    <row r="116" spans="1:25" s="334" customFormat="1" x14ac:dyDescent="0.25">
      <c r="A116" s="67" t="s">
        <v>1536</v>
      </c>
      <c r="B116" s="67" t="s">
        <v>1554</v>
      </c>
      <c r="C116" s="67" t="s">
        <v>1460</v>
      </c>
      <c r="D116" s="67"/>
      <c r="E116" s="67"/>
      <c r="F116" s="67"/>
      <c r="G116" s="332"/>
      <c r="H116" s="333"/>
      <c r="I116" s="333"/>
      <c r="J116" s="333"/>
      <c r="K116" s="333"/>
      <c r="Q116" s="66"/>
      <c r="R116" s="66"/>
      <c r="S116" s="66"/>
      <c r="T116" s="66"/>
      <c r="U116" s="66"/>
      <c r="V116" s="66"/>
      <c r="W116" s="66"/>
      <c r="X116" s="66"/>
      <c r="Y116" s="66"/>
    </row>
    <row r="117" spans="1:25" s="334" customFormat="1" x14ac:dyDescent="0.25">
      <c r="A117" s="67" t="s">
        <v>1536</v>
      </c>
      <c r="B117" s="67" t="s">
        <v>1554</v>
      </c>
      <c r="C117" s="67" t="s">
        <v>1461</v>
      </c>
      <c r="D117" s="67"/>
      <c r="E117" s="67"/>
      <c r="F117" s="67"/>
      <c r="G117" s="332"/>
      <c r="H117" s="333"/>
      <c r="I117" s="333"/>
      <c r="J117" s="333"/>
      <c r="K117" s="333"/>
      <c r="Q117" s="66"/>
      <c r="R117" s="66"/>
      <c r="S117" s="66"/>
      <c r="T117" s="66"/>
      <c r="U117" s="66"/>
      <c r="V117" s="66"/>
      <c r="W117" s="66"/>
      <c r="X117" s="66"/>
      <c r="Y117" s="66"/>
    </row>
    <row r="118" spans="1:25" s="334" customFormat="1" x14ac:dyDescent="0.25">
      <c r="A118" s="67" t="s">
        <v>1536</v>
      </c>
      <c r="B118" s="67" t="s">
        <v>1554</v>
      </c>
      <c r="C118" s="67" t="s">
        <v>1462</v>
      </c>
      <c r="D118" s="67"/>
      <c r="E118" s="67"/>
      <c r="F118" s="67"/>
      <c r="G118" s="332"/>
      <c r="H118" s="333"/>
      <c r="I118" s="333"/>
      <c r="J118" s="333"/>
      <c r="K118" s="333"/>
      <c r="Q118" s="66"/>
      <c r="R118" s="66"/>
      <c r="S118" s="66"/>
      <c r="T118" s="66"/>
      <c r="U118" s="66"/>
      <c r="V118" s="66"/>
      <c r="W118" s="66"/>
      <c r="X118" s="66"/>
      <c r="Y118" s="66"/>
    </row>
    <row r="119" spans="1:25" s="334" customFormat="1" x14ac:dyDescent="0.25">
      <c r="A119" s="67" t="s">
        <v>1526</v>
      </c>
      <c r="B119" s="67" t="s">
        <v>1555</v>
      </c>
      <c r="C119" s="67" t="s">
        <v>1463</v>
      </c>
      <c r="D119" s="67"/>
      <c r="E119" s="67"/>
      <c r="F119" s="67"/>
      <c r="G119" s="332"/>
      <c r="H119" s="333"/>
      <c r="I119" s="333"/>
      <c r="J119" s="333"/>
      <c r="K119" s="333"/>
      <c r="Q119" s="66"/>
      <c r="R119" s="66"/>
      <c r="S119" s="66"/>
      <c r="T119" s="66"/>
      <c r="U119" s="66"/>
      <c r="V119" s="66"/>
      <c r="W119" s="66"/>
      <c r="X119" s="66"/>
      <c r="Y119" s="66"/>
    </row>
    <row r="120" spans="1:25" s="334" customFormat="1" x14ac:dyDescent="0.25">
      <c r="A120" s="67" t="s">
        <v>1526</v>
      </c>
      <c r="B120" s="67" t="s">
        <v>1555</v>
      </c>
      <c r="C120" s="67" t="s">
        <v>1464</v>
      </c>
      <c r="D120" s="67"/>
      <c r="E120" s="67"/>
      <c r="F120" s="67"/>
      <c r="G120" s="332"/>
      <c r="H120" s="333"/>
      <c r="I120" s="333"/>
      <c r="J120" s="333"/>
      <c r="K120" s="333"/>
      <c r="Q120" s="66"/>
      <c r="R120" s="66"/>
      <c r="S120" s="66"/>
      <c r="T120" s="66"/>
      <c r="U120" s="66"/>
      <c r="V120" s="66"/>
      <c r="W120" s="66"/>
      <c r="X120" s="66"/>
      <c r="Y120" s="66"/>
    </row>
    <row r="121" spans="1:25" s="334" customFormat="1" x14ac:dyDescent="0.25">
      <c r="A121" s="67" t="s">
        <v>1526</v>
      </c>
      <c r="B121" s="67" t="s">
        <v>1555</v>
      </c>
      <c r="C121" s="67" t="s">
        <v>1465</v>
      </c>
      <c r="D121" s="67"/>
      <c r="E121" s="67"/>
      <c r="F121" s="67"/>
      <c r="G121" s="332"/>
      <c r="H121" s="333"/>
      <c r="I121" s="333"/>
      <c r="J121" s="333"/>
      <c r="K121" s="333"/>
      <c r="Q121" s="66"/>
      <c r="R121" s="66"/>
      <c r="S121" s="66"/>
      <c r="T121" s="66"/>
      <c r="U121" s="66"/>
      <c r="V121" s="66"/>
      <c r="W121" s="66"/>
      <c r="X121" s="66"/>
      <c r="Y121" s="66"/>
    </row>
    <row r="122" spans="1:25" s="334" customFormat="1" x14ac:dyDescent="0.25">
      <c r="A122" s="67" t="s">
        <v>1526</v>
      </c>
      <c r="B122" s="67" t="s">
        <v>1555</v>
      </c>
      <c r="C122" s="67" t="s">
        <v>1466</v>
      </c>
      <c r="D122" s="67"/>
      <c r="E122" s="67"/>
      <c r="F122" s="67"/>
      <c r="G122" s="332"/>
      <c r="H122" s="333"/>
      <c r="I122" s="333"/>
      <c r="J122" s="333"/>
      <c r="K122" s="333"/>
      <c r="Q122" s="66"/>
      <c r="R122" s="66"/>
      <c r="S122" s="66"/>
      <c r="T122" s="66"/>
      <c r="U122" s="66"/>
      <c r="V122" s="66"/>
      <c r="W122" s="66"/>
      <c r="X122" s="66"/>
      <c r="Y122" s="66"/>
    </row>
    <row r="123" spans="1:25" s="334" customFormat="1" x14ac:dyDescent="0.25">
      <c r="A123" s="67" t="s">
        <v>1526</v>
      </c>
      <c r="B123" s="67" t="s">
        <v>1555</v>
      </c>
      <c r="C123" s="67" t="s">
        <v>1467</v>
      </c>
      <c r="D123" s="67"/>
      <c r="E123" s="67"/>
      <c r="F123" s="67"/>
      <c r="G123" s="332"/>
      <c r="H123" s="333"/>
      <c r="I123" s="333"/>
      <c r="J123" s="333"/>
      <c r="K123" s="333"/>
      <c r="Q123" s="66"/>
      <c r="R123" s="66"/>
      <c r="S123" s="66"/>
      <c r="T123" s="66"/>
      <c r="U123" s="66"/>
      <c r="V123" s="66"/>
      <c r="W123" s="66"/>
      <c r="X123" s="66"/>
      <c r="Y123" s="66"/>
    </row>
    <row r="124" spans="1:25" s="334" customFormat="1" x14ac:dyDescent="0.25">
      <c r="A124" s="67" t="s">
        <v>1526</v>
      </c>
      <c r="B124" s="67" t="s">
        <v>1555</v>
      </c>
      <c r="C124" s="67" t="s">
        <v>1468</v>
      </c>
      <c r="D124" s="67"/>
      <c r="E124" s="67"/>
      <c r="F124" s="67"/>
      <c r="G124" s="332"/>
      <c r="H124" s="333"/>
      <c r="I124" s="333"/>
      <c r="J124" s="333"/>
      <c r="K124" s="333"/>
      <c r="Q124" s="66"/>
      <c r="R124" s="66"/>
      <c r="S124" s="66"/>
      <c r="T124" s="66"/>
      <c r="U124" s="66"/>
      <c r="V124" s="66"/>
      <c r="W124" s="66"/>
      <c r="X124" s="66"/>
      <c r="Y124" s="66"/>
    </row>
    <row r="125" spans="1:25" s="334" customFormat="1" x14ac:dyDescent="0.25">
      <c r="A125" s="67" t="s">
        <v>1537</v>
      </c>
      <c r="B125" s="67" t="s">
        <v>1556</v>
      </c>
      <c r="C125" s="67" t="s">
        <v>1469</v>
      </c>
      <c r="D125" s="67"/>
      <c r="E125" s="67"/>
      <c r="F125" s="67"/>
      <c r="G125" s="332"/>
      <c r="H125" s="333"/>
      <c r="I125" s="333"/>
      <c r="J125" s="333"/>
      <c r="K125" s="333"/>
      <c r="Q125" s="66"/>
      <c r="R125" s="66"/>
      <c r="S125" s="66"/>
      <c r="T125" s="66"/>
      <c r="U125" s="66"/>
      <c r="V125" s="66"/>
      <c r="W125" s="66"/>
      <c r="X125" s="66"/>
      <c r="Y125" s="66"/>
    </row>
    <row r="126" spans="1:25" s="334" customFormat="1" x14ac:dyDescent="0.25">
      <c r="A126" s="67" t="s">
        <v>1537</v>
      </c>
      <c r="B126" s="67" t="s">
        <v>1556</v>
      </c>
      <c r="C126" s="67" t="s">
        <v>1470</v>
      </c>
      <c r="D126" s="67"/>
      <c r="E126" s="67"/>
      <c r="F126" s="67"/>
      <c r="G126" s="332"/>
      <c r="H126" s="333"/>
      <c r="I126" s="333"/>
      <c r="J126" s="333"/>
      <c r="K126" s="333"/>
      <c r="Q126" s="66"/>
      <c r="R126" s="66"/>
      <c r="S126" s="66"/>
      <c r="T126" s="66"/>
      <c r="U126" s="66"/>
      <c r="V126" s="66"/>
      <c r="W126" s="66"/>
      <c r="X126" s="66"/>
      <c r="Y126" s="66"/>
    </row>
    <row r="127" spans="1:25" s="334" customFormat="1" x14ac:dyDescent="0.25">
      <c r="A127" s="67" t="s">
        <v>1537</v>
      </c>
      <c r="B127" s="67" t="s">
        <v>1556</v>
      </c>
      <c r="C127" s="67" t="s">
        <v>1471</v>
      </c>
      <c r="D127" s="67"/>
      <c r="E127" s="67"/>
      <c r="F127" s="67"/>
      <c r="G127" s="332"/>
      <c r="H127" s="333"/>
      <c r="I127" s="333"/>
      <c r="J127" s="333"/>
      <c r="K127" s="333"/>
      <c r="Q127" s="66"/>
      <c r="R127" s="66"/>
      <c r="S127" s="66"/>
      <c r="T127" s="66"/>
      <c r="U127" s="66"/>
      <c r="V127" s="66"/>
      <c r="W127" s="66"/>
      <c r="X127" s="66"/>
      <c r="Y127" s="66"/>
    </row>
    <row r="128" spans="1:25" s="334" customFormat="1" x14ac:dyDescent="0.25">
      <c r="A128" s="67" t="s">
        <v>1537</v>
      </c>
      <c r="B128" s="67" t="s">
        <v>1556</v>
      </c>
      <c r="C128" s="67" t="s">
        <v>1472</v>
      </c>
      <c r="D128" s="67"/>
      <c r="E128" s="67"/>
      <c r="F128" s="67"/>
      <c r="G128" s="332"/>
      <c r="H128" s="333"/>
      <c r="I128" s="333"/>
      <c r="J128" s="333"/>
      <c r="K128" s="333"/>
      <c r="Q128" s="66"/>
      <c r="R128" s="66"/>
      <c r="S128" s="66"/>
      <c r="T128" s="66"/>
      <c r="U128" s="66"/>
      <c r="V128" s="66"/>
      <c r="W128" s="66"/>
      <c r="X128" s="66"/>
      <c r="Y128" s="66"/>
    </row>
    <row r="129" spans="1:25" s="334" customFormat="1" x14ac:dyDescent="0.25">
      <c r="A129" s="67" t="s">
        <v>1537</v>
      </c>
      <c r="B129" s="67" t="s">
        <v>1556</v>
      </c>
      <c r="C129" s="67" t="s">
        <v>1473</v>
      </c>
      <c r="D129" s="67"/>
      <c r="E129" s="67"/>
      <c r="F129" s="67"/>
      <c r="G129" s="332"/>
      <c r="H129" s="333"/>
      <c r="I129" s="333"/>
      <c r="J129" s="333"/>
      <c r="K129" s="333"/>
      <c r="Q129" s="66"/>
      <c r="R129" s="66"/>
      <c r="S129" s="66"/>
      <c r="T129" s="66"/>
      <c r="U129" s="66"/>
      <c r="V129" s="66"/>
      <c r="W129" s="66"/>
      <c r="X129" s="66"/>
      <c r="Y129" s="66"/>
    </row>
    <row r="130" spans="1:25" s="334" customFormat="1" x14ac:dyDescent="0.25">
      <c r="A130" s="67" t="s">
        <v>1537</v>
      </c>
      <c r="B130" s="67" t="s">
        <v>1556</v>
      </c>
      <c r="C130" s="67" t="s">
        <v>1474</v>
      </c>
      <c r="D130" s="67"/>
      <c r="E130" s="67"/>
      <c r="F130" s="67"/>
      <c r="G130" s="332"/>
      <c r="H130" s="333"/>
      <c r="I130" s="333"/>
      <c r="J130" s="333"/>
      <c r="K130" s="333"/>
      <c r="Q130" s="66"/>
      <c r="R130" s="66"/>
      <c r="S130" s="66"/>
      <c r="T130" s="66"/>
      <c r="U130" s="66"/>
      <c r="V130" s="66"/>
      <c r="W130" s="66"/>
      <c r="X130" s="66"/>
      <c r="Y130" s="66"/>
    </row>
    <row r="131" spans="1:25" s="334" customFormat="1" x14ac:dyDescent="0.25">
      <c r="A131" s="67" t="s">
        <v>1538</v>
      </c>
      <c r="B131" s="67" t="s">
        <v>1557</v>
      </c>
      <c r="C131" s="67" t="s">
        <v>1475</v>
      </c>
      <c r="D131" s="67"/>
      <c r="E131" s="67"/>
      <c r="F131" s="67"/>
      <c r="G131" s="332"/>
      <c r="H131" s="333"/>
      <c r="I131" s="333"/>
      <c r="J131" s="333"/>
      <c r="K131" s="333"/>
      <c r="Q131" s="66"/>
      <c r="R131" s="66"/>
      <c r="S131" s="66"/>
      <c r="T131" s="66"/>
      <c r="U131" s="66"/>
      <c r="V131" s="66"/>
      <c r="W131" s="66"/>
      <c r="X131" s="66"/>
      <c r="Y131" s="66"/>
    </row>
    <row r="132" spans="1:25" s="334" customFormat="1" x14ac:dyDescent="0.25">
      <c r="A132" s="67" t="s">
        <v>1538</v>
      </c>
      <c r="B132" s="67" t="s">
        <v>1557</v>
      </c>
      <c r="C132" s="67" t="s">
        <v>1476</v>
      </c>
      <c r="D132" s="67"/>
      <c r="E132" s="67"/>
      <c r="F132" s="67"/>
      <c r="G132" s="332"/>
      <c r="H132" s="333"/>
      <c r="I132" s="333"/>
      <c r="J132" s="333"/>
      <c r="K132" s="333"/>
      <c r="Q132" s="66"/>
      <c r="R132" s="66"/>
      <c r="S132" s="66"/>
      <c r="T132" s="66"/>
      <c r="U132" s="66"/>
      <c r="V132" s="66"/>
      <c r="W132" s="66"/>
      <c r="X132" s="66"/>
      <c r="Y132" s="66"/>
    </row>
    <row r="133" spans="1:25" s="334" customFormat="1" x14ac:dyDescent="0.25">
      <c r="A133" s="67" t="s">
        <v>1538</v>
      </c>
      <c r="B133" s="67" t="s">
        <v>1557</v>
      </c>
      <c r="C133" s="67" t="s">
        <v>1477</v>
      </c>
      <c r="D133" s="67"/>
      <c r="E133" s="67"/>
      <c r="F133" s="67"/>
      <c r="G133" s="332"/>
      <c r="H133" s="333"/>
      <c r="I133" s="333"/>
      <c r="J133" s="333"/>
      <c r="K133" s="333"/>
      <c r="Q133" s="66"/>
      <c r="R133" s="66"/>
      <c r="S133" s="66"/>
      <c r="T133" s="66"/>
      <c r="U133" s="66"/>
      <c r="V133" s="66"/>
      <c r="W133" s="66"/>
      <c r="X133" s="66"/>
      <c r="Y133" s="66"/>
    </row>
    <row r="134" spans="1:25" s="334" customFormat="1" x14ac:dyDescent="0.25">
      <c r="A134" s="67" t="s">
        <v>1538</v>
      </c>
      <c r="B134" s="67" t="s">
        <v>1557</v>
      </c>
      <c r="C134" s="67" t="s">
        <v>1478</v>
      </c>
      <c r="D134" s="67"/>
      <c r="E134" s="67"/>
      <c r="F134" s="67"/>
      <c r="G134" s="332"/>
      <c r="H134" s="333"/>
      <c r="I134" s="333"/>
      <c r="J134" s="333"/>
      <c r="K134" s="333"/>
      <c r="Q134" s="66"/>
      <c r="R134" s="66"/>
      <c r="S134" s="66"/>
      <c r="T134" s="66"/>
      <c r="U134" s="66"/>
      <c r="V134" s="66"/>
      <c r="W134" s="66"/>
      <c r="X134" s="66"/>
      <c r="Y134" s="66"/>
    </row>
    <row r="135" spans="1:25" s="334" customFormat="1" x14ac:dyDescent="0.25">
      <c r="A135" s="67" t="s">
        <v>1514</v>
      </c>
      <c r="B135" s="67" t="s">
        <v>1346</v>
      </c>
      <c r="C135" s="67" t="s">
        <v>1479</v>
      </c>
      <c r="D135" s="67"/>
      <c r="E135" s="67"/>
      <c r="F135" s="67"/>
      <c r="G135" s="332"/>
      <c r="H135" s="333"/>
      <c r="I135" s="333"/>
      <c r="J135" s="333"/>
      <c r="K135" s="333"/>
      <c r="Q135" s="66"/>
      <c r="R135" s="66"/>
      <c r="S135" s="66"/>
      <c r="T135" s="66"/>
      <c r="U135" s="66"/>
      <c r="V135" s="66"/>
      <c r="W135" s="66"/>
      <c r="X135" s="66"/>
      <c r="Y135" s="66"/>
    </row>
    <row r="136" spans="1:25" s="334" customFormat="1" x14ac:dyDescent="0.25">
      <c r="A136" s="67" t="s">
        <v>1514</v>
      </c>
      <c r="B136" s="67" t="s">
        <v>1346</v>
      </c>
      <c r="C136" s="67" t="s">
        <v>1480</v>
      </c>
      <c r="D136" s="67"/>
      <c r="E136" s="67"/>
      <c r="F136" s="67"/>
      <c r="G136" s="332"/>
      <c r="H136" s="333"/>
      <c r="I136" s="333"/>
      <c r="J136" s="333"/>
      <c r="K136" s="333"/>
      <c r="Q136" s="66"/>
      <c r="R136" s="66"/>
      <c r="S136" s="66"/>
      <c r="T136" s="66"/>
      <c r="U136" s="66"/>
      <c r="V136" s="66"/>
      <c r="W136" s="66"/>
      <c r="X136" s="66"/>
      <c r="Y136" s="66"/>
    </row>
    <row r="137" spans="1:25" s="334" customFormat="1" x14ac:dyDescent="0.25">
      <c r="A137" s="67" t="s">
        <v>1514</v>
      </c>
      <c r="B137" s="67" t="s">
        <v>1346</v>
      </c>
      <c r="C137" s="67" t="s">
        <v>1481</v>
      </c>
      <c r="D137" s="67"/>
      <c r="E137" s="67"/>
      <c r="F137" s="67"/>
      <c r="G137" s="332"/>
      <c r="H137" s="333"/>
      <c r="I137" s="333"/>
      <c r="J137" s="333"/>
      <c r="K137" s="333"/>
      <c r="Q137" s="66"/>
      <c r="R137" s="66"/>
      <c r="S137" s="66"/>
      <c r="T137" s="66"/>
      <c r="U137" s="66"/>
      <c r="V137" s="66"/>
      <c r="W137" s="66"/>
      <c r="X137" s="66"/>
      <c r="Y137" s="66"/>
    </row>
    <row r="138" spans="1:25" s="334" customFormat="1" x14ac:dyDescent="0.25">
      <c r="A138" s="67" t="s">
        <v>1514</v>
      </c>
      <c r="B138" s="67" t="s">
        <v>1346</v>
      </c>
      <c r="C138" s="67" t="s">
        <v>1482</v>
      </c>
      <c r="D138" s="67"/>
      <c r="E138" s="67"/>
      <c r="F138" s="67"/>
      <c r="G138" s="332"/>
      <c r="H138" s="333"/>
      <c r="I138" s="333"/>
      <c r="J138" s="333"/>
      <c r="K138" s="333"/>
      <c r="Q138" s="66"/>
      <c r="R138" s="66"/>
      <c r="S138" s="66"/>
      <c r="T138" s="66"/>
      <c r="U138" s="66"/>
      <c r="V138" s="66"/>
      <c r="W138" s="66"/>
      <c r="X138" s="66"/>
      <c r="Y138" s="66"/>
    </row>
    <row r="139" spans="1:25" s="334" customFormat="1" x14ac:dyDescent="0.25">
      <c r="A139" s="67" t="s">
        <v>1514</v>
      </c>
      <c r="B139" s="67" t="s">
        <v>1346</v>
      </c>
      <c r="C139" s="67" t="s">
        <v>1483</v>
      </c>
      <c r="D139" s="67"/>
      <c r="E139" s="67"/>
      <c r="F139" s="67"/>
      <c r="G139" s="332"/>
      <c r="H139" s="333"/>
      <c r="I139" s="333"/>
      <c r="J139" s="333"/>
      <c r="K139" s="333"/>
      <c r="Q139" s="66"/>
      <c r="R139" s="66"/>
      <c r="S139" s="66"/>
      <c r="T139" s="66"/>
      <c r="U139" s="66"/>
      <c r="V139" s="66"/>
      <c r="W139" s="66"/>
      <c r="X139" s="66"/>
      <c r="Y139" s="66"/>
    </row>
    <row r="140" spans="1:25" s="334" customFormat="1" x14ac:dyDescent="0.25">
      <c r="A140" s="67" t="s">
        <v>1514</v>
      </c>
      <c r="B140" s="67" t="s">
        <v>1346</v>
      </c>
      <c r="C140" s="67" t="s">
        <v>1484</v>
      </c>
      <c r="D140" s="67"/>
      <c r="E140" s="67"/>
      <c r="F140" s="67"/>
      <c r="G140" s="332"/>
      <c r="H140" s="333"/>
      <c r="I140" s="333"/>
      <c r="J140" s="333"/>
      <c r="K140" s="333"/>
      <c r="Q140" s="66"/>
      <c r="R140" s="66"/>
      <c r="S140" s="66"/>
      <c r="T140" s="66"/>
      <c r="U140" s="66"/>
      <c r="V140" s="66"/>
      <c r="W140" s="66"/>
      <c r="X140" s="66"/>
      <c r="Y140" s="66"/>
    </row>
    <row r="141" spans="1:25" s="334" customFormat="1" x14ac:dyDescent="0.25">
      <c r="A141" s="67" t="s">
        <v>1514</v>
      </c>
      <c r="B141" s="67" t="s">
        <v>1346</v>
      </c>
      <c r="C141" s="67" t="s">
        <v>1485</v>
      </c>
      <c r="D141" s="67"/>
      <c r="E141" s="67"/>
      <c r="F141" s="67"/>
      <c r="G141" s="332"/>
      <c r="H141" s="333"/>
      <c r="I141" s="333"/>
      <c r="J141" s="333"/>
      <c r="K141" s="333"/>
      <c r="Q141" s="66"/>
      <c r="R141" s="66"/>
      <c r="S141" s="66"/>
      <c r="T141" s="66"/>
      <c r="U141" s="66"/>
      <c r="V141" s="66"/>
      <c r="W141" s="66"/>
      <c r="X141" s="66"/>
      <c r="Y141" s="66"/>
    </row>
    <row r="142" spans="1:25" s="334" customFormat="1" x14ac:dyDescent="0.25">
      <c r="A142" s="67" t="s">
        <v>1514</v>
      </c>
      <c r="B142" s="67" t="s">
        <v>1346</v>
      </c>
      <c r="C142" s="67" t="s">
        <v>1486</v>
      </c>
      <c r="D142" s="67"/>
      <c r="E142" s="67"/>
      <c r="F142" s="67"/>
      <c r="G142" s="332"/>
      <c r="H142" s="333"/>
      <c r="I142" s="333"/>
      <c r="J142" s="333"/>
      <c r="K142" s="333"/>
      <c r="Q142" s="66"/>
      <c r="R142" s="66"/>
      <c r="S142" s="66"/>
      <c r="T142" s="66"/>
      <c r="U142" s="66"/>
      <c r="V142" s="66"/>
      <c r="W142" s="66"/>
      <c r="X142" s="66"/>
      <c r="Y142" s="66"/>
    </row>
    <row r="143" spans="1:25" s="334" customFormat="1" x14ac:dyDescent="0.25">
      <c r="A143" s="67" t="s">
        <v>1514</v>
      </c>
      <c r="B143" s="67" t="s">
        <v>1346</v>
      </c>
      <c r="C143" s="67" t="s">
        <v>1487</v>
      </c>
      <c r="D143" s="67"/>
      <c r="E143" s="67"/>
      <c r="F143" s="67"/>
      <c r="G143" s="332"/>
      <c r="H143" s="333"/>
      <c r="I143" s="333"/>
      <c r="J143" s="333"/>
      <c r="K143" s="333"/>
      <c r="Q143" s="66"/>
      <c r="R143" s="66"/>
      <c r="S143" s="66"/>
      <c r="T143" s="66"/>
      <c r="U143" s="66"/>
      <c r="V143" s="66"/>
      <c r="W143" s="66"/>
      <c r="X143" s="66"/>
      <c r="Y143" s="66"/>
    </row>
    <row r="144" spans="1:25" s="334" customFormat="1" x14ac:dyDescent="0.25">
      <c r="A144" s="67" t="s">
        <v>1539</v>
      </c>
      <c r="B144" s="67" t="s">
        <v>1558</v>
      </c>
      <c r="C144" s="67" t="s">
        <v>1488</v>
      </c>
      <c r="D144" s="67"/>
      <c r="E144" s="67"/>
      <c r="F144" s="67"/>
      <c r="G144" s="332"/>
      <c r="H144" s="333"/>
      <c r="I144" s="333"/>
      <c r="J144" s="333"/>
      <c r="K144" s="333"/>
      <c r="Q144" s="66"/>
      <c r="R144" s="66"/>
      <c r="S144" s="66"/>
      <c r="T144" s="66"/>
      <c r="U144" s="66"/>
      <c r="V144" s="66"/>
      <c r="W144" s="66"/>
      <c r="X144" s="66"/>
      <c r="Y144" s="66"/>
    </row>
    <row r="145" spans="1:25" s="334" customFormat="1" x14ac:dyDescent="0.25">
      <c r="A145" s="67" t="s">
        <v>1539</v>
      </c>
      <c r="B145" s="67" t="s">
        <v>1558</v>
      </c>
      <c r="C145" s="67" t="s">
        <v>1489</v>
      </c>
      <c r="D145" s="67"/>
      <c r="E145" s="67"/>
      <c r="F145" s="67"/>
      <c r="G145" s="332"/>
      <c r="H145" s="333"/>
      <c r="I145" s="333"/>
      <c r="J145" s="333"/>
      <c r="K145" s="333"/>
      <c r="Q145" s="66"/>
      <c r="R145" s="66"/>
      <c r="S145" s="66"/>
      <c r="T145" s="66"/>
      <c r="U145" s="66"/>
      <c r="V145" s="66"/>
      <c r="W145" s="66"/>
      <c r="X145" s="66"/>
      <c r="Y145" s="66"/>
    </row>
    <row r="146" spans="1:25" s="334" customFormat="1" x14ac:dyDescent="0.25">
      <c r="A146" s="67" t="s">
        <v>1539</v>
      </c>
      <c r="B146" s="67" t="s">
        <v>1558</v>
      </c>
      <c r="C146" s="67" t="s">
        <v>1490</v>
      </c>
      <c r="D146" s="67"/>
      <c r="E146" s="67"/>
      <c r="F146" s="67"/>
      <c r="G146" s="332"/>
      <c r="H146" s="333"/>
      <c r="I146" s="333"/>
      <c r="J146" s="333"/>
      <c r="K146" s="333"/>
      <c r="Q146" s="66"/>
      <c r="R146" s="66"/>
      <c r="S146" s="66"/>
      <c r="T146" s="66"/>
      <c r="U146" s="66"/>
      <c r="V146" s="66"/>
      <c r="W146" s="66"/>
      <c r="X146" s="66"/>
      <c r="Y146" s="66"/>
    </row>
    <row r="147" spans="1:25" s="334" customFormat="1" x14ac:dyDescent="0.25">
      <c r="A147" s="67" t="s">
        <v>1510</v>
      </c>
      <c r="B147" s="67" t="s">
        <v>1559</v>
      </c>
      <c r="C147" s="67" t="s">
        <v>1491</v>
      </c>
      <c r="D147" s="67"/>
      <c r="E147" s="67"/>
      <c r="F147" s="67"/>
      <c r="G147" s="332"/>
      <c r="H147" s="333"/>
      <c r="I147" s="333"/>
      <c r="J147" s="333"/>
      <c r="K147" s="333"/>
      <c r="Q147" s="66"/>
      <c r="R147" s="66"/>
      <c r="S147" s="66"/>
      <c r="T147" s="66"/>
      <c r="U147" s="66"/>
      <c r="V147" s="66"/>
      <c r="W147" s="66"/>
      <c r="X147" s="66"/>
      <c r="Y147" s="66"/>
    </row>
    <row r="148" spans="1:25" s="334" customFormat="1" x14ac:dyDescent="0.25">
      <c r="A148" s="67" t="s">
        <v>1510</v>
      </c>
      <c r="B148" s="67" t="s">
        <v>1559</v>
      </c>
      <c r="C148" s="67" t="s">
        <v>1492</v>
      </c>
      <c r="D148" s="67"/>
      <c r="E148" s="67"/>
      <c r="F148" s="67"/>
      <c r="G148" s="332"/>
      <c r="H148" s="333"/>
      <c r="I148" s="333"/>
      <c r="J148" s="333"/>
      <c r="K148" s="333"/>
      <c r="Q148" s="66"/>
      <c r="R148" s="66"/>
      <c r="S148" s="66"/>
      <c r="T148" s="66"/>
      <c r="U148" s="66"/>
      <c r="V148" s="66"/>
      <c r="W148" s="66"/>
      <c r="X148" s="66"/>
      <c r="Y148" s="66"/>
    </row>
    <row r="149" spans="1:25" s="334" customFormat="1" x14ac:dyDescent="0.25">
      <c r="A149" s="67" t="s">
        <v>1510</v>
      </c>
      <c r="B149" s="67" t="s">
        <v>1559</v>
      </c>
      <c r="C149" s="67" t="s">
        <v>1493</v>
      </c>
      <c r="D149" s="67"/>
      <c r="E149" s="67"/>
      <c r="F149" s="67"/>
      <c r="G149" s="332"/>
      <c r="H149" s="333"/>
      <c r="I149" s="333"/>
      <c r="J149" s="333"/>
      <c r="K149" s="333"/>
      <c r="Q149" s="66"/>
      <c r="R149" s="66"/>
      <c r="S149" s="66"/>
      <c r="T149" s="66"/>
      <c r="U149" s="66"/>
      <c r="V149" s="66"/>
      <c r="W149" s="66"/>
      <c r="X149" s="66"/>
      <c r="Y149" s="66"/>
    </row>
    <row r="150" spans="1:25" s="334" customFormat="1" x14ac:dyDescent="0.25">
      <c r="A150" s="67" t="s">
        <v>1510</v>
      </c>
      <c r="B150" s="67" t="s">
        <v>1559</v>
      </c>
      <c r="C150" s="67" t="s">
        <v>1494</v>
      </c>
      <c r="D150" s="67"/>
      <c r="E150" s="67"/>
      <c r="F150" s="67"/>
      <c r="G150" s="332"/>
      <c r="H150" s="333"/>
      <c r="I150" s="333"/>
      <c r="J150" s="333"/>
      <c r="K150" s="333"/>
      <c r="Q150" s="66"/>
      <c r="R150" s="66"/>
      <c r="S150" s="66"/>
      <c r="T150" s="66"/>
      <c r="U150" s="66"/>
      <c r="V150" s="66"/>
      <c r="W150" s="66"/>
      <c r="X150" s="66"/>
      <c r="Y150" s="66"/>
    </row>
    <row r="151" spans="1:25" s="334" customFormat="1" x14ac:dyDescent="0.25">
      <c r="A151" s="67" t="s">
        <v>1510</v>
      </c>
      <c r="B151" s="67" t="s">
        <v>1559</v>
      </c>
      <c r="C151" s="67" t="s">
        <v>1495</v>
      </c>
      <c r="D151" s="67"/>
      <c r="E151" s="67"/>
      <c r="F151" s="67"/>
      <c r="G151" s="332"/>
      <c r="H151" s="333"/>
      <c r="I151" s="333"/>
      <c r="J151" s="333"/>
      <c r="K151" s="333"/>
      <c r="Q151" s="66"/>
      <c r="R151" s="66"/>
      <c r="S151" s="66"/>
      <c r="T151" s="66"/>
      <c r="U151" s="66"/>
      <c r="V151" s="66"/>
      <c r="W151" s="66"/>
      <c r="X151" s="66"/>
      <c r="Y151" s="66"/>
    </row>
    <row r="152" spans="1:25" s="334" customFormat="1" x14ac:dyDescent="0.25">
      <c r="A152" s="67" t="s">
        <v>1510</v>
      </c>
      <c r="B152" s="67" t="s">
        <v>1559</v>
      </c>
      <c r="C152" s="67" t="s">
        <v>1496</v>
      </c>
      <c r="D152" s="67"/>
      <c r="E152" s="67"/>
      <c r="F152" s="67"/>
      <c r="G152" s="332"/>
      <c r="H152" s="333"/>
      <c r="I152" s="333"/>
      <c r="J152" s="333"/>
      <c r="K152" s="333"/>
      <c r="Q152" s="66"/>
      <c r="R152" s="66"/>
      <c r="S152" s="66"/>
      <c r="T152" s="66"/>
      <c r="U152" s="66"/>
      <c r="V152" s="66"/>
      <c r="W152" s="66"/>
      <c r="X152" s="66"/>
      <c r="Y152" s="66"/>
    </row>
    <row r="153" spans="1:25" s="334" customFormat="1" x14ac:dyDescent="0.25">
      <c r="A153" s="67" t="s">
        <v>1510</v>
      </c>
      <c r="B153" s="67" t="s">
        <v>1559</v>
      </c>
      <c r="C153" s="67" t="s">
        <v>1497</v>
      </c>
      <c r="D153" s="67"/>
      <c r="E153" s="67"/>
      <c r="F153" s="67"/>
      <c r="G153" s="332"/>
      <c r="H153" s="333"/>
      <c r="I153" s="333"/>
      <c r="J153" s="333"/>
      <c r="K153" s="333"/>
      <c r="Q153" s="66"/>
      <c r="R153" s="66"/>
      <c r="S153" s="66"/>
      <c r="T153" s="66"/>
      <c r="U153" s="66"/>
      <c r="V153" s="66"/>
      <c r="W153" s="66"/>
      <c r="X153" s="66"/>
      <c r="Y153" s="66"/>
    </row>
    <row r="154" spans="1:25" s="334" customFormat="1" x14ac:dyDescent="0.25">
      <c r="A154" s="67" t="s">
        <v>1528</v>
      </c>
      <c r="B154" s="67" t="s">
        <v>1342</v>
      </c>
      <c r="C154" s="67" t="s">
        <v>1498</v>
      </c>
      <c r="D154" s="67"/>
      <c r="E154" s="67"/>
      <c r="F154" s="67"/>
      <c r="G154" s="332"/>
      <c r="H154" s="333"/>
      <c r="I154" s="333"/>
      <c r="J154" s="333"/>
      <c r="K154" s="333"/>
      <c r="Q154" s="66"/>
      <c r="R154" s="66"/>
      <c r="S154" s="66"/>
      <c r="T154" s="66"/>
      <c r="U154" s="66"/>
      <c r="V154" s="66"/>
      <c r="W154" s="66"/>
      <c r="X154" s="66"/>
      <c r="Y154" s="66"/>
    </row>
    <row r="155" spans="1:25" s="334" customFormat="1" x14ac:dyDescent="0.25">
      <c r="A155" s="67" t="s">
        <v>1528</v>
      </c>
      <c r="B155" s="67" t="s">
        <v>1342</v>
      </c>
      <c r="C155" s="67" t="s">
        <v>1499</v>
      </c>
      <c r="D155" s="67"/>
      <c r="E155" s="67"/>
      <c r="F155" s="67"/>
      <c r="G155" s="332"/>
      <c r="H155" s="333"/>
      <c r="I155" s="333"/>
      <c r="J155" s="333"/>
      <c r="K155" s="333"/>
      <c r="Q155" s="66"/>
      <c r="R155" s="66"/>
      <c r="S155" s="66"/>
      <c r="T155" s="66"/>
      <c r="U155" s="66"/>
      <c r="V155" s="66"/>
      <c r="W155" s="66"/>
      <c r="X155" s="66"/>
      <c r="Y155" s="66"/>
    </row>
    <row r="156" spans="1:25" s="334" customFormat="1" x14ac:dyDescent="0.25">
      <c r="A156" s="67" t="s">
        <v>1528</v>
      </c>
      <c r="B156" s="67" t="s">
        <v>1342</v>
      </c>
      <c r="C156" s="67" t="s">
        <v>1500</v>
      </c>
      <c r="D156" s="67"/>
      <c r="E156" s="67"/>
      <c r="F156" s="67"/>
      <c r="G156" s="332"/>
      <c r="H156" s="333"/>
      <c r="I156" s="333"/>
      <c r="J156" s="333"/>
      <c r="K156" s="333"/>
      <c r="Q156" s="66"/>
      <c r="R156" s="66"/>
      <c r="S156" s="66"/>
      <c r="T156" s="66"/>
      <c r="U156" s="66"/>
      <c r="V156" s="66"/>
      <c r="W156" s="66"/>
      <c r="X156" s="66"/>
      <c r="Y156" s="66"/>
    </row>
    <row r="157" spans="1:25" s="334" customFormat="1" x14ac:dyDescent="0.25">
      <c r="A157" s="333"/>
      <c r="B157" s="333"/>
      <c r="C157" s="333"/>
      <c r="D157" s="333"/>
      <c r="E157" s="333"/>
      <c r="F157" s="333"/>
      <c r="G157" s="333"/>
      <c r="H157" s="333"/>
      <c r="I157" s="333"/>
      <c r="J157" s="333"/>
      <c r="K157" s="333"/>
      <c r="Q157" s="66"/>
      <c r="R157" s="66"/>
      <c r="S157" s="66"/>
      <c r="T157" s="66"/>
      <c r="U157" s="66"/>
      <c r="V157" s="66"/>
      <c r="W157" s="66"/>
      <c r="X157" s="66"/>
      <c r="Y157" s="66"/>
    </row>
    <row r="158" spans="1:25" s="334" customFormat="1" x14ac:dyDescent="0.25">
      <c r="A158" s="333"/>
      <c r="B158" s="333"/>
      <c r="C158" s="333"/>
      <c r="D158" s="333"/>
      <c r="E158" s="333"/>
      <c r="F158" s="333"/>
      <c r="G158" s="333"/>
      <c r="H158" s="333"/>
      <c r="I158" s="333"/>
      <c r="J158" s="333"/>
      <c r="K158" s="333"/>
      <c r="Q158" s="66"/>
      <c r="R158" s="66"/>
      <c r="S158" s="66"/>
      <c r="T158" s="66"/>
      <c r="U158" s="66"/>
      <c r="V158" s="66"/>
      <c r="W158" s="66"/>
      <c r="X158" s="66"/>
      <c r="Y158" s="66"/>
    </row>
    <row r="159" spans="1:25" s="334" customFormat="1" x14ac:dyDescent="0.25">
      <c r="A159" s="333"/>
      <c r="B159" s="333"/>
      <c r="C159" s="333"/>
      <c r="D159" s="333"/>
      <c r="E159" s="333"/>
      <c r="F159" s="333"/>
      <c r="G159" s="333"/>
      <c r="H159" s="333"/>
      <c r="I159" s="333"/>
      <c r="J159" s="333"/>
      <c r="K159" s="333"/>
      <c r="Q159" s="66"/>
      <c r="R159" s="66"/>
      <c r="S159" s="66"/>
      <c r="T159" s="66"/>
      <c r="U159" s="66"/>
      <c r="V159" s="66"/>
      <c r="W159" s="66"/>
      <c r="X159" s="66"/>
      <c r="Y159" s="66"/>
    </row>
    <row r="160" spans="1:25" s="334" customFormat="1" x14ac:dyDescent="0.25">
      <c r="A160" s="333"/>
      <c r="B160" s="333"/>
      <c r="C160" s="333"/>
      <c r="D160" s="333"/>
      <c r="E160" s="333"/>
      <c r="F160" s="333"/>
      <c r="G160" s="333"/>
      <c r="H160" s="333"/>
      <c r="I160" s="333"/>
      <c r="J160" s="333"/>
      <c r="K160" s="333"/>
      <c r="Q160" s="66"/>
      <c r="R160" s="66"/>
      <c r="S160" s="66"/>
      <c r="T160" s="66"/>
      <c r="U160" s="66"/>
      <c r="V160" s="66"/>
      <c r="W160" s="66"/>
      <c r="X160" s="66"/>
      <c r="Y160" s="66"/>
    </row>
    <row r="161" spans="1:25" s="334" customFormat="1" x14ac:dyDescent="0.25">
      <c r="A161" s="333"/>
      <c r="B161" s="333"/>
      <c r="C161" s="333"/>
      <c r="D161" s="333"/>
      <c r="E161" s="333"/>
      <c r="F161" s="333"/>
      <c r="G161" s="333"/>
      <c r="H161" s="333"/>
      <c r="I161" s="333"/>
      <c r="J161" s="333"/>
      <c r="K161" s="333"/>
      <c r="Q161" s="66"/>
      <c r="R161" s="66"/>
      <c r="S161" s="66"/>
      <c r="T161" s="66"/>
      <c r="U161" s="66"/>
      <c r="V161" s="66"/>
      <c r="W161" s="66"/>
      <c r="X161" s="66"/>
      <c r="Y161" s="66"/>
    </row>
    <row r="162" spans="1:25" s="334" customFormat="1" x14ac:dyDescent="0.25">
      <c r="A162" s="333"/>
      <c r="B162" s="333"/>
      <c r="C162" s="333"/>
      <c r="D162" s="333"/>
      <c r="E162" s="333"/>
      <c r="F162" s="333"/>
      <c r="G162" s="333"/>
      <c r="H162" s="333"/>
      <c r="I162" s="333"/>
      <c r="J162" s="333"/>
      <c r="K162" s="333"/>
      <c r="Q162" s="66"/>
      <c r="R162" s="66"/>
      <c r="S162" s="66"/>
      <c r="T162" s="66"/>
      <c r="U162" s="66"/>
      <c r="V162" s="66"/>
      <c r="W162" s="66"/>
      <c r="X162" s="66"/>
      <c r="Y162" s="66"/>
    </row>
    <row r="163" spans="1:25" s="334" customFormat="1" x14ac:dyDescent="0.25">
      <c r="A163" s="333"/>
      <c r="B163" s="333"/>
      <c r="C163" s="333"/>
      <c r="D163" s="333"/>
      <c r="E163" s="333"/>
      <c r="F163" s="333"/>
      <c r="G163" s="333"/>
      <c r="H163" s="333"/>
      <c r="I163" s="333"/>
      <c r="J163" s="333"/>
      <c r="K163" s="333"/>
      <c r="Q163" s="66"/>
      <c r="R163" s="66"/>
      <c r="S163" s="66"/>
      <c r="T163" s="66"/>
      <c r="U163" s="66"/>
      <c r="V163" s="66"/>
      <c r="W163" s="66"/>
      <c r="X163" s="66"/>
      <c r="Y163" s="66"/>
    </row>
    <row r="164" spans="1:25" s="334" customFormat="1" x14ac:dyDescent="0.25">
      <c r="A164" s="333"/>
      <c r="B164" s="333"/>
      <c r="C164" s="333"/>
      <c r="D164" s="333"/>
      <c r="E164" s="333"/>
      <c r="F164" s="333"/>
      <c r="G164" s="333"/>
      <c r="H164" s="333"/>
      <c r="I164" s="333"/>
      <c r="J164" s="333"/>
      <c r="K164" s="333"/>
      <c r="Q164" s="66"/>
      <c r="R164" s="66"/>
      <c r="S164" s="66"/>
      <c r="T164" s="66"/>
      <c r="U164" s="66"/>
      <c r="V164" s="66"/>
      <c r="W164" s="66"/>
      <c r="X164" s="66"/>
      <c r="Y164" s="66"/>
    </row>
    <row r="165" spans="1:25" s="334" customFormat="1" x14ac:dyDescent="0.25">
      <c r="A165" s="333"/>
      <c r="B165" s="333"/>
      <c r="C165" s="333"/>
      <c r="D165" s="333"/>
      <c r="E165" s="333"/>
      <c r="F165" s="333"/>
      <c r="G165" s="333"/>
      <c r="H165" s="333"/>
      <c r="I165" s="333"/>
      <c r="J165" s="333"/>
      <c r="K165" s="333"/>
      <c r="Q165" s="66"/>
      <c r="R165" s="66"/>
      <c r="S165" s="66"/>
      <c r="T165" s="66"/>
      <c r="U165" s="66"/>
      <c r="V165" s="66"/>
      <c r="W165" s="66"/>
      <c r="X165" s="66"/>
      <c r="Y165" s="66"/>
    </row>
    <row r="166" spans="1:25" s="334" customFormat="1" x14ac:dyDescent="0.25">
      <c r="A166" s="333"/>
      <c r="B166" s="333"/>
      <c r="C166" s="333"/>
      <c r="D166" s="333"/>
      <c r="E166" s="333"/>
      <c r="F166" s="333"/>
      <c r="G166" s="333"/>
      <c r="H166" s="333"/>
      <c r="I166" s="333"/>
      <c r="J166" s="333"/>
      <c r="K166" s="333"/>
      <c r="Q166" s="66"/>
      <c r="R166" s="66"/>
      <c r="S166" s="66"/>
      <c r="T166" s="66"/>
      <c r="U166" s="66"/>
      <c r="V166" s="66"/>
      <c r="W166" s="66"/>
      <c r="X166" s="66"/>
      <c r="Y166" s="66"/>
    </row>
    <row r="167" spans="1:25" s="334" customFormat="1" x14ac:dyDescent="0.25">
      <c r="A167" s="333"/>
      <c r="B167" s="333"/>
      <c r="C167" s="333"/>
      <c r="D167" s="333"/>
      <c r="E167" s="333"/>
      <c r="F167" s="333"/>
      <c r="G167" s="333"/>
      <c r="H167" s="333"/>
      <c r="I167" s="333"/>
      <c r="J167" s="333"/>
      <c r="K167" s="333"/>
      <c r="Q167" s="66"/>
      <c r="R167" s="66"/>
      <c r="S167" s="66"/>
      <c r="T167" s="66"/>
      <c r="U167" s="66"/>
      <c r="V167" s="66"/>
      <c r="W167" s="66"/>
      <c r="X167" s="66"/>
      <c r="Y167" s="66"/>
    </row>
    <row r="168" spans="1:25" s="334" customFormat="1" x14ac:dyDescent="0.25">
      <c r="A168" s="333"/>
      <c r="B168" s="333"/>
      <c r="C168" s="333"/>
      <c r="D168" s="333"/>
      <c r="E168" s="333"/>
      <c r="F168" s="333"/>
      <c r="G168" s="333"/>
      <c r="H168" s="333"/>
      <c r="I168" s="333"/>
      <c r="J168" s="333"/>
      <c r="K168" s="333"/>
      <c r="Q168" s="66"/>
      <c r="R168" s="66"/>
      <c r="S168" s="66"/>
      <c r="T168" s="66"/>
      <c r="U168" s="66"/>
      <c r="V168" s="66"/>
      <c r="W168" s="66"/>
      <c r="X168" s="66"/>
      <c r="Y168" s="66"/>
    </row>
    <row r="169" spans="1:25" s="334" customFormat="1" x14ac:dyDescent="0.25">
      <c r="A169" s="333"/>
      <c r="B169" s="333"/>
      <c r="C169" s="333"/>
      <c r="D169" s="333"/>
      <c r="E169" s="333"/>
      <c r="F169" s="333"/>
      <c r="G169" s="333"/>
      <c r="H169" s="333"/>
      <c r="I169" s="333"/>
      <c r="J169" s="333"/>
      <c r="K169" s="333"/>
      <c r="Q169" s="66"/>
      <c r="R169" s="66"/>
      <c r="S169" s="66"/>
      <c r="T169" s="66"/>
      <c r="U169" s="66"/>
      <c r="V169" s="66"/>
      <c r="W169" s="66"/>
      <c r="X169" s="66"/>
      <c r="Y169" s="66"/>
    </row>
    <row r="170" spans="1:25" s="334" customFormat="1" x14ac:dyDescent="0.25">
      <c r="A170" s="333"/>
      <c r="B170" s="333"/>
      <c r="C170" s="333"/>
      <c r="D170" s="333"/>
      <c r="E170" s="333"/>
      <c r="F170" s="333"/>
      <c r="G170" s="333"/>
      <c r="H170" s="333"/>
      <c r="I170" s="333"/>
      <c r="J170" s="333"/>
      <c r="K170" s="333"/>
      <c r="Q170" s="66"/>
      <c r="R170" s="66"/>
      <c r="S170" s="66"/>
      <c r="T170" s="66"/>
      <c r="U170" s="66"/>
      <c r="V170" s="66"/>
      <c r="W170" s="66"/>
      <c r="X170" s="66"/>
      <c r="Y170" s="66"/>
    </row>
    <row r="171" spans="1:25" s="334" customFormat="1" x14ac:dyDescent="0.25">
      <c r="A171" s="333"/>
      <c r="B171" s="333"/>
      <c r="C171" s="333"/>
      <c r="D171" s="333"/>
      <c r="E171" s="333"/>
      <c r="F171" s="333"/>
      <c r="G171" s="333"/>
      <c r="H171" s="333"/>
      <c r="I171" s="333"/>
      <c r="J171" s="333"/>
      <c r="K171" s="333"/>
      <c r="Q171" s="66"/>
      <c r="R171" s="66"/>
      <c r="S171" s="66"/>
      <c r="T171" s="66"/>
      <c r="U171" s="66"/>
      <c r="V171" s="66"/>
      <c r="W171" s="66"/>
      <c r="X171" s="66"/>
      <c r="Y171" s="66"/>
    </row>
    <row r="172" spans="1:25" s="334" customFormat="1" x14ac:dyDescent="0.25">
      <c r="A172" s="333"/>
      <c r="B172" s="333"/>
      <c r="C172" s="333"/>
      <c r="D172" s="333"/>
      <c r="E172" s="333"/>
      <c r="F172" s="333"/>
      <c r="G172" s="333"/>
      <c r="H172" s="333"/>
      <c r="I172" s="333"/>
      <c r="J172" s="333"/>
      <c r="K172" s="333"/>
      <c r="Q172" s="66"/>
      <c r="R172" s="66"/>
      <c r="S172" s="66"/>
      <c r="T172" s="66"/>
      <c r="U172" s="66"/>
      <c r="V172" s="66"/>
      <c r="W172" s="66"/>
      <c r="X172" s="66"/>
      <c r="Y172" s="66"/>
    </row>
    <row r="173" spans="1:25" s="334" customFormat="1" x14ac:dyDescent="0.25">
      <c r="A173" s="333"/>
      <c r="B173" s="333"/>
      <c r="C173" s="333"/>
      <c r="D173" s="333"/>
      <c r="E173" s="333"/>
      <c r="F173" s="333"/>
      <c r="G173" s="333"/>
      <c r="H173" s="333"/>
      <c r="I173" s="333"/>
      <c r="J173" s="333"/>
      <c r="K173" s="333"/>
      <c r="Q173" s="66"/>
      <c r="R173" s="66"/>
      <c r="S173" s="66"/>
      <c r="T173" s="66"/>
      <c r="U173" s="66"/>
      <c r="V173" s="66"/>
      <c r="W173" s="66"/>
      <c r="X173" s="66"/>
      <c r="Y173" s="66"/>
    </row>
    <row r="174" spans="1:25" s="334" customFormat="1" x14ac:dyDescent="0.25">
      <c r="A174" s="333"/>
      <c r="B174" s="333"/>
      <c r="C174" s="333"/>
      <c r="D174" s="333"/>
      <c r="E174" s="333"/>
      <c r="F174" s="333"/>
      <c r="G174" s="333"/>
      <c r="H174" s="333"/>
      <c r="I174" s="333"/>
      <c r="J174" s="333"/>
      <c r="K174" s="333"/>
      <c r="Q174" s="66"/>
      <c r="R174" s="66"/>
      <c r="S174" s="66"/>
      <c r="T174" s="66"/>
      <c r="U174" s="66"/>
      <c r="V174" s="66"/>
      <c r="W174" s="66"/>
      <c r="X174" s="66"/>
      <c r="Y174" s="66"/>
    </row>
    <row r="175" spans="1:25" s="334" customFormat="1" x14ac:dyDescent="0.25">
      <c r="A175" s="333"/>
      <c r="B175" s="333"/>
      <c r="C175" s="333"/>
      <c r="D175" s="333"/>
      <c r="E175" s="333"/>
      <c r="F175" s="333"/>
      <c r="G175" s="333"/>
      <c r="H175" s="333"/>
      <c r="I175" s="333"/>
      <c r="J175" s="333"/>
      <c r="K175" s="333"/>
      <c r="Q175" s="66"/>
      <c r="R175" s="66"/>
      <c r="S175" s="66"/>
      <c r="T175" s="66"/>
      <c r="U175" s="66"/>
      <c r="V175" s="66"/>
      <c r="W175" s="66"/>
      <c r="X175" s="66"/>
      <c r="Y175" s="66"/>
    </row>
    <row r="176" spans="1:25" s="334" customFormat="1" x14ac:dyDescent="0.25">
      <c r="A176" s="333"/>
      <c r="B176" s="333"/>
      <c r="C176" s="333"/>
      <c r="D176" s="333"/>
      <c r="E176" s="333"/>
      <c r="F176" s="333"/>
      <c r="G176" s="333"/>
      <c r="H176" s="333"/>
      <c r="I176" s="333"/>
      <c r="J176" s="333"/>
      <c r="K176" s="333"/>
      <c r="Q176" s="66"/>
      <c r="R176" s="66"/>
      <c r="S176" s="66"/>
      <c r="T176" s="66"/>
      <c r="U176" s="66"/>
      <c r="V176" s="66"/>
      <c r="W176" s="66"/>
      <c r="X176" s="66"/>
      <c r="Y176" s="66"/>
    </row>
    <row r="177" spans="1:25" s="334" customFormat="1" x14ac:dyDescent="0.25">
      <c r="A177" s="333"/>
      <c r="B177" s="333"/>
      <c r="C177" s="333"/>
      <c r="D177" s="333"/>
      <c r="E177" s="333"/>
      <c r="F177" s="333"/>
      <c r="G177" s="333"/>
      <c r="H177" s="333"/>
      <c r="I177" s="333"/>
      <c r="J177" s="333"/>
      <c r="K177" s="333"/>
      <c r="Q177" s="66"/>
      <c r="R177" s="66"/>
      <c r="S177" s="66"/>
      <c r="T177" s="66"/>
      <c r="U177" s="66"/>
      <c r="V177" s="66"/>
      <c r="W177" s="66"/>
      <c r="X177" s="66"/>
      <c r="Y177" s="66"/>
    </row>
    <row r="178" spans="1:25" s="334" customFormat="1" x14ac:dyDescent="0.25">
      <c r="A178" s="333"/>
      <c r="B178" s="333"/>
      <c r="C178" s="333"/>
      <c r="D178" s="333"/>
      <c r="E178" s="333"/>
      <c r="F178" s="333"/>
      <c r="G178" s="333"/>
      <c r="H178" s="333"/>
      <c r="I178" s="333"/>
      <c r="J178" s="333"/>
      <c r="K178" s="333"/>
      <c r="Q178" s="66"/>
      <c r="R178" s="66"/>
      <c r="S178" s="66"/>
      <c r="T178" s="66"/>
      <c r="U178" s="66"/>
      <c r="V178" s="66"/>
      <c r="W178" s="66"/>
      <c r="X178" s="66"/>
      <c r="Y178" s="66"/>
    </row>
    <row r="179" spans="1:25" s="334" customFormat="1" x14ac:dyDescent="0.25">
      <c r="A179" s="333"/>
      <c r="B179" s="333"/>
      <c r="C179" s="333"/>
      <c r="D179" s="333"/>
      <c r="E179" s="333"/>
      <c r="F179" s="333"/>
      <c r="G179" s="333"/>
      <c r="H179" s="333"/>
      <c r="I179" s="333"/>
      <c r="J179" s="333"/>
      <c r="K179" s="333"/>
      <c r="Q179" s="66"/>
      <c r="R179" s="66"/>
      <c r="S179" s="66"/>
      <c r="T179" s="66"/>
      <c r="U179" s="66"/>
      <c r="V179" s="66"/>
      <c r="W179" s="66"/>
      <c r="X179" s="66"/>
      <c r="Y179" s="66"/>
    </row>
    <row r="180" spans="1:25" s="334" customFormat="1" x14ac:dyDescent="0.25">
      <c r="A180" s="333"/>
      <c r="B180" s="333"/>
      <c r="C180" s="333"/>
      <c r="D180" s="333"/>
      <c r="E180" s="333"/>
      <c r="F180" s="333"/>
      <c r="G180" s="333"/>
      <c r="H180" s="333"/>
      <c r="I180" s="333"/>
      <c r="J180" s="333"/>
      <c r="K180" s="333"/>
      <c r="Q180" s="66"/>
      <c r="R180" s="66"/>
      <c r="S180" s="66"/>
      <c r="T180" s="66"/>
      <c r="U180" s="66"/>
      <c r="V180" s="66"/>
      <c r="W180" s="66"/>
      <c r="X180" s="66"/>
      <c r="Y180" s="66"/>
    </row>
    <row r="181" spans="1:25" s="334" customFormat="1" x14ac:dyDescent="0.25">
      <c r="A181" s="333"/>
      <c r="B181" s="333"/>
      <c r="C181" s="333"/>
      <c r="D181" s="333"/>
      <c r="E181" s="333"/>
      <c r="F181" s="333"/>
      <c r="G181" s="333"/>
      <c r="H181" s="333"/>
      <c r="I181" s="333"/>
      <c r="J181" s="333"/>
      <c r="K181" s="333"/>
      <c r="Q181" s="66"/>
      <c r="R181" s="66"/>
      <c r="S181" s="66"/>
      <c r="T181" s="66"/>
      <c r="U181" s="66"/>
      <c r="V181" s="66"/>
      <c r="W181" s="66"/>
      <c r="X181" s="66"/>
      <c r="Y181" s="66"/>
    </row>
    <row r="182" spans="1:25" s="334" customFormat="1" x14ac:dyDescent="0.25">
      <c r="A182" s="333"/>
      <c r="B182" s="333"/>
      <c r="C182" s="333"/>
      <c r="D182" s="333"/>
      <c r="E182" s="333"/>
      <c r="F182" s="333"/>
      <c r="G182" s="333"/>
      <c r="H182" s="333"/>
      <c r="I182" s="333"/>
      <c r="J182" s="333"/>
      <c r="K182" s="333"/>
      <c r="Q182" s="66"/>
      <c r="R182" s="66"/>
      <c r="S182" s="66"/>
      <c r="T182" s="66"/>
      <c r="U182" s="66"/>
      <c r="V182" s="66"/>
      <c r="W182" s="66"/>
      <c r="X182" s="66"/>
      <c r="Y182" s="66"/>
    </row>
    <row r="183" spans="1:25" s="334" customFormat="1" x14ac:dyDescent="0.25">
      <c r="A183" s="333"/>
      <c r="B183" s="333"/>
      <c r="C183" s="333"/>
      <c r="D183" s="333"/>
      <c r="E183" s="333"/>
      <c r="F183" s="333"/>
      <c r="G183" s="333"/>
      <c r="H183" s="333"/>
      <c r="I183" s="333"/>
      <c r="J183" s="333"/>
      <c r="K183" s="333"/>
      <c r="Q183" s="66"/>
      <c r="R183" s="66"/>
      <c r="S183" s="66"/>
      <c r="T183" s="66"/>
      <c r="U183" s="66"/>
      <c r="V183" s="66"/>
      <c r="W183" s="66"/>
      <c r="X183" s="66"/>
      <c r="Y183" s="66"/>
    </row>
    <row r="184" spans="1:25" s="334" customFormat="1" x14ac:dyDescent="0.25">
      <c r="A184" s="333"/>
      <c r="B184" s="333"/>
      <c r="C184" s="333"/>
      <c r="D184" s="333"/>
      <c r="E184" s="333"/>
      <c r="F184" s="333"/>
      <c r="G184" s="333"/>
      <c r="H184" s="333"/>
      <c r="I184" s="333"/>
      <c r="J184" s="333"/>
      <c r="K184" s="333"/>
      <c r="Q184" s="66"/>
      <c r="R184" s="66"/>
      <c r="S184" s="66"/>
      <c r="T184" s="66"/>
      <c r="U184" s="66"/>
      <c r="V184" s="66"/>
      <c r="W184" s="66"/>
      <c r="X184" s="66"/>
      <c r="Y184" s="66"/>
    </row>
    <row r="185" spans="1:25" s="334" customFormat="1" x14ac:dyDescent="0.25">
      <c r="A185" s="333"/>
      <c r="B185" s="333"/>
      <c r="C185" s="333"/>
      <c r="D185" s="333"/>
      <c r="E185" s="333"/>
      <c r="F185" s="333"/>
      <c r="G185" s="333"/>
      <c r="H185" s="333"/>
      <c r="I185" s="333"/>
      <c r="J185" s="333"/>
      <c r="K185" s="333"/>
      <c r="Q185" s="66"/>
      <c r="R185" s="66"/>
      <c r="S185" s="66"/>
      <c r="T185" s="66"/>
      <c r="U185" s="66"/>
      <c r="V185" s="66"/>
      <c r="W185" s="66"/>
      <c r="X185" s="66"/>
      <c r="Y185" s="66"/>
    </row>
    <row r="186" spans="1:25" s="334" customFormat="1" x14ac:dyDescent="0.25">
      <c r="A186" s="333"/>
      <c r="B186" s="333"/>
      <c r="C186" s="333"/>
      <c r="D186" s="333"/>
      <c r="E186" s="333"/>
      <c r="F186" s="333"/>
      <c r="G186" s="333"/>
      <c r="H186" s="333"/>
      <c r="I186" s="333"/>
      <c r="J186" s="333"/>
      <c r="K186" s="333"/>
      <c r="Q186" s="66"/>
      <c r="R186" s="66"/>
      <c r="S186" s="66"/>
      <c r="T186" s="66"/>
      <c r="U186" s="66"/>
      <c r="V186" s="66"/>
      <c r="W186" s="66"/>
      <c r="X186" s="66"/>
      <c r="Y186" s="66"/>
    </row>
    <row r="187" spans="1:25" s="334" customFormat="1" x14ac:dyDescent="0.25">
      <c r="A187" s="333"/>
      <c r="B187" s="333"/>
      <c r="C187" s="333"/>
      <c r="D187" s="333"/>
      <c r="E187" s="333"/>
      <c r="F187" s="333"/>
      <c r="G187" s="333"/>
      <c r="H187" s="333"/>
      <c r="I187" s="333"/>
      <c r="J187" s="333"/>
      <c r="K187" s="333"/>
      <c r="Q187" s="66"/>
      <c r="R187" s="66"/>
      <c r="S187" s="66"/>
      <c r="T187" s="66"/>
      <c r="U187" s="66"/>
      <c r="V187" s="66"/>
      <c r="W187" s="66"/>
      <c r="X187" s="66"/>
      <c r="Y187" s="66"/>
    </row>
    <row r="188" spans="1:25" s="334" customFormat="1" x14ac:dyDescent="0.25">
      <c r="A188" s="333"/>
      <c r="B188" s="333"/>
      <c r="C188" s="333"/>
      <c r="D188" s="333"/>
      <c r="E188" s="333"/>
      <c r="F188" s="333"/>
      <c r="G188" s="333"/>
      <c r="H188" s="333"/>
      <c r="I188" s="333"/>
      <c r="J188" s="333"/>
      <c r="K188" s="333"/>
      <c r="Q188" s="66"/>
      <c r="R188" s="66"/>
      <c r="S188" s="66"/>
      <c r="T188" s="66"/>
      <c r="U188" s="66"/>
      <c r="V188" s="66"/>
      <c r="W188" s="66"/>
      <c r="X188" s="66"/>
      <c r="Y188" s="66"/>
    </row>
    <row r="189" spans="1:25" s="334" customFormat="1" x14ac:dyDescent="0.25">
      <c r="A189" s="333"/>
      <c r="B189" s="333"/>
      <c r="C189" s="333"/>
      <c r="D189" s="333"/>
      <c r="E189" s="333"/>
      <c r="F189" s="333"/>
      <c r="G189" s="333"/>
      <c r="H189" s="333"/>
      <c r="I189" s="333"/>
      <c r="J189" s="333"/>
      <c r="K189" s="333"/>
      <c r="Q189" s="66"/>
      <c r="R189" s="66"/>
      <c r="S189" s="66"/>
      <c r="T189" s="66"/>
      <c r="U189" s="66"/>
      <c r="V189" s="66"/>
      <c r="W189" s="66"/>
      <c r="X189" s="66"/>
      <c r="Y189" s="66"/>
    </row>
    <row r="190" spans="1:25" s="334" customFormat="1" x14ac:dyDescent="0.25">
      <c r="A190" s="333"/>
      <c r="B190" s="333"/>
      <c r="C190" s="333"/>
      <c r="D190" s="333"/>
      <c r="E190" s="333"/>
      <c r="F190" s="333"/>
      <c r="G190" s="333"/>
      <c r="H190" s="333"/>
      <c r="I190" s="333"/>
      <c r="J190" s="333"/>
      <c r="K190" s="333"/>
      <c r="Q190" s="66"/>
      <c r="R190" s="66"/>
      <c r="S190" s="66"/>
      <c r="T190" s="66"/>
      <c r="U190" s="66"/>
      <c r="V190" s="66"/>
      <c r="W190" s="66"/>
      <c r="X190" s="66"/>
      <c r="Y190" s="66"/>
    </row>
    <row r="191" spans="1:25" s="334" customFormat="1" x14ac:dyDescent="0.25">
      <c r="A191" s="333"/>
      <c r="B191" s="333"/>
      <c r="C191" s="333"/>
      <c r="D191" s="333"/>
      <c r="E191" s="333"/>
      <c r="F191" s="333"/>
      <c r="G191" s="333"/>
      <c r="H191" s="333"/>
      <c r="I191" s="333"/>
      <c r="J191" s="333"/>
      <c r="K191" s="333"/>
      <c r="Q191" s="66"/>
      <c r="R191" s="66"/>
      <c r="S191" s="66"/>
      <c r="T191" s="66"/>
      <c r="U191" s="66"/>
      <c r="V191" s="66"/>
      <c r="W191" s="66"/>
      <c r="X191" s="66"/>
      <c r="Y191" s="66"/>
    </row>
    <row r="192" spans="1:25" s="334" customFormat="1" x14ac:dyDescent="0.25">
      <c r="A192" s="333"/>
      <c r="B192" s="333"/>
      <c r="C192" s="333"/>
      <c r="D192" s="333"/>
      <c r="E192" s="333"/>
      <c r="F192" s="333"/>
      <c r="G192" s="333"/>
      <c r="H192" s="333"/>
      <c r="I192" s="333"/>
      <c r="J192" s="333"/>
      <c r="K192" s="333"/>
      <c r="Q192" s="66"/>
      <c r="R192" s="66"/>
      <c r="S192" s="66"/>
      <c r="T192" s="66"/>
      <c r="U192" s="66"/>
      <c r="V192" s="66"/>
      <c r="W192" s="66"/>
      <c r="X192" s="66"/>
      <c r="Y192" s="66"/>
    </row>
    <row r="193" spans="1:25" s="334" customFormat="1" x14ac:dyDescent="0.25">
      <c r="A193" s="333"/>
      <c r="B193" s="333"/>
      <c r="C193" s="333"/>
      <c r="D193" s="333"/>
      <c r="E193" s="333"/>
      <c r="F193" s="333"/>
      <c r="G193" s="333"/>
      <c r="H193" s="333"/>
      <c r="I193" s="333"/>
      <c r="J193" s="333"/>
      <c r="K193" s="333"/>
      <c r="Q193" s="66"/>
      <c r="R193" s="66"/>
      <c r="S193" s="66"/>
      <c r="T193" s="66"/>
      <c r="U193" s="66"/>
      <c r="V193" s="66"/>
      <c r="W193" s="66"/>
      <c r="X193" s="66"/>
      <c r="Y193" s="66"/>
    </row>
    <row r="194" spans="1:25" s="334" customFormat="1" x14ac:dyDescent="0.25">
      <c r="A194" s="333"/>
      <c r="B194" s="333"/>
      <c r="C194" s="333"/>
      <c r="D194" s="333"/>
      <c r="E194" s="333"/>
      <c r="F194" s="333"/>
      <c r="G194" s="333"/>
      <c r="H194" s="333"/>
      <c r="I194" s="333"/>
      <c r="J194" s="333"/>
      <c r="K194" s="333"/>
      <c r="Q194" s="66"/>
      <c r="R194" s="66"/>
      <c r="S194" s="66"/>
      <c r="T194" s="66"/>
      <c r="U194" s="66"/>
      <c r="V194" s="66"/>
      <c r="W194" s="66"/>
      <c r="X194" s="66"/>
      <c r="Y194" s="66"/>
    </row>
    <row r="195" spans="1:25" s="334" customFormat="1" x14ac:dyDescent="0.25">
      <c r="A195" s="333"/>
      <c r="B195" s="333"/>
      <c r="C195" s="333"/>
      <c r="D195" s="333"/>
      <c r="E195" s="333"/>
      <c r="F195" s="333"/>
      <c r="G195" s="333"/>
      <c r="H195" s="333"/>
      <c r="I195" s="333"/>
      <c r="J195" s="333"/>
      <c r="K195" s="333"/>
      <c r="Q195" s="66"/>
      <c r="R195" s="66"/>
      <c r="S195" s="66"/>
      <c r="T195" s="66"/>
      <c r="U195" s="66"/>
      <c r="V195" s="66"/>
      <c r="W195" s="66"/>
      <c r="X195" s="66"/>
      <c r="Y195" s="66"/>
    </row>
    <row r="196" spans="1:25" s="334" customFormat="1" x14ac:dyDescent="0.25">
      <c r="A196" s="333"/>
      <c r="B196" s="333"/>
      <c r="C196" s="333"/>
      <c r="D196" s="333"/>
      <c r="E196" s="333"/>
      <c r="F196" s="333"/>
      <c r="G196" s="333"/>
      <c r="H196" s="333"/>
      <c r="I196" s="333"/>
      <c r="J196" s="333"/>
      <c r="K196" s="333"/>
      <c r="Q196" s="66"/>
      <c r="R196" s="66"/>
      <c r="S196" s="66"/>
      <c r="T196" s="66"/>
      <c r="U196" s="66"/>
      <c r="V196" s="66"/>
      <c r="W196" s="66"/>
      <c r="X196" s="66"/>
      <c r="Y196" s="66"/>
    </row>
    <row r="197" spans="1:25" s="334" customFormat="1" x14ac:dyDescent="0.25">
      <c r="A197" s="333"/>
      <c r="B197" s="333"/>
      <c r="C197" s="333"/>
      <c r="D197" s="333"/>
      <c r="E197" s="333"/>
      <c r="F197" s="333"/>
      <c r="G197" s="333"/>
      <c r="H197" s="333"/>
      <c r="I197" s="333"/>
      <c r="J197" s="333"/>
      <c r="K197" s="333"/>
      <c r="Q197" s="66"/>
      <c r="R197" s="66"/>
      <c r="S197" s="66"/>
      <c r="T197" s="66"/>
      <c r="U197" s="66"/>
      <c r="V197" s="66"/>
      <c r="W197" s="66"/>
      <c r="X197" s="66"/>
      <c r="Y197" s="66"/>
    </row>
  </sheetData>
  <sortState xmlns:xlrd2="http://schemas.microsoft.com/office/spreadsheetml/2017/richdata2" ref="E2:F33">
    <sortCondition ref="E2:E33"/>
    <sortCondition ref="F2:F33"/>
  </sortState>
  <pageMargins left="1.0629921259842521" right="0.11811023622047245" top="0.94488188976377963" bottom="0.15748031496062992" header="0" footer="0"/>
  <pageSetup scale="7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0">
    <pageSetUpPr fitToPage="1"/>
  </sheetPr>
  <dimension ref="A1:F520"/>
  <sheetViews>
    <sheetView zoomScaleNormal="100" workbookViewId="0">
      <selection activeCell="C37" sqref="C37"/>
    </sheetView>
  </sheetViews>
  <sheetFormatPr baseColWidth="10" defaultColWidth="9.140625" defaultRowHeight="12.75" x14ac:dyDescent="0.25"/>
  <cols>
    <col min="1" max="1" width="30.7109375" style="308" customWidth="1"/>
    <col min="2" max="2" width="30.140625" style="308" customWidth="1"/>
    <col min="3" max="3" width="52.85546875" style="309" customWidth="1"/>
    <col min="4" max="4" width="13" style="310" customWidth="1"/>
    <col min="5" max="5" width="15.42578125" style="309" customWidth="1"/>
    <col min="6" max="6" width="16.7109375" style="311" customWidth="1"/>
    <col min="7" max="256" width="9.140625" style="158"/>
    <col min="257" max="257" width="30.7109375" style="158" customWidth="1"/>
    <col min="258" max="258" width="30.140625" style="158" customWidth="1"/>
    <col min="259" max="259" width="52.85546875" style="158" customWidth="1"/>
    <col min="260" max="260" width="13" style="158" customWidth="1"/>
    <col min="261" max="261" width="15.42578125" style="158" customWidth="1"/>
    <col min="262" max="262" width="16.7109375" style="158" customWidth="1"/>
    <col min="263" max="512" width="9.140625" style="158"/>
    <col min="513" max="513" width="30.7109375" style="158" customWidth="1"/>
    <col min="514" max="514" width="30.140625" style="158" customWidth="1"/>
    <col min="515" max="515" width="52.85546875" style="158" customWidth="1"/>
    <col min="516" max="516" width="13" style="158" customWidth="1"/>
    <col min="517" max="517" width="15.42578125" style="158" customWidth="1"/>
    <col min="518" max="518" width="16.7109375" style="158" customWidth="1"/>
    <col min="519" max="768" width="9.140625" style="158"/>
    <col min="769" max="769" width="30.7109375" style="158" customWidth="1"/>
    <col min="770" max="770" width="30.140625" style="158" customWidth="1"/>
    <col min="771" max="771" width="52.85546875" style="158" customWidth="1"/>
    <col min="772" max="772" width="13" style="158" customWidth="1"/>
    <col min="773" max="773" width="15.42578125" style="158" customWidth="1"/>
    <col min="774" max="774" width="16.7109375" style="158" customWidth="1"/>
    <col min="775" max="1024" width="9.140625" style="158"/>
    <col min="1025" max="1025" width="30.7109375" style="158" customWidth="1"/>
    <col min="1026" max="1026" width="30.140625" style="158" customWidth="1"/>
    <col min="1027" max="1027" width="52.85546875" style="158" customWidth="1"/>
    <col min="1028" max="1028" width="13" style="158" customWidth="1"/>
    <col min="1029" max="1029" width="15.42578125" style="158" customWidth="1"/>
    <col min="1030" max="1030" width="16.7109375" style="158" customWidth="1"/>
    <col min="1031" max="1280" width="9.140625" style="158"/>
    <col min="1281" max="1281" width="30.7109375" style="158" customWidth="1"/>
    <col min="1282" max="1282" width="30.140625" style="158" customWidth="1"/>
    <col min="1283" max="1283" width="52.85546875" style="158" customWidth="1"/>
    <col min="1284" max="1284" width="13" style="158" customWidth="1"/>
    <col min="1285" max="1285" width="15.42578125" style="158" customWidth="1"/>
    <col min="1286" max="1286" width="16.7109375" style="158" customWidth="1"/>
    <col min="1287" max="1536" width="9.140625" style="158"/>
    <col min="1537" max="1537" width="30.7109375" style="158" customWidth="1"/>
    <col min="1538" max="1538" width="30.140625" style="158" customWidth="1"/>
    <col min="1539" max="1539" width="52.85546875" style="158" customWidth="1"/>
    <col min="1540" max="1540" width="13" style="158" customWidth="1"/>
    <col min="1541" max="1541" width="15.42578125" style="158" customWidth="1"/>
    <col min="1542" max="1542" width="16.7109375" style="158" customWidth="1"/>
    <col min="1543" max="1792" width="9.140625" style="158"/>
    <col min="1793" max="1793" width="30.7109375" style="158" customWidth="1"/>
    <col min="1794" max="1794" width="30.140625" style="158" customWidth="1"/>
    <col min="1795" max="1795" width="52.85546875" style="158" customWidth="1"/>
    <col min="1796" max="1796" width="13" style="158" customWidth="1"/>
    <col min="1797" max="1797" width="15.42578125" style="158" customWidth="1"/>
    <col min="1798" max="1798" width="16.7109375" style="158" customWidth="1"/>
    <col min="1799" max="2048" width="9.140625" style="158"/>
    <col min="2049" max="2049" width="30.7109375" style="158" customWidth="1"/>
    <col min="2050" max="2050" width="30.140625" style="158" customWidth="1"/>
    <col min="2051" max="2051" width="52.85546875" style="158" customWidth="1"/>
    <col min="2052" max="2052" width="13" style="158" customWidth="1"/>
    <col min="2053" max="2053" width="15.42578125" style="158" customWidth="1"/>
    <col min="2054" max="2054" width="16.7109375" style="158" customWidth="1"/>
    <col min="2055" max="2304" width="9.140625" style="158"/>
    <col min="2305" max="2305" width="30.7109375" style="158" customWidth="1"/>
    <col min="2306" max="2306" width="30.140625" style="158" customWidth="1"/>
    <col min="2307" max="2307" width="52.85546875" style="158" customWidth="1"/>
    <col min="2308" max="2308" width="13" style="158" customWidth="1"/>
    <col min="2309" max="2309" width="15.42578125" style="158" customWidth="1"/>
    <col min="2310" max="2310" width="16.7109375" style="158" customWidth="1"/>
    <col min="2311" max="2560" width="9.140625" style="158"/>
    <col min="2561" max="2561" width="30.7109375" style="158" customWidth="1"/>
    <col min="2562" max="2562" width="30.140625" style="158" customWidth="1"/>
    <col min="2563" max="2563" width="52.85546875" style="158" customWidth="1"/>
    <col min="2564" max="2564" width="13" style="158" customWidth="1"/>
    <col min="2565" max="2565" width="15.42578125" style="158" customWidth="1"/>
    <col min="2566" max="2566" width="16.7109375" style="158" customWidth="1"/>
    <col min="2567" max="2816" width="9.140625" style="158"/>
    <col min="2817" max="2817" width="30.7109375" style="158" customWidth="1"/>
    <col min="2818" max="2818" width="30.140625" style="158" customWidth="1"/>
    <col min="2819" max="2819" width="52.85546875" style="158" customWidth="1"/>
    <col min="2820" max="2820" width="13" style="158" customWidth="1"/>
    <col min="2821" max="2821" width="15.42578125" style="158" customWidth="1"/>
    <col min="2822" max="2822" width="16.7109375" style="158" customWidth="1"/>
    <col min="2823" max="3072" width="9.140625" style="158"/>
    <col min="3073" max="3073" width="30.7109375" style="158" customWidth="1"/>
    <col min="3074" max="3074" width="30.140625" style="158" customWidth="1"/>
    <col min="3075" max="3075" width="52.85546875" style="158" customWidth="1"/>
    <col min="3076" max="3076" width="13" style="158" customWidth="1"/>
    <col min="3077" max="3077" width="15.42578125" style="158" customWidth="1"/>
    <col min="3078" max="3078" width="16.7109375" style="158" customWidth="1"/>
    <col min="3079" max="3328" width="9.140625" style="158"/>
    <col min="3329" max="3329" width="30.7109375" style="158" customWidth="1"/>
    <col min="3330" max="3330" width="30.140625" style="158" customWidth="1"/>
    <col min="3331" max="3331" width="52.85546875" style="158" customWidth="1"/>
    <col min="3332" max="3332" width="13" style="158" customWidth="1"/>
    <col min="3333" max="3333" width="15.42578125" style="158" customWidth="1"/>
    <col min="3334" max="3334" width="16.7109375" style="158" customWidth="1"/>
    <col min="3335" max="3584" width="9.140625" style="158"/>
    <col min="3585" max="3585" width="30.7109375" style="158" customWidth="1"/>
    <col min="3586" max="3586" width="30.140625" style="158" customWidth="1"/>
    <col min="3587" max="3587" width="52.85546875" style="158" customWidth="1"/>
    <col min="3588" max="3588" width="13" style="158" customWidth="1"/>
    <col min="3589" max="3589" width="15.42578125" style="158" customWidth="1"/>
    <col min="3590" max="3590" width="16.7109375" style="158" customWidth="1"/>
    <col min="3591" max="3840" width="9.140625" style="158"/>
    <col min="3841" max="3841" width="30.7109375" style="158" customWidth="1"/>
    <col min="3842" max="3842" width="30.140625" style="158" customWidth="1"/>
    <col min="3843" max="3843" width="52.85546875" style="158" customWidth="1"/>
    <col min="3844" max="3844" width="13" style="158" customWidth="1"/>
    <col min="3845" max="3845" width="15.42578125" style="158" customWidth="1"/>
    <col min="3846" max="3846" width="16.7109375" style="158" customWidth="1"/>
    <col min="3847" max="4096" width="9.140625" style="158"/>
    <col min="4097" max="4097" width="30.7109375" style="158" customWidth="1"/>
    <col min="4098" max="4098" width="30.140625" style="158" customWidth="1"/>
    <col min="4099" max="4099" width="52.85546875" style="158" customWidth="1"/>
    <col min="4100" max="4100" width="13" style="158" customWidth="1"/>
    <col min="4101" max="4101" width="15.42578125" style="158" customWidth="1"/>
    <col min="4102" max="4102" width="16.7109375" style="158" customWidth="1"/>
    <col min="4103" max="4352" width="9.140625" style="158"/>
    <col min="4353" max="4353" width="30.7109375" style="158" customWidth="1"/>
    <col min="4354" max="4354" width="30.140625" style="158" customWidth="1"/>
    <col min="4355" max="4355" width="52.85546875" style="158" customWidth="1"/>
    <col min="4356" max="4356" width="13" style="158" customWidth="1"/>
    <col min="4357" max="4357" width="15.42578125" style="158" customWidth="1"/>
    <col min="4358" max="4358" width="16.7109375" style="158" customWidth="1"/>
    <col min="4359" max="4608" width="9.140625" style="158"/>
    <col min="4609" max="4609" width="30.7109375" style="158" customWidth="1"/>
    <col min="4610" max="4610" width="30.140625" style="158" customWidth="1"/>
    <col min="4611" max="4611" width="52.85546875" style="158" customWidth="1"/>
    <col min="4612" max="4612" width="13" style="158" customWidth="1"/>
    <col min="4613" max="4613" width="15.42578125" style="158" customWidth="1"/>
    <col min="4614" max="4614" width="16.7109375" style="158" customWidth="1"/>
    <col min="4615" max="4864" width="9.140625" style="158"/>
    <col min="4865" max="4865" width="30.7109375" style="158" customWidth="1"/>
    <col min="4866" max="4866" width="30.140625" style="158" customWidth="1"/>
    <col min="4867" max="4867" width="52.85546875" style="158" customWidth="1"/>
    <col min="4868" max="4868" width="13" style="158" customWidth="1"/>
    <col min="4869" max="4869" width="15.42578125" style="158" customWidth="1"/>
    <col min="4870" max="4870" width="16.7109375" style="158" customWidth="1"/>
    <col min="4871" max="5120" width="9.140625" style="158"/>
    <col min="5121" max="5121" width="30.7109375" style="158" customWidth="1"/>
    <col min="5122" max="5122" width="30.140625" style="158" customWidth="1"/>
    <col min="5123" max="5123" width="52.85546875" style="158" customWidth="1"/>
    <col min="5124" max="5124" width="13" style="158" customWidth="1"/>
    <col min="5125" max="5125" width="15.42578125" style="158" customWidth="1"/>
    <col min="5126" max="5126" width="16.7109375" style="158" customWidth="1"/>
    <col min="5127" max="5376" width="9.140625" style="158"/>
    <col min="5377" max="5377" width="30.7109375" style="158" customWidth="1"/>
    <col min="5378" max="5378" width="30.140625" style="158" customWidth="1"/>
    <col min="5379" max="5379" width="52.85546875" style="158" customWidth="1"/>
    <col min="5380" max="5380" width="13" style="158" customWidth="1"/>
    <col min="5381" max="5381" width="15.42578125" style="158" customWidth="1"/>
    <col min="5382" max="5382" width="16.7109375" style="158" customWidth="1"/>
    <col min="5383" max="5632" width="9.140625" style="158"/>
    <col min="5633" max="5633" width="30.7109375" style="158" customWidth="1"/>
    <col min="5634" max="5634" width="30.140625" style="158" customWidth="1"/>
    <col min="5635" max="5635" width="52.85546875" style="158" customWidth="1"/>
    <col min="5636" max="5636" width="13" style="158" customWidth="1"/>
    <col min="5637" max="5637" width="15.42578125" style="158" customWidth="1"/>
    <col min="5638" max="5638" width="16.7109375" style="158" customWidth="1"/>
    <col min="5639" max="5888" width="9.140625" style="158"/>
    <col min="5889" max="5889" width="30.7109375" style="158" customWidth="1"/>
    <col min="5890" max="5890" width="30.140625" style="158" customWidth="1"/>
    <col min="5891" max="5891" width="52.85546875" style="158" customWidth="1"/>
    <col min="5892" max="5892" width="13" style="158" customWidth="1"/>
    <col min="5893" max="5893" width="15.42578125" style="158" customWidth="1"/>
    <col min="5894" max="5894" width="16.7109375" style="158" customWidth="1"/>
    <col min="5895" max="6144" width="9.140625" style="158"/>
    <col min="6145" max="6145" width="30.7109375" style="158" customWidth="1"/>
    <col min="6146" max="6146" width="30.140625" style="158" customWidth="1"/>
    <col min="6147" max="6147" width="52.85546875" style="158" customWidth="1"/>
    <col min="6148" max="6148" width="13" style="158" customWidth="1"/>
    <col min="6149" max="6149" width="15.42578125" style="158" customWidth="1"/>
    <col min="6150" max="6150" width="16.7109375" style="158" customWidth="1"/>
    <col min="6151" max="6400" width="9.140625" style="158"/>
    <col min="6401" max="6401" width="30.7109375" style="158" customWidth="1"/>
    <col min="6402" max="6402" width="30.140625" style="158" customWidth="1"/>
    <col min="6403" max="6403" width="52.85546875" style="158" customWidth="1"/>
    <col min="6404" max="6404" width="13" style="158" customWidth="1"/>
    <col min="6405" max="6405" width="15.42578125" style="158" customWidth="1"/>
    <col min="6406" max="6406" width="16.7109375" style="158" customWidth="1"/>
    <col min="6407" max="6656" width="9.140625" style="158"/>
    <col min="6657" max="6657" width="30.7109375" style="158" customWidth="1"/>
    <col min="6658" max="6658" width="30.140625" style="158" customWidth="1"/>
    <col min="6659" max="6659" width="52.85546875" style="158" customWidth="1"/>
    <col min="6660" max="6660" width="13" style="158" customWidth="1"/>
    <col min="6661" max="6661" width="15.42578125" style="158" customWidth="1"/>
    <col min="6662" max="6662" width="16.7109375" style="158" customWidth="1"/>
    <col min="6663" max="6912" width="9.140625" style="158"/>
    <col min="6913" max="6913" width="30.7109375" style="158" customWidth="1"/>
    <col min="6914" max="6914" width="30.140625" style="158" customWidth="1"/>
    <col min="6915" max="6915" width="52.85546875" style="158" customWidth="1"/>
    <col min="6916" max="6916" width="13" style="158" customWidth="1"/>
    <col min="6917" max="6917" width="15.42578125" style="158" customWidth="1"/>
    <col min="6918" max="6918" width="16.7109375" style="158" customWidth="1"/>
    <col min="6919" max="7168" width="9.140625" style="158"/>
    <col min="7169" max="7169" width="30.7109375" style="158" customWidth="1"/>
    <col min="7170" max="7170" width="30.140625" style="158" customWidth="1"/>
    <col min="7171" max="7171" width="52.85546875" style="158" customWidth="1"/>
    <col min="7172" max="7172" width="13" style="158" customWidth="1"/>
    <col min="7173" max="7173" width="15.42578125" style="158" customWidth="1"/>
    <col min="7174" max="7174" width="16.7109375" style="158" customWidth="1"/>
    <col min="7175" max="7424" width="9.140625" style="158"/>
    <col min="7425" max="7425" width="30.7109375" style="158" customWidth="1"/>
    <col min="7426" max="7426" width="30.140625" style="158" customWidth="1"/>
    <col min="7427" max="7427" width="52.85546875" style="158" customWidth="1"/>
    <col min="7428" max="7428" width="13" style="158" customWidth="1"/>
    <col min="7429" max="7429" width="15.42578125" style="158" customWidth="1"/>
    <col min="7430" max="7430" width="16.7109375" style="158" customWidth="1"/>
    <col min="7431" max="7680" width="9.140625" style="158"/>
    <col min="7681" max="7681" width="30.7109375" style="158" customWidth="1"/>
    <col min="7682" max="7682" width="30.140625" style="158" customWidth="1"/>
    <col min="7683" max="7683" width="52.85546875" style="158" customWidth="1"/>
    <col min="7684" max="7684" width="13" style="158" customWidth="1"/>
    <col min="7685" max="7685" width="15.42578125" style="158" customWidth="1"/>
    <col min="7686" max="7686" width="16.7109375" style="158" customWidth="1"/>
    <col min="7687" max="7936" width="9.140625" style="158"/>
    <col min="7937" max="7937" width="30.7109375" style="158" customWidth="1"/>
    <col min="7938" max="7938" width="30.140625" style="158" customWidth="1"/>
    <col min="7939" max="7939" width="52.85546875" style="158" customWidth="1"/>
    <col min="7940" max="7940" width="13" style="158" customWidth="1"/>
    <col min="7941" max="7941" width="15.42578125" style="158" customWidth="1"/>
    <col min="7942" max="7942" width="16.7109375" style="158" customWidth="1"/>
    <col min="7943" max="8192" width="9.140625" style="158"/>
    <col min="8193" max="8193" width="30.7109375" style="158" customWidth="1"/>
    <col min="8194" max="8194" width="30.140625" style="158" customWidth="1"/>
    <col min="8195" max="8195" width="52.85546875" style="158" customWidth="1"/>
    <col min="8196" max="8196" width="13" style="158" customWidth="1"/>
    <col min="8197" max="8197" width="15.42578125" style="158" customWidth="1"/>
    <col min="8198" max="8198" width="16.7109375" style="158" customWidth="1"/>
    <col min="8199" max="8448" width="9.140625" style="158"/>
    <col min="8449" max="8449" width="30.7109375" style="158" customWidth="1"/>
    <col min="8450" max="8450" width="30.140625" style="158" customWidth="1"/>
    <col min="8451" max="8451" width="52.85546875" style="158" customWidth="1"/>
    <col min="8452" max="8452" width="13" style="158" customWidth="1"/>
    <col min="8453" max="8453" width="15.42578125" style="158" customWidth="1"/>
    <col min="8454" max="8454" width="16.7109375" style="158" customWidth="1"/>
    <col min="8455" max="8704" width="9.140625" style="158"/>
    <col min="8705" max="8705" width="30.7109375" style="158" customWidth="1"/>
    <col min="8706" max="8706" width="30.140625" style="158" customWidth="1"/>
    <col min="8707" max="8707" width="52.85546875" style="158" customWidth="1"/>
    <col min="8708" max="8708" width="13" style="158" customWidth="1"/>
    <col min="8709" max="8709" width="15.42578125" style="158" customWidth="1"/>
    <col min="8710" max="8710" width="16.7109375" style="158" customWidth="1"/>
    <col min="8711" max="8960" width="9.140625" style="158"/>
    <col min="8961" max="8961" width="30.7109375" style="158" customWidth="1"/>
    <col min="8962" max="8962" width="30.140625" style="158" customWidth="1"/>
    <col min="8963" max="8963" width="52.85546875" style="158" customWidth="1"/>
    <col min="8964" max="8964" width="13" style="158" customWidth="1"/>
    <col min="8965" max="8965" width="15.42578125" style="158" customWidth="1"/>
    <col min="8966" max="8966" width="16.7109375" style="158" customWidth="1"/>
    <col min="8967" max="9216" width="9.140625" style="158"/>
    <col min="9217" max="9217" width="30.7109375" style="158" customWidth="1"/>
    <col min="9218" max="9218" width="30.140625" style="158" customWidth="1"/>
    <col min="9219" max="9219" width="52.85546875" style="158" customWidth="1"/>
    <col min="9220" max="9220" width="13" style="158" customWidth="1"/>
    <col min="9221" max="9221" width="15.42578125" style="158" customWidth="1"/>
    <col min="9222" max="9222" width="16.7109375" style="158" customWidth="1"/>
    <col min="9223" max="9472" width="9.140625" style="158"/>
    <col min="9473" max="9473" width="30.7109375" style="158" customWidth="1"/>
    <col min="9474" max="9474" width="30.140625" style="158" customWidth="1"/>
    <col min="9475" max="9475" width="52.85546875" style="158" customWidth="1"/>
    <col min="9476" max="9476" width="13" style="158" customWidth="1"/>
    <col min="9477" max="9477" width="15.42578125" style="158" customWidth="1"/>
    <col min="9478" max="9478" width="16.7109375" style="158" customWidth="1"/>
    <col min="9479" max="9728" width="9.140625" style="158"/>
    <col min="9729" max="9729" width="30.7109375" style="158" customWidth="1"/>
    <col min="9730" max="9730" width="30.140625" style="158" customWidth="1"/>
    <col min="9731" max="9731" width="52.85546875" style="158" customWidth="1"/>
    <col min="9732" max="9732" width="13" style="158" customWidth="1"/>
    <col min="9733" max="9733" width="15.42578125" style="158" customWidth="1"/>
    <col min="9734" max="9734" width="16.7109375" style="158" customWidth="1"/>
    <col min="9735" max="9984" width="9.140625" style="158"/>
    <col min="9985" max="9985" width="30.7109375" style="158" customWidth="1"/>
    <col min="9986" max="9986" width="30.140625" style="158" customWidth="1"/>
    <col min="9987" max="9987" width="52.85546875" style="158" customWidth="1"/>
    <col min="9988" max="9988" width="13" style="158" customWidth="1"/>
    <col min="9989" max="9989" width="15.42578125" style="158" customWidth="1"/>
    <col min="9990" max="9990" width="16.7109375" style="158" customWidth="1"/>
    <col min="9991" max="10240" width="9.140625" style="158"/>
    <col min="10241" max="10241" width="30.7109375" style="158" customWidth="1"/>
    <col min="10242" max="10242" width="30.140625" style="158" customWidth="1"/>
    <col min="10243" max="10243" width="52.85546875" style="158" customWidth="1"/>
    <col min="10244" max="10244" width="13" style="158" customWidth="1"/>
    <col min="10245" max="10245" width="15.42578125" style="158" customWidth="1"/>
    <col min="10246" max="10246" width="16.7109375" style="158" customWidth="1"/>
    <col min="10247" max="10496" width="9.140625" style="158"/>
    <col min="10497" max="10497" width="30.7109375" style="158" customWidth="1"/>
    <col min="10498" max="10498" width="30.140625" style="158" customWidth="1"/>
    <col min="10499" max="10499" width="52.85546875" style="158" customWidth="1"/>
    <col min="10500" max="10500" width="13" style="158" customWidth="1"/>
    <col min="10501" max="10501" width="15.42578125" style="158" customWidth="1"/>
    <col min="10502" max="10502" width="16.7109375" style="158" customWidth="1"/>
    <col min="10503" max="10752" width="9.140625" style="158"/>
    <col min="10753" max="10753" width="30.7109375" style="158" customWidth="1"/>
    <col min="10754" max="10754" width="30.140625" style="158" customWidth="1"/>
    <col min="10755" max="10755" width="52.85546875" style="158" customWidth="1"/>
    <col min="10756" max="10756" width="13" style="158" customWidth="1"/>
    <col min="10757" max="10757" width="15.42578125" style="158" customWidth="1"/>
    <col min="10758" max="10758" width="16.7109375" style="158" customWidth="1"/>
    <col min="10759" max="11008" width="9.140625" style="158"/>
    <col min="11009" max="11009" width="30.7109375" style="158" customWidth="1"/>
    <col min="11010" max="11010" width="30.140625" style="158" customWidth="1"/>
    <col min="11011" max="11011" width="52.85546875" style="158" customWidth="1"/>
    <col min="11012" max="11012" width="13" style="158" customWidth="1"/>
    <col min="11013" max="11013" width="15.42578125" style="158" customWidth="1"/>
    <col min="11014" max="11014" width="16.7109375" style="158" customWidth="1"/>
    <col min="11015" max="11264" width="9.140625" style="158"/>
    <col min="11265" max="11265" width="30.7109375" style="158" customWidth="1"/>
    <col min="11266" max="11266" width="30.140625" style="158" customWidth="1"/>
    <col min="11267" max="11267" width="52.85546875" style="158" customWidth="1"/>
    <col min="11268" max="11268" width="13" style="158" customWidth="1"/>
    <col min="11269" max="11269" width="15.42578125" style="158" customWidth="1"/>
    <col min="11270" max="11270" width="16.7109375" style="158" customWidth="1"/>
    <col min="11271" max="11520" width="9.140625" style="158"/>
    <col min="11521" max="11521" width="30.7109375" style="158" customWidth="1"/>
    <col min="11522" max="11522" width="30.140625" style="158" customWidth="1"/>
    <col min="11523" max="11523" width="52.85546875" style="158" customWidth="1"/>
    <col min="11524" max="11524" width="13" style="158" customWidth="1"/>
    <col min="11525" max="11525" width="15.42578125" style="158" customWidth="1"/>
    <col min="11526" max="11526" width="16.7109375" style="158" customWidth="1"/>
    <col min="11527" max="11776" width="9.140625" style="158"/>
    <col min="11777" max="11777" width="30.7109375" style="158" customWidth="1"/>
    <col min="11778" max="11778" width="30.140625" style="158" customWidth="1"/>
    <col min="11779" max="11779" width="52.85546875" style="158" customWidth="1"/>
    <col min="11780" max="11780" width="13" style="158" customWidth="1"/>
    <col min="11781" max="11781" width="15.42578125" style="158" customWidth="1"/>
    <col min="11782" max="11782" width="16.7109375" style="158" customWidth="1"/>
    <col min="11783" max="12032" width="9.140625" style="158"/>
    <col min="12033" max="12033" width="30.7109375" style="158" customWidth="1"/>
    <col min="12034" max="12034" width="30.140625" style="158" customWidth="1"/>
    <col min="12035" max="12035" width="52.85546875" style="158" customWidth="1"/>
    <col min="12036" max="12036" width="13" style="158" customWidth="1"/>
    <col min="12037" max="12037" width="15.42578125" style="158" customWidth="1"/>
    <col min="12038" max="12038" width="16.7109375" style="158" customWidth="1"/>
    <col min="12039" max="12288" width="9.140625" style="158"/>
    <col min="12289" max="12289" width="30.7109375" style="158" customWidth="1"/>
    <col min="12290" max="12290" width="30.140625" style="158" customWidth="1"/>
    <col min="12291" max="12291" width="52.85546875" style="158" customWidth="1"/>
    <col min="12292" max="12292" width="13" style="158" customWidth="1"/>
    <col min="12293" max="12293" width="15.42578125" style="158" customWidth="1"/>
    <col min="12294" max="12294" width="16.7109375" style="158" customWidth="1"/>
    <col min="12295" max="12544" width="9.140625" style="158"/>
    <col min="12545" max="12545" width="30.7109375" style="158" customWidth="1"/>
    <col min="12546" max="12546" width="30.140625" style="158" customWidth="1"/>
    <col min="12547" max="12547" width="52.85546875" style="158" customWidth="1"/>
    <col min="12548" max="12548" width="13" style="158" customWidth="1"/>
    <col min="12549" max="12549" width="15.42578125" style="158" customWidth="1"/>
    <col min="12550" max="12550" width="16.7109375" style="158" customWidth="1"/>
    <col min="12551" max="12800" width="9.140625" style="158"/>
    <col min="12801" max="12801" width="30.7109375" style="158" customWidth="1"/>
    <col min="12802" max="12802" width="30.140625" style="158" customWidth="1"/>
    <col min="12803" max="12803" width="52.85546875" style="158" customWidth="1"/>
    <col min="12804" max="12804" width="13" style="158" customWidth="1"/>
    <col min="12805" max="12805" width="15.42578125" style="158" customWidth="1"/>
    <col min="12806" max="12806" width="16.7109375" style="158" customWidth="1"/>
    <col min="12807" max="13056" width="9.140625" style="158"/>
    <col min="13057" max="13057" width="30.7109375" style="158" customWidth="1"/>
    <col min="13058" max="13058" width="30.140625" style="158" customWidth="1"/>
    <col min="13059" max="13059" width="52.85546875" style="158" customWidth="1"/>
    <col min="13060" max="13060" width="13" style="158" customWidth="1"/>
    <col min="13061" max="13061" width="15.42578125" style="158" customWidth="1"/>
    <col min="13062" max="13062" width="16.7109375" style="158" customWidth="1"/>
    <col min="13063" max="13312" width="9.140625" style="158"/>
    <col min="13313" max="13313" width="30.7109375" style="158" customWidth="1"/>
    <col min="13314" max="13314" width="30.140625" style="158" customWidth="1"/>
    <col min="13315" max="13315" width="52.85546875" style="158" customWidth="1"/>
    <col min="13316" max="13316" width="13" style="158" customWidth="1"/>
    <col min="13317" max="13317" width="15.42578125" style="158" customWidth="1"/>
    <col min="13318" max="13318" width="16.7109375" style="158" customWidth="1"/>
    <col min="13319" max="13568" width="9.140625" style="158"/>
    <col min="13569" max="13569" width="30.7109375" style="158" customWidth="1"/>
    <col min="13570" max="13570" width="30.140625" style="158" customWidth="1"/>
    <col min="13571" max="13571" width="52.85546875" style="158" customWidth="1"/>
    <col min="13572" max="13572" width="13" style="158" customWidth="1"/>
    <col min="13573" max="13573" width="15.42578125" style="158" customWidth="1"/>
    <col min="13574" max="13574" width="16.7109375" style="158" customWidth="1"/>
    <col min="13575" max="13824" width="9.140625" style="158"/>
    <col min="13825" max="13825" width="30.7109375" style="158" customWidth="1"/>
    <col min="13826" max="13826" width="30.140625" style="158" customWidth="1"/>
    <col min="13827" max="13827" width="52.85546875" style="158" customWidth="1"/>
    <col min="13828" max="13828" width="13" style="158" customWidth="1"/>
    <col min="13829" max="13829" width="15.42578125" style="158" customWidth="1"/>
    <col min="13830" max="13830" width="16.7109375" style="158" customWidth="1"/>
    <col min="13831" max="14080" width="9.140625" style="158"/>
    <col min="14081" max="14081" width="30.7109375" style="158" customWidth="1"/>
    <col min="14082" max="14082" width="30.140625" style="158" customWidth="1"/>
    <col min="14083" max="14083" width="52.85546875" style="158" customWidth="1"/>
    <col min="14084" max="14084" width="13" style="158" customWidth="1"/>
    <col min="14085" max="14085" width="15.42578125" style="158" customWidth="1"/>
    <col min="14086" max="14086" width="16.7109375" style="158" customWidth="1"/>
    <col min="14087" max="14336" width="9.140625" style="158"/>
    <col min="14337" max="14337" width="30.7109375" style="158" customWidth="1"/>
    <col min="14338" max="14338" width="30.140625" style="158" customWidth="1"/>
    <col min="14339" max="14339" width="52.85546875" style="158" customWidth="1"/>
    <col min="14340" max="14340" width="13" style="158" customWidth="1"/>
    <col min="14341" max="14341" width="15.42578125" style="158" customWidth="1"/>
    <col min="14342" max="14342" width="16.7109375" style="158" customWidth="1"/>
    <col min="14343" max="14592" width="9.140625" style="158"/>
    <col min="14593" max="14593" width="30.7109375" style="158" customWidth="1"/>
    <col min="14594" max="14594" width="30.140625" style="158" customWidth="1"/>
    <col min="14595" max="14595" width="52.85546875" style="158" customWidth="1"/>
    <col min="14596" max="14596" width="13" style="158" customWidth="1"/>
    <col min="14597" max="14597" width="15.42578125" style="158" customWidth="1"/>
    <col min="14598" max="14598" width="16.7109375" style="158" customWidth="1"/>
    <col min="14599" max="14848" width="9.140625" style="158"/>
    <col min="14849" max="14849" width="30.7109375" style="158" customWidth="1"/>
    <col min="14850" max="14850" width="30.140625" style="158" customWidth="1"/>
    <col min="14851" max="14851" width="52.85546875" style="158" customWidth="1"/>
    <col min="14852" max="14852" width="13" style="158" customWidth="1"/>
    <col min="14853" max="14853" width="15.42578125" style="158" customWidth="1"/>
    <col min="14854" max="14854" width="16.7109375" style="158" customWidth="1"/>
    <col min="14855" max="15104" width="9.140625" style="158"/>
    <col min="15105" max="15105" width="30.7109375" style="158" customWidth="1"/>
    <col min="15106" max="15106" width="30.140625" style="158" customWidth="1"/>
    <col min="15107" max="15107" width="52.85546875" style="158" customWidth="1"/>
    <col min="15108" max="15108" width="13" style="158" customWidth="1"/>
    <col min="15109" max="15109" width="15.42578125" style="158" customWidth="1"/>
    <col min="15110" max="15110" width="16.7109375" style="158" customWidth="1"/>
    <col min="15111" max="15360" width="9.140625" style="158"/>
    <col min="15361" max="15361" width="30.7109375" style="158" customWidth="1"/>
    <col min="15362" max="15362" width="30.140625" style="158" customWidth="1"/>
    <col min="15363" max="15363" width="52.85546875" style="158" customWidth="1"/>
    <col min="15364" max="15364" width="13" style="158" customWidth="1"/>
    <col min="15365" max="15365" width="15.42578125" style="158" customWidth="1"/>
    <col min="15366" max="15366" width="16.7109375" style="158" customWidth="1"/>
    <col min="15367" max="15616" width="9.140625" style="158"/>
    <col min="15617" max="15617" width="30.7109375" style="158" customWidth="1"/>
    <col min="15618" max="15618" width="30.140625" style="158" customWidth="1"/>
    <col min="15619" max="15619" width="52.85546875" style="158" customWidth="1"/>
    <col min="15620" max="15620" width="13" style="158" customWidth="1"/>
    <col min="15621" max="15621" width="15.42578125" style="158" customWidth="1"/>
    <col min="15622" max="15622" width="16.7109375" style="158" customWidth="1"/>
    <col min="15623" max="15872" width="9.140625" style="158"/>
    <col min="15873" max="15873" width="30.7109375" style="158" customWidth="1"/>
    <col min="15874" max="15874" width="30.140625" style="158" customWidth="1"/>
    <col min="15875" max="15875" width="52.85546875" style="158" customWidth="1"/>
    <col min="15876" max="15876" width="13" style="158" customWidth="1"/>
    <col min="15877" max="15877" width="15.42578125" style="158" customWidth="1"/>
    <col min="15878" max="15878" width="16.7109375" style="158" customWidth="1"/>
    <col min="15879" max="16128" width="9.140625" style="158"/>
    <col min="16129" max="16129" width="30.7109375" style="158" customWidth="1"/>
    <col min="16130" max="16130" width="30.140625" style="158" customWidth="1"/>
    <col min="16131" max="16131" width="52.85546875" style="158" customWidth="1"/>
    <col min="16132" max="16132" width="13" style="158" customWidth="1"/>
    <col min="16133" max="16133" width="15.42578125" style="158" customWidth="1"/>
    <col min="16134" max="16134" width="16.7109375" style="158" customWidth="1"/>
    <col min="16135" max="16384" width="9.140625" style="158"/>
  </cols>
  <sheetData>
    <row r="1" spans="1:6" s="152" customFormat="1" ht="36" x14ac:dyDescent="0.25">
      <c r="A1" s="148" t="s">
        <v>680</v>
      </c>
      <c r="B1" s="148" t="s">
        <v>681</v>
      </c>
      <c r="C1" s="149" t="s">
        <v>58</v>
      </c>
      <c r="D1" s="149" t="s">
        <v>3</v>
      </c>
      <c r="E1" s="150" t="s">
        <v>5</v>
      </c>
      <c r="F1" s="151" t="s">
        <v>682</v>
      </c>
    </row>
    <row r="2" spans="1:6" ht="20.100000000000001" customHeight="1" x14ac:dyDescent="0.25">
      <c r="A2" s="153" t="s">
        <v>179</v>
      </c>
      <c r="B2" s="153" t="s">
        <v>683</v>
      </c>
      <c r="C2" s="154" t="s">
        <v>684</v>
      </c>
      <c r="D2" s="155" t="s">
        <v>685</v>
      </c>
      <c r="E2" s="156">
        <v>944</v>
      </c>
      <c r="F2" s="157" t="s">
        <v>686</v>
      </c>
    </row>
    <row r="3" spans="1:6" x14ac:dyDescent="0.25">
      <c r="A3" s="153" t="s">
        <v>179</v>
      </c>
      <c r="B3" s="153" t="s">
        <v>683</v>
      </c>
      <c r="C3" s="154" t="s">
        <v>687</v>
      </c>
      <c r="D3" s="155" t="s">
        <v>685</v>
      </c>
      <c r="E3" s="156">
        <v>590</v>
      </c>
      <c r="F3" s="157" t="s">
        <v>686</v>
      </c>
    </row>
    <row r="4" spans="1:6" ht="24" x14ac:dyDescent="0.25">
      <c r="A4" s="159" t="s">
        <v>172</v>
      </c>
      <c r="B4" s="159" t="s">
        <v>688</v>
      </c>
      <c r="C4" s="159" t="s">
        <v>689</v>
      </c>
      <c r="D4" s="160" t="s">
        <v>685</v>
      </c>
      <c r="E4" s="161">
        <v>5000.5</v>
      </c>
      <c r="F4" s="162" t="s">
        <v>690</v>
      </c>
    </row>
    <row r="5" spans="1:6" ht="24" x14ac:dyDescent="0.25">
      <c r="A5" s="159" t="s">
        <v>172</v>
      </c>
      <c r="B5" s="159" t="s">
        <v>688</v>
      </c>
      <c r="C5" s="159" t="s">
        <v>691</v>
      </c>
      <c r="D5" s="160" t="s">
        <v>685</v>
      </c>
      <c r="E5" s="161">
        <v>10133.5</v>
      </c>
      <c r="F5" s="162" t="s">
        <v>690</v>
      </c>
    </row>
    <row r="6" spans="1:6" ht="24" x14ac:dyDescent="0.25">
      <c r="A6" s="159" t="s">
        <v>172</v>
      </c>
      <c r="B6" s="159" t="s">
        <v>688</v>
      </c>
      <c r="C6" s="159" t="s">
        <v>692</v>
      </c>
      <c r="D6" s="160" t="s">
        <v>685</v>
      </c>
      <c r="E6" s="161">
        <v>25488</v>
      </c>
      <c r="F6" s="162" t="s">
        <v>690</v>
      </c>
    </row>
    <row r="7" spans="1:6" ht="24" x14ac:dyDescent="0.25">
      <c r="A7" s="159" t="s">
        <v>172</v>
      </c>
      <c r="B7" s="159" t="s">
        <v>688</v>
      </c>
      <c r="C7" s="159" t="s">
        <v>693</v>
      </c>
      <c r="D7" s="160" t="s">
        <v>685</v>
      </c>
      <c r="E7" s="161">
        <v>61419</v>
      </c>
      <c r="F7" s="162" t="s">
        <v>690</v>
      </c>
    </row>
    <row r="8" spans="1:6" ht="21.95" customHeight="1" x14ac:dyDescent="0.25">
      <c r="A8" s="159" t="s">
        <v>172</v>
      </c>
      <c r="B8" s="159" t="s">
        <v>688</v>
      </c>
      <c r="C8" s="159" t="s">
        <v>694</v>
      </c>
      <c r="D8" s="160" t="s">
        <v>685</v>
      </c>
      <c r="E8" s="161">
        <v>33435.300000000003</v>
      </c>
      <c r="F8" s="162" t="s">
        <v>690</v>
      </c>
    </row>
    <row r="9" spans="1:6" ht="17.100000000000001" customHeight="1" x14ac:dyDescent="0.25">
      <c r="A9" s="159" t="s">
        <v>172</v>
      </c>
      <c r="B9" s="159" t="s">
        <v>688</v>
      </c>
      <c r="C9" s="159" t="s">
        <v>695</v>
      </c>
      <c r="D9" s="160" t="s">
        <v>685</v>
      </c>
      <c r="E9" s="161">
        <v>9410.5</v>
      </c>
      <c r="F9" s="162" t="s">
        <v>690</v>
      </c>
    </row>
    <row r="10" spans="1:6" ht="18.95" customHeight="1" x14ac:dyDescent="0.25">
      <c r="A10" s="159" t="s">
        <v>172</v>
      </c>
      <c r="B10" s="159" t="s">
        <v>688</v>
      </c>
      <c r="C10" s="159" t="s">
        <v>696</v>
      </c>
      <c r="D10" s="160" t="s">
        <v>685</v>
      </c>
      <c r="E10" s="161">
        <v>5929.5</v>
      </c>
      <c r="F10" s="162" t="s">
        <v>690</v>
      </c>
    </row>
    <row r="11" spans="1:6" ht="17.100000000000001" customHeight="1" x14ac:dyDescent="0.25">
      <c r="A11" s="159" t="s">
        <v>172</v>
      </c>
      <c r="B11" s="159" t="s">
        <v>688</v>
      </c>
      <c r="C11" s="159" t="s">
        <v>697</v>
      </c>
      <c r="D11" s="160" t="s">
        <v>685</v>
      </c>
      <c r="E11" s="161">
        <v>65844</v>
      </c>
      <c r="F11" s="162" t="s">
        <v>690</v>
      </c>
    </row>
    <row r="12" spans="1:6" ht="18" customHeight="1" x14ac:dyDescent="0.25">
      <c r="A12" s="159" t="s">
        <v>172</v>
      </c>
      <c r="B12" s="159" t="s">
        <v>688</v>
      </c>
      <c r="C12" s="159" t="s">
        <v>698</v>
      </c>
      <c r="D12" s="160" t="s">
        <v>685</v>
      </c>
      <c r="E12" s="161">
        <v>29393.8</v>
      </c>
      <c r="F12" s="162" t="s">
        <v>690</v>
      </c>
    </row>
    <row r="13" spans="1:6" ht="18" customHeight="1" x14ac:dyDescent="0.25">
      <c r="A13" s="159" t="s">
        <v>172</v>
      </c>
      <c r="B13" s="159" t="s">
        <v>688</v>
      </c>
      <c r="C13" s="159" t="s">
        <v>699</v>
      </c>
      <c r="D13" s="160" t="s">
        <v>685</v>
      </c>
      <c r="E13" s="161">
        <v>27193.1</v>
      </c>
      <c r="F13" s="162" t="s">
        <v>690</v>
      </c>
    </row>
    <row r="14" spans="1:6" ht="24" x14ac:dyDescent="0.25">
      <c r="A14" s="159" t="s">
        <v>172</v>
      </c>
      <c r="B14" s="159" t="s">
        <v>688</v>
      </c>
      <c r="C14" s="159" t="s">
        <v>700</v>
      </c>
      <c r="D14" s="160" t="s">
        <v>685</v>
      </c>
      <c r="E14" s="161">
        <v>50380.1</v>
      </c>
      <c r="F14" s="162" t="s">
        <v>690</v>
      </c>
    </row>
    <row r="15" spans="1:6" ht="24" x14ac:dyDescent="0.25">
      <c r="A15" s="159" t="s">
        <v>172</v>
      </c>
      <c r="B15" s="159" t="s">
        <v>688</v>
      </c>
      <c r="C15" s="159" t="s">
        <v>701</v>
      </c>
      <c r="D15" s="160" t="s">
        <v>685</v>
      </c>
      <c r="E15" s="161">
        <v>29323</v>
      </c>
      <c r="F15" s="162" t="s">
        <v>690</v>
      </c>
    </row>
    <row r="16" spans="1:6" ht="24" x14ac:dyDescent="0.25">
      <c r="A16" s="159" t="s">
        <v>172</v>
      </c>
      <c r="B16" s="159" t="s">
        <v>688</v>
      </c>
      <c r="C16" s="159" t="s">
        <v>702</v>
      </c>
      <c r="D16" s="160" t="s">
        <v>685</v>
      </c>
      <c r="E16" s="161">
        <v>32833.5</v>
      </c>
      <c r="F16" s="162" t="s">
        <v>690</v>
      </c>
    </row>
    <row r="17" spans="1:6" ht="24" x14ac:dyDescent="0.25">
      <c r="A17" s="159" t="s">
        <v>172</v>
      </c>
      <c r="B17" s="159" t="s">
        <v>688</v>
      </c>
      <c r="C17" s="159" t="s">
        <v>703</v>
      </c>
      <c r="D17" s="160" t="s">
        <v>685</v>
      </c>
      <c r="E17" s="161">
        <v>12537.5</v>
      </c>
      <c r="F17" s="162" t="s">
        <v>690</v>
      </c>
    </row>
    <row r="18" spans="1:6" ht="24" x14ac:dyDescent="0.25">
      <c r="A18" s="159" t="s">
        <v>172</v>
      </c>
      <c r="B18" s="159" t="s">
        <v>688</v>
      </c>
      <c r="C18" s="159" t="s">
        <v>704</v>
      </c>
      <c r="D18" s="160" t="s">
        <v>685</v>
      </c>
      <c r="E18" s="161">
        <v>12626</v>
      </c>
      <c r="F18" s="162" t="s">
        <v>690</v>
      </c>
    </row>
    <row r="19" spans="1:6" ht="24" x14ac:dyDescent="0.25">
      <c r="A19" s="159" t="s">
        <v>172</v>
      </c>
      <c r="B19" s="159" t="s">
        <v>688</v>
      </c>
      <c r="C19" s="159" t="s">
        <v>705</v>
      </c>
      <c r="D19" s="160" t="s">
        <v>685</v>
      </c>
      <c r="E19" s="161">
        <v>95892.7</v>
      </c>
      <c r="F19" s="162" t="s">
        <v>690</v>
      </c>
    </row>
    <row r="20" spans="1:6" ht="22.5" customHeight="1" x14ac:dyDescent="0.25">
      <c r="A20" s="159" t="s">
        <v>172</v>
      </c>
      <c r="B20" s="159" t="s">
        <v>688</v>
      </c>
      <c r="C20" s="159" t="s">
        <v>706</v>
      </c>
      <c r="D20" s="160" t="s">
        <v>685</v>
      </c>
      <c r="E20" s="161">
        <v>19706</v>
      </c>
      <c r="F20" s="162" t="s">
        <v>690</v>
      </c>
    </row>
    <row r="21" spans="1:6" ht="22.5" customHeight="1" x14ac:dyDescent="0.25">
      <c r="A21" s="159" t="s">
        <v>172</v>
      </c>
      <c r="B21" s="159" t="s">
        <v>688</v>
      </c>
      <c r="C21" s="159" t="s">
        <v>707</v>
      </c>
      <c r="D21" s="160" t="s">
        <v>685</v>
      </c>
      <c r="E21" s="161">
        <v>30975</v>
      </c>
      <c r="F21" s="162" t="s">
        <v>690</v>
      </c>
    </row>
    <row r="22" spans="1:6" x14ac:dyDescent="0.25">
      <c r="A22" s="159" t="s">
        <v>172</v>
      </c>
      <c r="B22" s="159" t="s">
        <v>688</v>
      </c>
      <c r="C22" s="159" t="s">
        <v>708</v>
      </c>
      <c r="D22" s="160" t="s">
        <v>685</v>
      </c>
      <c r="E22" s="161">
        <v>15251.5</v>
      </c>
      <c r="F22" s="162" t="s">
        <v>690</v>
      </c>
    </row>
    <row r="23" spans="1:6" x14ac:dyDescent="0.25">
      <c r="A23" s="159" t="s">
        <v>172</v>
      </c>
      <c r="B23" s="159" t="s">
        <v>688</v>
      </c>
      <c r="C23" s="159" t="s">
        <v>709</v>
      </c>
      <c r="D23" s="160" t="s">
        <v>685</v>
      </c>
      <c r="E23" s="161">
        <v>24225.4</v>
      </c>
      <c r="F23" s="162" t="s">
        <v>690</v>
      </c>
    </row>
    <row r="24" spans="1:6" ht="22.5" customHeight="1" x14ac:dyDescent="0.25">
      <c r="A24" s="163" t="s">
        <v>191</v>
      </c>
      <c r="B24" s="163" t="s">
        <v>710</v>
      </c>
      <c r="C24" s="164" t="s">
        <v>711</v>
      </c>
      <c r="D24" s="165" t="s">
        <v>712</v>
      </c>
      <c r="E24" s="166">
        <v>1003</v>
      </c>
      <c r="F24" s="167" t="s">
        <v>713</v>
      </c>
    </row>
    <row r="25" spans="1:6" x14ac:dyDescent="0.25">
      <c r="A25" s="163" t="s">
        <v>191</v>
      </c>
      <c r="B25" s="163" t="s">
        <v>710</v>
      </c>
      <c r="C25" s="164" t="s">
        <v>714</v>
      </c>
      <c r="D25" s="165" t="s">
        <v>712</v>
      </c>
      <c r="E25" s="166">
        <v>1003</v>
      </c>
      <c r="F25" s="167" t="s">
        <v>713</v>
      </c>
    </row>
    <row r="26" spans="1:6" ht="24" customHeight="1" x14ac:dyDescent="0.25">
      <c r="A26" s="163" t="s">
        <v>191</v>
      </c>
      <c r="B26" s="163" t="s">
        <v>710</v>
      </c>
      <c r="C26" s="164" t="s">
        <v>715</v>
      </c>
      <c r="D26" s="165" t="s">
        <v>712</v>
      </c>
      <c r="E26" s="166">
        <v>3009</v>
      </c>
      <c r="F26" s="167" t="s">
        <v>713</v>
      </c>
    </row>
    <row r="27" spans="1:6" x14ac:dyDescent="0.25">
      <c r="A27" s="163" t="s">
        <v>191</v>
      </c>
      <c r="B27" s="163" t="s">
        <v>710</v>
      </c>
      <c r="C27" s="164" t="s">
        <v>716</v>
      </c>
      <c r="D27" s="165" t="s">
        <v>712</v>
      </c>
      <c r="E27" s="166">
        <v>1882.1</v>
      </c>
      <c r="F27" s="167" t="s">
        <v>713</v>
      </c>
    </row>
    <row r="28" spans="1:6" x14ac:dyDescent="0.25">
      <c r="A28" s="163" t="s">
        <v>191</v>
      </c>
      <c r="B28" s="163" t="s">
        <v>710</v>
      </c>
      <c r="C28" s="164" t="s">
        <v>717</v>
      </c>
      <c r="D28" s="165" t="s">
        <v>685</v>
      </c>
      <c r="E28" s="166">
        <v>83.78</v>
      </c>
      <c r="F28" s="167" t="s">
        <v>713</v>
      </c>
    </row>
    <row r="29" spans="1:6" x14ac:dyDescent="0.25">
      <c r="A29" s="163" t="s">
        <v>191</v>
      </c>
      <c r="B29" s="163" t="s">
        <v>710</v>
      </c>
      <c r="C29" s="164" t="s">
        <v>718</v>
      </c>
      <c r="D29" s="165" t="s">
        <v>685</v>
      </c>
      <c r="E29" s="166">
        <v>192.34</v>
      </c>
      <c r="F29" s="167" t="s">
        <v>713</v>
      </c>
    </row>
    <row r="30" spans="1:6" x14ac:dyDescent="0.25">
      <c r="A30" s="163" t="s">
        <v>191</v>
      </c>
      <c r="B30" s="163" t="s">
        <v>710</v>
      </c>
      <c r="C30" s="164" t="s">
        <v>719</v>
      </c>
      <c r="D30" s="165" t="s">
        <v>685</v>
      </c>
      <c r="E30" s="166">
        <v>421.26</v>
      </c>
      <c r="F30" s="167" t="s">
        <v>713</v>
      </c>
    </row>
    <row r="31" spans="1:6" x14ac:dyDescent="0.25">
      <c r="A31" s="168" t="s">
        <v>720</v>
      </c>
      <c r="B31" s="168" t="s">
        <v>721</v>
      </c>
      <c r="C31" s="169" t="s">
        <v>722</v>
      </c>
      <c r="D31" s="170" t="s">
        <v>685</v>
      </c>
      <c r="E31" s="171">
        <v>6500</v>
      </c>
      <c r="F31" s="172" t="s">
        <v>723</v>
      </c>
    </row>
    <row r="32" spans="1:6" x14ac:dyDescent="0.25">
      <c r="A32" s="168" t="s">
        <v>720</v>
      </c>
      <c r="B32" s="168" t="s">
        <v>721</v>
      </c>
      <c r="C32" s="169" t="s">
        <v>724</v>
      </c>
      <c r="D32" s="170" t="s">
        <v>685</v>
      </c>
      <c r="E32" s="171">
        <v>7265.26</v>
      </c>
      <c r="F32" s="172" t="s">
        <v>723</v>
      </c>
    </row>
    <row r="33" spans="1:6" x14ac:dyDescent="0.25">
      <c r="A33" s="168" t="s">
        <v>720</v>
      </c>
      <c r="B33" s="168" t="s">
        <v>721</v>
      </c>
      <c r="C33" s="169" t="s">
        <v>725</v>
      </c>
      <c r="D33" s="170" t="s">
        <v>685</v>
      </c>
      <c r="E33" s="171">
        <v>4675.2539999999999</v>
      </c>
      <c r="F33" s="172" t="s">
        <v>723</v>
      </c>
    </row>
    <row r="34" spans="1:6" x14ac:dyDescent="0.25">
      <c r="A34" s="168" t="s">
        <v>720</v>
      </c>
      <c r="B34" s="168" t="s">
        <v>721</v>
      </c>
      <c r="C34" s="169" t="s">
        <v>726</v>
      </c>
      <c r="D34" s="170" t="s">
        <v>685</v>
      </c>
      <c r="E34" s="171">
        <v>16785.5</v>
      </c>
      <c r="F34" s="172" t="s">
        <v>723</v>
      </c>
    </row>
    <row r="35" spans="1:6" x14ac:dyDescent="0.25">
      <c r="A35" s="168" t="s">
        <v>720</v>
      </c>
      <c r="B35" s="168" t="s">
        <v>721</v>
      </c>
      <c r="C35" s="169" t="s">
        <v>727</v>
      </c>
      <c r="D35" s="170" t="s">
        <v>685</v>
      </c>
      <c r="E35" s="171">
        <v>15163</v>
      </c>
      <c r="F35" s="172" t="s">
        <v>723</v>
      </c>
    </row>
    <row r="36" spans="1:6" ht="24" x14ac:dyDescent="0.25">
      <c r="A36" s="173" t="s">
        <v>249</v>
      </c>
      <c r="B36" s="173" t="s">
        <v>728</v>
      </c>
      <c r="C36" s="174" t="s">
        <v>729</v>
      </c>
      <c r="D36" s="175" t="s">
        <v>685</v>
      </c>
      <c r="E36" s="176">
        <v>2330.5</v>
      </c>
      <c r="F36" s="177" t="s">
        <v>730</v>
      </c>
    </row>
    <row r="37" spans="1:6" ht="24" x14ac:dyDescent="0.25">
      <c r="A37" s="173" t="s">
        <v>249</v>
      </c>
      <c r="B37" s="173" t="s">
        <v>728</v>
      </c>
      <c r="C37" s="174" t="s">
        <v>1593</v>
      </c>
      <c r="D37" s="175"/>
      <c r="E37" s="176">
        <v>1150</v>
      </c>
      <c r="F37" s="177" t="s">
        <v>730</v>
      </c>
    </row>
    <row r="38" spans="1:6" ht="24" x14ac:dyDescent="0.25">
      <c r="A38" s="173" t="s">
        <v>249</v>
      </c>
      <c r="B38" s="173" t="s">
        <v>728</v>
      </c>
      <c r="C38" s="174" t="s">
        <v>731</v>
      </c>
      <c r="D38" s="175" t="s">
        <v>685</v>
      </c>
      <c r="E38" s="176">
        <v>2330.5</v>
      </c>
      <c r="F38" s="177" t="s">
        <v>730</v>
      </c>
    </row>
    <row r="39" spans="1:6" ht="24" x14ac:dyDescent="0.25">
      <c r="A39" s="173" t="s">
        <v>249</v>
      </c>
      <c r="B39" s="173" t="s">
        <v>728</v>
      </c>
      <c r="C39" s="174" t="s">
        <v>732</v>
      </c>
      <c r="D39" s="175" t="s">
        <v>685</v>
      </c>
      <c r="E39" s="176">
        <v>3009</v>
      </c>
      <c r="F39" s="177" t="s">
        <v>730</v>
      </c>
    </row>
    <row r="40" spans="1:6" ht="24" x14ac:dyDescent="0.25">
      <c r="A40" s="173" t="s">
        <v>249</v>
      </c>
      <c r="B40" s="173" t="s">
        <v>728</v>
      </c>
      <c r="C40" s="174" t="s">
        <v>733</v>
      </c>
      <c r="D40" s="175" t="s">
        <v>685</v>
      </c>
      <c r="E40" s="176">
        <v>1150.5</v>
      </c>
      <c r="F40" s="177" t="s">
        <v>730</v>
      </c>
    </row>
    <row r="41" spans="1:6" ht="24" x14ac:dyDescent="0.25">
      <c r="A41" s="173" t="s">
        <v>249</v>
      </c>
      <c r="B41" s="173" t="s">
        <v>728</v>
      </c>
      <c r="C41" s="174" t="s">
        <v>734</v>
      </c>
      <c r="D41" s="175" t="s">
        <v>685</v>
      </c>
      <c r="E41" s="176">
        <v>1150.5</v>
      </c>
      <c r="F41" s="177" t="s">
        <v>730</v>
      </c>
    </row>
    <row r="42" spans="1:6" ht="24" x14ac:dyDescent="0.25">
      <c r="A42" s="173" t="s">
        <v>249</v>
      </c>
      <c r="B42" s="173" t="s">
        <v>728</v>
      </c>
      <c r="C42" s="174" t="s">
        <v>735</v>
      </c>
      <c r="D42" s="175" t="s">
        <v>685</v>
      </c>
      <c r="E42" s="176">
        <v>1947</v>
      </c>
      <c r="F42" s="177" t="s">
        <v>730</v>
      </c>
    </row>
    <row r="43" spans="1:6" ht="22.5" customHeight="1" x14ac:dyDescent="0.25">
      <c r="A43" s="173" t="s">
        <v>249</v>
      </c>
      <c r="B43" s="173" t="s">
        <v>728</v>
      </c>
      <c r="C43" s="174" t="s">
        <v>736</v>
      </c>
      <c r="D43" s="175" t="s">
        <v>685</v>
      </c>
      <c r="E43" s="176">
        <v>2212.5</v>
      </c>
      <c r="F43" s="177" t="s">
        <v>730</v>
      </c>
    </row>
    <row r="44" spans="1:6" ht="18.95" customHeight="1" x14ac:dyDescent="0.25">
      <c r="A44" s="178" t="s">
        <v>737</v>
      </c>
      <c r="B44" s="178" t="s">
        <v>738</v>
      </c>
      <c r="C44" s="179" t="s">
        <v>739</v>
      </c>
      <c r="D44" s="180" t="s">
        <v>685</v>
      </c>
      <c r="E44" s="181">
        <v>11210</v>
      </c>
      <c r="F44" s="182" t="s">
        <v>740</v>
      </c>
    </row>
    <row r="45" spans="1:6" ht="17.100000000000001" customHeight="1" x14ac:dyDescent="0.25">
      <c r="A45" s="178" t="s">
        <v>737</v>
      </c>
      <c r="B45" s="178" t="s">
        <v>738</v>
      </c>
      <c r="C45" s="179" t="s">
        <v>741</v>
      </c>
      <c r="D45" s="180" t="s">
        <v>685</v>
      </c>
      <c r="E45" s="181">
        <v>15692.82</v>
      </c>
      <c r="F45" s="182" t="s">
        <v>740</v>
      </c>
    </row>
    <row r="46" spans="1:6" x14ac:dyDescent="0.25">
      <c r="A46" s="178" t="s">
        <v>737</v>
      </c>
      <c r="B46" s="178" t="s">
        <v>738</v>
      </c>
      <c r="C46" s="179" t="s">
        <v>742</v>
      </c>
      <c r="D46" s="180" t="s">
        <v>685</v>
      </c>
      <c r="E46" s="181">
        <v>342200</v>
      </c>
      <c r="F46" s="182" t="s">
        <v>740</v>
      </c>
    </row>
    <row r="47" spans="1:6" ht="21" customHeight="1" x14ac:dyDescent="0.25">
      <c r="A47" s="178" t="s">
        <v>737</v>
      </c>
      <c r="B47" s="178" t="s">
        <v>738</v>
      </c>
      <c r="C47" s="179" t="s">
        <v>743</v>
      </c>
      <c r="D47" s="180" t="s">
        <v>685</v>
      </c>
      <c r="E47" s="181">
        <v>6254</v>
      </c>
      <c r="F47" s="182" t="s">
        <v>740</v>
      </c>
    </row>
    <row r="48" spans="1:6" ht="14.1" customHeight="1" x14ac:dyDescent="0.25">
      <c r="A48" s="178" t="s">
        <v>737</v>
      </c>
      <c r="B48" s="178" t="s">
        <v>738</v>
      </c>
      <c r="C48" s="179" t="s">
        <v>744</v>
      </c>
      <c r="D48" s="180" t="s">
        <v>685</v>
      </c>
      <c r="E48" s="181">
        <v>531000</v>
      </c>
      <c r="F48" s="182" t="s">
        <v>740</v>
      </c>
    </row>
    <row r="49" spans="1:6" ht="24" x14ac:dyDescent="0.25">
      <c r="A49" s="178" t="s">
        <v>737</v>
      </c>
      <c r="B49" s="178" t="s">
        <v>738</v>
      </c>
      <c r="C49" s="179" t="s">
        <v>745</v>
      </c>
      <c r="D49" s="180" t="s">
        <v>685</v>
      </c>
      <c r="E49" s="181">
        <v>49794.525000000001</v>
      </c>
      <c r="F49" s="182" t="s">
        <v>740</v>
      </c>
    </row>
    <row r="50" spans="1:6" x14ac:dyDescent="0.25">
      <c r="A50" s="178" t="s">
        <v>737</v>
      </c>
      <c r="B50" s="178" t="s">
        <v>738</v>
      </c>
      <c r="C50" s="179" t="s">
        <v>746</v>
      </c>
      <c r="D50" s="180" t="s">
        <v>685</v>
      </c>
      <c r="E50" s="181">
        <v>275000</v>
      </c>
      <c r="F50" s="182" t="s">
        <v>740</v>
      </c>
    </row>
    <row r="51" spans="1:6" x14ac:dyDescent="0.25">
      <c r="A51" s="178" t="s">
        <v>737</v>
      </c>
      <c r="B51" s="178" t="s">
        <v>738</v>
      </c>
      <c r="C51" s="179" t="s">
        <v>747</v>
      </c>
      <c r="D51" s="180" t="s">
        <v>685</v>
      </c>
      <c r="E51" s="181">
        <v>8407.5</v>
      </c>
      <c r="F51" s="182" t="s">
        <v>740</v>
      </c>
    </row>
    <row r="52" spans="1:6" ht="15.95" customHeight="1" x14ac:dyDescent="0.25">
      <c r="A52" s="178" t="s">
        <v>737</v>
      </c>
      <c r="B52" s="178" t="s">
        <v>738</v>
      </c>
      <c r="C52" s="179" t="s">
        <v>748</v>
      </c>
      <c r="D52" s="180" t="s">
        <v>685</v>
      </c>
      <c r="E52" s="181">
        <v>96885.151100000003</v>
      </c>
      <c r="F52" s="182" t="s">
        <v>740</v>
      </c>
    </row>
    <row r="53" spans="1:6" ht="15" customHeight="1" x14ac:dyDescent="0.25">
      <c r="A53" s="178" t="s">
        <v>737</v>
      </c>
      <c r="B53" s="178" t="s">
        <v>738</v>
      </c>
      <c r="C53" s="179" t="s">
        <v>749</v>
      </c>
      <c r="D53" s="180" t="s">
        <v>685</v>
      </c>
      <c r="E53" s="181">
        <v>250160</v>
      </c>
      <c r="F53" s="182" t="s">
        <v>740</v>
      </c>
    </row>
    <row r="54" spans="1:6" x14ac:dyDescent="0.25">
      <c r="A54" s="178" t="s">
        <v>737</v>
      </c>
      <c r="B54" s="178" t="s">
        <v>738</v>
      </c>
      <c r="C54" s="179" t="s">
        <v>750</v>
      </c>
      <c r="D54" s="180" t="s">
        <v>685</v>
      </c>
      <c r="E54" s="181">
        <v>2950</v>
      </c>
      <c r="F54" s="182" t="s">
        <v>740</v>
      </c>
    </row>
    <row r="55" spans="1:6" ht="14.1" customHeight="1" x14ac:dyDescent="0.25">
      <c r="A55" s="178" t="s">
        <v>737</v>
      </c>
      <c r="B55" s="178" t="s">
        <v>738</v>
      </c>
      <c r="C55" s="179" t="s">
        <v>751</v>
      </c>
      <c r="D55" s="180" t="s">
        <v>685</v>
      </c>
      <c r="E55" s="181">
        <v>226560</v>
      </c>
      <c r="F55" s="182" t="s">
        <v>740</v>
      </c>
    </row>
    <row r="56" spans="1:6" ht="30.75" customHeight="1" x14ac:dyDescent="0.25">
      <c r="A56" s="178" t="s">
        <v>737</v>
      </c>
      <c r="B56" s="178" t="s">
        <v>738</v>
      </c>
      <c r="C56" s="179" t="s">
        <v>752</v>
      </c>
      <c r="D56" s="180" t="s">
        <v>685</v>
      </c>
      <c r="E56" s="181">
        <v>501500</v>
      </c>
      <c r="F56" s="182" t="s">
        <v>740</v>
      </c>
    </row>
    <row r="57" spans="1:6" ht="15" customHeight="1" x14ac:dyDescent="0.25">
      <c r="A57" s="178" t="s">
        <v>737</v>
      </c>
      <c r="B57" s="178" t="s">
        <v>738</v>
      </c>
      <c r="C57" s="179" t="s">
        <v>753</v>
      </c>
      <c r="D57" s="180" t="s">
        <v>685</v>
      </c>
      <c r="E57" s="181">
        <v>41300</v>
      </c>
      <c r="F57" s="182" t="s">
        <v>740</v>
      </c>
    </row>
    <row r="58" spans="1:6" ht="24" customHeight="1" x14ac:dyDescent="0.25">
      <c r="A58" s="178" t="s">
        <v>737</v>
      </c>
      <c r="B58" s="178" t="s">
        <v>738</v>
      </c>
      <c r="C58" s="179" t="s">
        <v>754</v>
      </c>
      <c r="D58" s="180" t="s">
        <v>685</v>
      </c>
      <c r="E58" s="181">
        <v>49560</v>
      </c>
      <c r="F58" s="182" t="s">
        <v>740</v>
      </c>
    </row>
    <row r="59" spans="1:6" ht="14.1" customHeight="1" x14ac:dyDescent="0.25">
      <c r="A59" s="178" t="s">
        <v>737</v>
      </c>
      <c r="B59" s="178" t="s">
        <v>738</v>
      </c>
      <c r="C59" s="179" t="s">
        <v>755</v>
      </c>
      <c r="D59" s="180" t="s">
        <v>685</v>
      </c>
      <c r="E59" s="181">
        <v>188800</v>
      </c>
      <c r="F59" s="182" t="s">
        <v>740</v>
      </c>
    </row>
    <row r="60" spans="1:6" ht="15" customHeight="1" x14ac:dyDescent="0.25">
      <c r="A60" s="178" t="s">
        <v>737</v>
      </c>
      <c r="B60" s="178" t="s">
        <v>738</v>
      </c>
      <c r="C60" s="179" t="s">
        <v>756</v>
      </c>
      <c r="D60" s="180" t="s">
        <v>685</v>
      </c>
      <c r="E60" s="181">
        <v>27140</v>
      </c>
      <c r="F60" s="182" t="s">
        <v>740</v>
      </c>
    </row>
    <row r="61" spans="1:6" ht="15.95" customHeight="1" x14ac:dyDescent="0.25">
      <c r="A61" s="178" t="s">
        <v>737</v>
      </c>
      <c r="B61" s="178" t="s">
        <v>738</v>
      </c>
      <c r="C61" s="179" t="s">
        <v>757</v>
      </c>
      <c r="D61" s="180" t="s">
        <v>685</v>
      </c>
      <c r="E61" s="181">
        <v>49219.1806</v>
      </c>
      <c r="F61" s="182" t="s">
        <v>740</v>
      </c>
    </row>
    <row r="62" spans="1:6" ht="18.95" customHeight="1" x14ac:dyDescent="0.25">
      <c r="A62" s="178" t="s">
        <v>737</v>
      </c>
      <c r="B62" s="178" t="s">
        <v>738</v>
      </c>
      <c r="C62" s="179" t="s">
        <v>758</v>
      </c>
      <c r="D62" s="180" t="s">
        <v>685</v>
      </c>
      <c r="E62" s="181">
        <v>26137.0707</v>
      </c>
      <c r="F62" s="182" t="s">
        <v>740</v>
      </c>
    </row>
    <row r="63" spans="1:6" ht="20.100000000000001" customHeight="1" x14ac:dyDescent="0.25">
      <c r="A63" s="178" t="s">
        <v>737</v>
      </c>
      <c r="B63" s="178" t="s">
        <v>738</v>
      </c>
      <c r="C63" s="179" t="s">
        <v>759</v>
      </c>
      <c r="D63" s="180" t="s">
        <v>685</v>
      </c>
      <c r="E63" s="181">
        <v>105563.74400000001</v>
      </c>
      <c r="F63" s="182" t="s">
        <v>740</v>
      </c>
    </row>
    <row r="64" spans="1:6" ht="18.95" customHeight="1" x14ac:dyDescent="0.25">
      <c r="A64" s="178" t="s">
        <v>737</v>
      </c>
      <c r="B64" s="178" t="s">
        <v>738</v>
      </c>
      <c r="C64" s="179" t="s">
        <v>760</v>
      </c>
      <c r="D64" s="180" t="s">
        <v>685</v>
      </c>
      <c r="E64" s="181">
        <v>6490</v>
      </c>
      <c r="F64" s="182" t="s">
        <v>740</v>
      </c>
    </row>
    <row r="65" spans="1:6" ht="15" customHeight="1" x14ac:dyDescent="0.25">
      <c r="A65" s="178" t="s">
        <v>737</v>
      </c>
      <c r="B65" s="178" t="s">
        <v>738</v>
      </c>
      <c r="C65" s="179" t="s">
        <v>761</v>
      </c>
      <c r="D65" s="180" t="s">
        <v>685</v>
      </c>
      <c r="E65" s="181">
        <v>30335.3338</v>
      </c>
      <c r="F65" s="182" t="s">
        <v>740</v>
      </c>
    </row>
    <row r="66" spans="1:6" ht="24" x14ac:dyDescent="0.25">
      <c r="A66" s="178" t="s">
        <v>737</v>
      </c>
      <c r="B66" s="178" t="s">
        <v>738</v>
      </c>
      <c r="C66" s="179" t="s">
        <v>762</v>
      </c>
      <c r="D66" s="180" t="s">
        <v>685</v>
      </c>
      <c r="E66" s="181">
        <v>72981.654699999999</v>
      </c>
      <c r="F66" s="182" t="s">
        <v>740</v>
      </c>
    </row>
    <row r="67" spans="1:6" x14ac:dyDescent="0.25">
      <c r="A67" s="178" t="s">
        <v>737</v>
      </c>
      <c r="B67" s="178" t="s">
        <v>738</v>
      </c>
      <c r="C67" s="179" t="s">
        <v>763</v>
      </c>
      <c r="D67" s="180" t="s">
        <v>685</v>
      </c>
      <c r="E67" s="181">
        <v>172048.60250000001</v>
      </c>
      <c r="F67" s="182" t="s">
        <v>740</v>
      </c>
    </row>
    <row r="68" spans="1:6" x14ac:dyDescent="0.25">
      <c r="A68" s="178" t="s">
        <v>737</v>
      </c>
      <c r="B68" s="178" t="s">
        <v>738</v>
      </c>
      <c r="C68" s="179" t="s">
        <v>764</v>
      </c>
      <c r="D68" s="180" t="s">
        <v>685</v>
      </c>
      <c r="E68" s="181">
        <v>104465.4</v>
      </c>
      <c r="F68" s="182" t="s">
        <v>740</v>
      </c>
    </row>
    <row r="69" spans="1:6" x14ac:dyDescent="0.25">
      <c r="A69" s="178" t="s">
        <v>737</v>
      </c>
      <c r="B69" s="178" t="s">
        <v>738</v>
      </c>
      <c r="C69" s="179" t="s">
        <v>765</v>
      </c>
      <c r="D69" s="180" t="s">
        <v>685</v>
      </c>
      <c r="E69" s="181">
        <v>8314.2916999999998</v>
      </c>
      <c r="F69" s="182" t="s">
        <v>740</v>
      </c>
    </row>
    <row r="70" spans="1:6" x14ac:dyDescent="0.25">
      <c r="A70" s="178" t="s">
        <v>737</v>
      </c>
      <c r="B70" s="178" t="s">
        <v>738</v>
      </c>
      <c r="C70" s="179" t="s">
        <v>766</v>
      </c>
      <c r="D70" s="180" t="s">
        <v>685</v>
      </c>
      <c r="E70" s="181">
        <v>198806.39999999999</v>
      </c>
      <c r="F70" s="182" t="s">
        <v>740</v>
      </c>
    </row>
    <row r="71" spans="1:6" x14ac:dyDescent="0.25">
      <c r="A71" s="178" t="s">
        <v>737</v>
      </c>
      <c r="B71" s="178" t="s">
        <v>738</v>
      </c>
      <c r="C71" s="179" t="s">
        <v>767</v>
      </c>
      <c r="D71" s="180" t="s">
        <v>685</v>
      </c>
      <c r="E71" s="181">
        <v>11313.84</v>
      </c>
      <c r="F71" s="182" t="s">
        <v>740</v>
      </c>
    </row>
    <row r="72" spans="1:6" x14ac:dyDescent="0.25">
      <c r="A72" s="178" t="s">
        <v>737</v>
      </c>
      <c r="B72" s="178" t="s">
        <v>738</v>
      </c>
      <c r="C72" s="179" t="s">
        <v>768</v>
      </c>
      <c r="D72" s="180" t="s">
        <v>685</v>
      </c>
      <c r="E72" s="181">
        <v>469017.40850000002</v>
      </c>
      <c r="F72" s="182" t="s">
        <v>740</v>
      </c>
    </row>
    <row r="73" spans="1:6" x14ac:dyDescent="0.25">
      <c r="A73" s="178" t="s">
        <v>737</v>
      </c>
      <c r="B73" s="178" t="s">
        <v>738</v>
      </c>
      <c r="C73" s="179" t="s">
        <v>769</v>
      </c>
      <c r="D73" s="180" t="s">
        <v>685</v>
      </c>
      <c r="E73" s="181">
        <v>4501.7</v>
      </c>
      <c r="F73" s="182" t="s">
        <v>740</v>
      </c>
    </row>
    <row r="74" spans="1:6" x14ac:dyDescent="0.25">
      <c r="A74" s="178" t="s">
        <v>737</v>
      </c>
      <c r="B74" s="178" t="s">
        <v>738</v>
      </c>
      <c r="C74" s="179" t="s">
        <v>770</v>
      </c>
      <c r="D74" s="180" t="s">
        <v>685</v>
      </c>
      <c r="E74" s="181">
        <v>161582.93400000001</v>
      </c>
      <c r="F74" s="182" t="s">
        <v>740</v>
      </c>
    </row>
    <row r="75" spans="1:6" x14ac:dyDescent="0.25">
      <c r="A75" s="178" t="s">
        <v>737</v>
      </c>
      <c r="B75" s="178" t="s">
        <v>738</v>
      </c>
      <c r="C75" s="179" t="s">
        <v>771</v>
      </c>
      <c r="D75" s="180" t="s">
        <v>685</v>
      </c>
      <c r="E75" s="181">
        <v>344224.6911</v>
      </c>
      <c r="F75" s="182" t="s">
        <v>740</v>
      </c>
    </row>
    <row r="76" spans="1:6" x14ac:dyDescent="0.25">
      <c r="A76" s="178" t="s">
        <v>737</v>
      </c>
      <c r="B76" s="178" t="s">
        <v>738</v>
      </c>
      <c r="C76" s="179" t="s">
        <v>772</v>
      </c>
      <c r="D76" s="180" t="s">
        <v>685</v>
      </c>
      <c r="E76" s="181">
        <v>24151.661800000002</v>
      </c>
      <c r="F76" s="182" t="s">
        <v>740</v>
      </c>
    </row>
    <row r="77" spans="1:6" x14ac:dyDescent="0.25">
      <c r="A77" s="178" t="s">
        <v>737</v>
      </c>
      <c r="B77" s="178" t="s">
        <v>738</v>
      </c>
      <c r="C77" s="179" t="s">
        <v>773</v>
      </c>
      <c r="D77" s="180" t="s">
        <v>685</v>
      </c>
      <c r="E77" s="181">
        <v>12836.04</v>
      </c>
      <c r="F77" s="182" t="s">
        <v>740</v>
      </c>
    </row>
    <row r="78" spans="1:6" x14ac:dyDescent="0.25">
      <c r="A78" s="178" t="s">
        <v>737</v>
      </c>
      <c r="B78" s="178" t="s">
        <v>738</v>
      </c>
      <c r="C78" s="179" t="s">
        <v>774</v>
      </c>
      <c r="D78" s="180" t="s">
        <v>685</v>
      </c>
      <c r="E78" s="181">
        <v>45994.842499999999</v>
      </c>
      <c r="F78" s="182" t="s">
        <v>740</v>
      </c>
    </row>
    <row r="79" spans="1:6" x14ac:dyDescent="0.25">
      <c r="A79" s="178" t="s">
        <v>737</v>
      </c>
      <c r="B79" s="178" t="s">
        <v>738</v>
      </c>
      <c r="C79" s="179" t="s">
        <v>775</v>
      </c>
      <c r="D79" s="180" t="s">
        <v>685</v>
      </c>
      <c r="E79" s="181">
        <v>111029.4216</v>
      </c>
      <c r="F79" s="182" t="s">
        <v>740</v>
      </c>
    </row>
    <row r="80" spans="1:6" x14ac:dyDescent="0.25">
      <c r="A80" s="178" t="s">
        <v>737</v>
      </c>
      <c r="B80" s="178" t="s">
        <v>738</v>
      </c>
      <c r="C80" s="179" t="s">
        <v>776</v>
      </c>
      <c r="D80" s="180" t="s">
        <v>685</v>
      </c>
      <c r="E80" s="181">
        <v>1770</v>
      </c>
      <c r="F80" s="182" t="s">
        <v>740</v>
      </c>
    </row>
    <row r="81" spans="1:6" x14ac:dyDescent="0.25">
      <c r="A81" s="178" t="s">
        <v>737</v>
      </c>
      <c r="B81" s="178" t="s">
        <v>738</v>
      </c>
      <c r="C81" s="179" t="s">
        <v>777</v>
      </c>
      <c r="D81" s="180" t="s">
        <v>685</v>
      </c>
      <c r="E81" s="181">
        <v>4524.9931999999999</v>
      </c>
      <c r="F81" s="182" t="s">
        <v>740</v>
      </c>
    </row>
    <row r="82" spans="1:6" ht="18.75" customHeight="1" x14ac:dyDescent="0.25">
      <c r="A82" s="178" t="s">
        <v>737</v>
      </c>
      <c r="B82" s="178" t="s">
        <v>738</v>
      </c>
      <c r="C82" s="179" t="s">
        <v>778</v>
      </c>
      <c r="D82" s="180" t="s">
        <v>685</v>
      </c>
      <c r="E82" s="181">
        <v>3299.87</v>
      </c>
      <c r="F82" s="182" t="s">
        <v>740</v>
      </c>
    </row>
    <row r="83" spans="1:6" ht="20.25" customHeight="1" x14ac:dyDescent="0.25">
      <c r="A83" s="178" t="s">
        <v>737</v>
      </c>
      <c r="B83" s="178" t="s">
        <v>738</v>
      </c>
      <c r="C83" s="179" t="s">
        <v>779</v>
      </c>
      <c r="D83" s="180" t="s">
        <v>685</v>
      </c>
      <c r="E83" s="181">
        <v>4242.6899999999996</v>
      </c>
      <c r="F83" s="182" t="s">
        <v>740</v>
      </c>
    </row>
    <row r="84" spans="1:6" ht="21.95" customHeight="1" x14ac:dyDescent="0.25">
      <c r="A84" s="178" t="s">
        <v>737</v>
      </c>
      <c r="B84" s="178" t="s">
        <v>738</v>
      </c>
      <c r="C84" s="179" t="s">
        <v>780</v>
      </c>
      <c r="D84" s="180" t="s">
        <v>685</v>
      </c>
      <c r="E84" s="181">
        <v>11859.991</v>
      </c>
      <c r="F84" s="182" t="s">
        <v>740</v>
      </c>
    </row>
    <row r="85" spans="1:6" ht="18" customHeight="1" x14ac:dyDescent="0.25">
      <c r="A85" s="178" t="s">
        <v>737</v>
      </c>
      <c r="B85" s="178" t="s">
        <v>738</v>
      </c>
      <c r="C85" s="179" t="s">
        <v>781</v>
      </c>
      <c r="D85" s="180" t="s">
        <v>685</v>
      </c>
      <c r="E85" s="181">
        <v>1479.9914000000001</v>
      </c>
      <c r="F85" s="182" t="s">
        <v>740</v>
      </c>
    </row>
    <row r="86" spans="1:6" x14ac:dyDescent="0.25">
      <c r="A86" s="178" t="s">
        <v>737</v>
      </c>
      <c r="B86" s="178" t="s">
        <v>738</v>
      </c>
      <c r="C86" s="179" t="s">
        <v>782</v>
      </c>
      <c r="D86" s="180" t="s">
        <v>685</v>
      </c>
      <c r="E86" s="181">
        <v>1999.9938</v>
      </c>
      <c r="F86" s="182" t="s">
        <v>740</v>
      </c>
    </row>
    <row r="87" spans="1:6" x14ac:dyDescent="0.25">
      <c r="A87" s="178" t="s">
        <v>737</v>
      </c>
      <c r="B87" s="178" t="s">
        <v>738</v>
      </c>
      <c r="C87" s="179" t="s">
        <v>783</v>
      </c>
      <c r="D87" s="180" t="s">
        <v>685</v>
      </c>
      <c r="E87" s="181">
        <v>6938.4</v>
      </c>
      <c r="F87" s="182" t="s">
        <v>740</v>
      </c>
    </row>
    <row r="88" spans="1:6" x14ac:dyDescent="0.25">
      <c r="A88" s="178" t="s">
        <v>737</v>
      </c>
      <c r="B88" s="178" t="s">
        <v>738</v>
      </c>
      <c r="C88" s="179" t="s">
        <v>784</v>
      </c>
      <c r="D88" s="180" t="s">
        <v>685</v>
      </c>
      <c r="E88" s="181">
        <v>938.18259999999998</v>
      </c>
      <c r="F88" s="182" t="s">
        <v>740</v>
      </c>
    </row>
    <row r="89" spans="1:6" x14ac:dyDescent="0.25">
      <c r="A89" s="178" t="s">
        <v>737</v>
      </c>
      <c r="B89" s="178" t="s">
        <v>738</v>
      </c>
      <c r="C89" s="179" t="s">
        <v>785</v>
      </c>
      <c r="D89" s="180" t="s">
        <v>685</v>
      </c>
      <c r="E89" s="181">
        <v>3519.94</v>
      </c>
      <c r="F89" s="182" t="s">
        <v>740</v>
      </c>
    </row>
    <row r="90" spans="1:6" ht="20.100000000000001" customHeight="1" x14ac:dyDescent="0.25">
      <c r="A90" s="178" t="s">
        <v>737</v>
      </c>
      <c r="B90" s="178" t="s">
        <v>738</v>
      </c>
      <c r="C90" s="179" t="s">
        <v>786</v>
      </c>
      <c r="D90" s="180" t="s">
        <v>685</v>
      </c>
      <c r="E90" s="181">
        <v>9</v>
      </c>
      <c r="F90" s="182" t="s">
        <v>740</v>
      </c>
    </row>
    <row r="91" spans="1:6" ht="20.100000000000001" customHeight="1" x14ac:dyDescent="0.25">
      <c r="A91" s="178" t="s">
        <v>737</v>
      </c>
      <c r="B91" s="178" t="s">
        <v>738</v>
      </c>
      <c r="C91" s="179" t="s">
        <v>787</v>
      </c>
      <c r="D91" s="180" t="s">
        <v>685</v>
      </c>
      <c r="E91" s="181">
        <v>63229.120000000003</v>
      </c>
      <c r="F91" s="182" t="s">
        <v>740</v>
      </c>
    </row>
    <row r="92" spans="1:6" ht="24.75" customHeight="1" x14ac:dyDescent="0.25">
      <c r="A92" s="178" t="s">
        <v>737</v>
      </c>
      <c r="B92" s="178" t="s">
        <v>738</v>
      </c>
      <c r="C92" s="179" t="s">
        <v>788</v>
      </c>
      <c r="D92" s="180" t="s">
        <v>685</v>
      </c>
      <c r="E92" s="181">
        <v>475540</v>
      </c>
      <c r="F92" s="182" t="s">
        <v>740</v>
      </c>
    </row>
    <row r="93" spans="1:6" x14ac:dyDescent="0.25">
      <c r="A93" s="178" t="s">
        <v>737</v>
      </c>
      <c r="B93" s="178" t="s">
        <v>738</v>
      </c>
      <c r="C93" s="179" t="s">
        <v>789</v>
      </c>
      <c r="D93" s="180" t="s">
        <v>685</v>
      </c>
      <c r="E93" s="181">
        <v>490481.16</v>
      </c>
      <c r="F93" s="182" t="s">
        <v>740</v>
      </c>
    </row>
    <row r="94" spans="1:6" x14ac:dyDescent="0.25">
      <c r="A94" s="178" t="s">
        <v>737</v>
      </c>
      <c r="B94" s="178" t="s">
        <v>738</v>
      </c>
      <c r="C94" s="179" t="s">
        <v>790</v>
      </c>
      <c r="D94" s="180" t="s">
        <v>685</v>
      </c>
      <c r="E94" s="181">
        <v>74340</v>
      </c>
      <c r="F94" s="182" t="s">
        <v>740</v>
      </c>
    </row>
    <row r="95" spans="1:6" ht="15" customHeight="1" x14ac:dyDescent="0.25">
      <c r="A95" s="178" t="s">
        <v>737</v>
      </c>
      <c r="B95" s="178" t="s">
        <v>738</v>
      </c>
      <c r="C95" s="179" t="s">
        <v>791</v>
      </c>
      <c r="D95" s="180" t="s">
        <v>685</v>
      </c>
      <c r="E95" s="181">
        <v>40101.792600000001</v>
      </c>
      <c r="F95" s="182" t="s">
        <v>740</v>
      </c>
    </row>
    <row r="96" spans="1:6" ht="14.1" customHeight="1" x14ac:dyDescent="0.25">
      <c r="A96" s="178" t="s">
        <v>737</v>
      </c>
      <c r="B96" s="178" t="s">
        <v>738</v>
      </c>
      <c r="C96" s="179" t="s">
        <v>792</v>
      </c>
      <c r="D96" s="180" t="s">
        <v>685</v>
      </c>
      <c r="E96" s="181">
        <v>386697.033</v>
      </c>
      <c r="F96" s="182" t="s">
        <v>740</v>
      </c>
    </row>
    <row r="97" spans="1:6" x14ac:dyDescent="0.25">
      <c r="A97" s="178" t="s">
        <v>737</v>
      </c>
      <c r="B97" s="178" t="s">
        <v>738</v>
      </c>
      <c r="C97" s="179" t="s">
        <v>793</v>
      </c>
      <c r="D97" s="180" t="s">
        <v>685</v>
      </c>
      <c r="E97" s="181">
        <v>142177.25599999999</v>
      </c>
      <c r="F97" s="182" t="s">
        <v>740</v>
      </c>
    </row>
    <row r="98" spans="1:6" x14ac:dyDescent="0.25">
      <c r="A98" s="178" t="s">
        <v>737</v>
      </c>
      <c r="B98" s="178" t="s">
        <v>738</v>
      </c>
      <c r="C98" s="179" t="s">
        <v>794</v>
      </c>
      <c r="D98" s="180" t="s">
        <v>685</v>
      </c>
      <c r="E98" s="181">
        <v>26868.6</v>
      </c>
      <c r="F98" s="182" t="s">
        <v>740</v>
      </c>
    </row>
    <row r="99" spans="1:6" x14ac:dyDescent="0.25">
      <c r="A99" s="178" t="s">
        <v>737</v>
      </c>
      <c r="B99" s="178" t="s">
        <v>738</v>
      </c>
      <c r="C99" s="179" t="s">
        <v>795</v>
      </c>
      <c r="D99" s="180" t="s">
        <v>685</v>
      </c>
      <c r="E99" s="181">
        <v>1897493.1</v>
      </c>
      <c r="F99" s="182" t="s">
        <v>740</v>
      </c>
    </row>
    <row r="100" spans="1:6" x14ac:dyDescent="0.25">
      <c r="A100" s="178" t="s">
        <v>737</v>
      </c>
      <c r="B100" s="178" t="s">
        <v>738</v>
      </c>
      <c r="C100" s="179" t="s">
        <v>796</v>
      </c>
      <c r="D100" s="180" t="s">
        <v>685</v>
      </c>
      <c r="E100" s="181">
        <v>232041.1</v>
      </c>
      <c r="F100" s="182" t="s">
        <v>740</v>
      </c>
    </row>
    <row r="101" spans="1:6" ht="24" x14ac:dyDescent="0.25">
      <c r="A101" s="178" t="s">
        <v>737</v>
      </c>
      <c r="B101" s="178" t="s">
        <v>738</v>
      </c>
      <c r="C101" s="179" t="s">
        <v>797</v>
      </c>
      <c r="D101" s="180" t="s">
        <v>685</v>
      </c>
      <c r="E101" s="181">
        <v>34703.800000000003</v>
      </c>
      <c r="F101" s="182" t="s">
        <v>740</v>
      </c>
    </row>
    <row r="102" spans="1:6" x14ac:dyDescent="0.25">
      <c r="A102" s="178" t="s">
        <v>737</v>
      </c>
      <c r="B102" s="178" t="s">
        <v>738</v>
      </c>
      <c r="C102" s="179" t="s">
        <v>798</v>
      </c>
      <c r="D102" s="180" t="s">
        <v>685</v>
      </c>
      <c r="E102" s="181">
        <v>8903.1</v>
      </c>
      <c r="F102" s="182" t="s">
        <v>740</v>
      </c>
    </row>
    <row r="103" spans="1:6" ht="15.95" customHeight="1" x14ac:dyDescent="0.25">
      <c r="A103" s="178" t="s">
        <v>737</v>
      </c>
      <c r="B103" s="178" t="s">
        <v>738</v>
      </c>
      <c r="C103" s="179" t="s">
        <v>799</v>
      </c>
      <c r="D103" s="180" t="s">
        <v>685</v>
      </c>
      <c r="E103" s="181">
        <v>130316.25</v>
      </c>
      <c r="F103" s="179" t="s">
        <v>740</v>
      </c>
    </row>
    <row r="104" spans="1:6" x14ac:dyDescent="0.25">
      <c r="A104" s="178" t="s">
        <v>737</v>
      </c>
      <c r="B104" s="178" t="s">
        <v>738</v>
      </c>
      <c r="C104" s="179" t="s">
        <v>800</v>
      </c>
      <c r="D104" s="180" t="s">
        <v>685</v>
      </c>
      <c r="E104" s="181">
        <v>22139.75</v>
      </c>
      <c r="F104" s="182" t="s">
        <v>740</v>
      </c>
    </row>
    <row r="105" spans="1:6" x14ac:dyDescent="0.25">
      <c r="A105" s="178" t="s">
        <v>737</v>
      </c>
      <c r="B105" s="178" t="s">
        <v>738</v>
      </c>
      <c r="C105" s="179" t="s">
        <v>801</v>
      </c>
      <c r="D105" s="180" t="s">
        <v>685</v>
      </c>
      <c r="E105" s="181">
        <v>62932.232000000004</v>
      </c>
      <c r="F105" s="182" t="s">
        <v>740</v>
      </c>
    </row>
    <row r="106" spans="1:6" x14ac:dyDescent="0.25">
      <c r="A106" s="178" t="s">
        <v>737</v>
      </c>
      <c r="B106" s="178" t="s">
        <v>738</v>
      </c>
      <c r="C106" s="179" t="s">
        <v>802</v>
      </c>
      <c r="D106" s="180" t="s">
        <v>685</v>
      </c>
      <c r="E106" s="181">
        <v>62932.232199999999</v>
      </c>
      <c r="F106" s="182" t="s">
        <v>740</v>
      </c>
    </row>
    <row r="107" spans="1:6" x14ac:dyDescent="0.25">
      <c r="A107" s="178" t="s">
        <v>737</v>
      </c>
      <c r="B107" s="178" t="s">
        <v>738</v>
      </c>
      <c r="C107" s="179" t="s">
        <v>803</v>
      </c>
      <c r="D107" s="180" t="s">
        <v>685</v>
      </c>
      <c r="E107" s="181">
        <v>57230</v>
      </c>
      <c r="F107" s="182" t="s">
        <v>740</v>
      </c>
    </row>
    <row r="108" spans="1:6" x14ac:dyDescent="0.25">
      <c r="A108" s="178" t="s">
        <v>737</v>
      </c>
      <c r="B108" s="178" t="s">
        <v>738</v>
      </c>
      <c r="C108" s="179" t="s">
        <v>804</v>
      </c>
      <c r="D108" s="180" t="s">
        <v>685</v>
      </c>
      <c r="E108" s="181">
        <v>2549.9917</v>
      </c>
      <c r="F108" s="182" t="s">
        <v>740</v>
      </c>
    </row>
    <row r="109" spans="1:6" x14ac:dyDescent="0.25">
      <c r="A109" s="178" t="s">
        <v>737</v>
      </c>
      <c r="B109" s="178" t="s">
        <v>738</v>
      </c>
      <c r="C109" s="179" t="s">
        <v>805</v>
      </c>
      <c r="D109" s="180" t="s">
        <v>685</v>
      </c>
      <c r="E109" s="181">
        <v>13999.992</v>
      </c>
      <c r="F109" s="182" t="s">
        <v>740</v>
      </c>
    </row>
    <row r="110" spans="1:6" x14ac:dyDescent="0.25">
      <c r="A110" s="178" t="s">
        <v>737</v>
      </c>
      <c r="B110" s="178" t="s">
        <v>738</v>
      </c>
      <c r="C110" s="179" t="s">
        <v>806</v>
      </c>
      <c r="D110" s="180" t="s">
        <v>685</v>
      </c>
      <c r="E110" s="181">
        <v>19383.86</v>
      </c>
      <c r="F110" s="182" t="s">
        <v>740</v>
      </c>
    </row>
    <row r="111" spans="1:6" x14ac:dyDescent="0.25">
      <c r="A111" s="178" t="s">
        <v>737</v>
      </c>
      <c r="B111" s="178" t="s">
        <v>738</v>
      </c>
      <c r="C111" s="179" t="s">
        <v>807</v>
      </c>
      <c r="D111" s="180" t="s">
        <v>685</v>
      </c>
      <c r="E111" s="181">
        <v>250971.84</v>
      </c>
      <c r="F111" s="182" t="s">
        <v>740</v>
      </c>
    </row>
    <row r="112" spans="1:6" x14ac:dyDescent="0.25">
      <c r="A112" s="178" t="s">
        <v>737</v>
      </c>
      <c r="B112" s="178" t="s">
        <v>738</v>
      </c>
      <c r="C112" s="179" t="s">
        <v>808</v>
      </c>
      <c r="D112" s="180" t="s">
        <v>685</v>
      </c>
      <c r="E112" s="181">
        <v>257712</v>
      </c>
      <c r="F112" s="182" t="s">
        <v>740</v>
      </c>
    </row>
    <row r="113" spans="1:6" x14ac:dyDescent="0.25">
      <c r="A113" s="178" t="s">
        <v>737</v>
      </c>
      <c r="B113" s="178" t="s">
        <v>738</v>
      </c>
      <c r="C113" s="179" t="s">
        <v>809</v>
      </c>
      <c r="D113" s="180" t="s">
        <v>685</v>
      </c>
      <c r="E113" s="181">
        <v>3613.16</v>
      </c>
      <c r="F113" s="182" t="s">
        <v>740</v>
      </c>
    </row>
    <row r="114" spans="1:6" x14ac:dyDescent="0.25">
      <c r="A114" s="178" t="s">
        <v>737</v>
      </c>
      <c r="B114" s="178" t="s">
        <v>738</v>
      </c>
      <c r="C114" s="179" t="s">
        <v>810</v>
      </c>
      <c r="D114" s="180" t="s">
        <v>685</v>
      </c>
      <c r="E114" s="181">
        <v>34202.300000000003</v>
      </c>
      <c r="F114" s="182" t="s">
        <v>740</v>
      </c>
    </row>
    <row r="115" spans="1:6" x14ac:dyDescent="0.25">
      <c r="A115" s="178" t="s">
        <v>737</v>
      </c>
      <c r="B115" s="178" t="s">
        <v>738</v>
      </c>
      <c r="C115" s="179" t="s">
        <v>811</v>
      </c>
      <c r="D115" s="180" t="s">
        <v>685</v>
      </c>
      <c r="E115" s="181">
        <v>30336.03</v>
      </c>
      <c r="F115" s="182" t="s">
        <v>740</v>
      </c>
    </row>
    <row r="116" spans="1:6" x14ac:dyDescent="0.25">
      <c r="A116" s="178" t="s">
        <v>737</v>
      </c>
      <c r="B116" s="178" t="s">
        <v>738</v>
      </c>
      <c r="C116" s="179" t="s">
        <v>812</v>
      </c>
      <c r="D116" s="180" t="s">
        <v>685</v>
      </c>
      <c r="E116" s="181">
        <v>1250.8</v>
      </c>
      <c r="F116" s="182" t="s">
        <v>740</v>
      </c>
    </row>
    <row r="117" spans="1:6" x14ac:dyDescent="0.25">
      <c r="A117" s="178" t="s">
        <v>737</v>
      </c>
      <c r="B117" s="178" t="s">
        <v>738</v>
      </c>
      <c r="C117" s="179" t="s">
        <v>813</v>
      </c>
      <c r="D117" s="180" t="s">
        <v>685</v>
      </c>
      <c r="E117" s="181">
        <v>1250.8</v>
      </c>
      <c r="F117" s="182" t="s">
        <v>740</v>
      </c>
    </row>
    <row r="118" spans="1:6" x14ac:dyDescent="0.25">
      <c r="A118" s="178" t="s">
        <v>737</v>
      </c>
      <c r="B118" s="178" t="s">
        <v>738</v>
      </c>
      <c r="C118" s="179" t="s">
        <v>814</v>
      </c>
      <c r="D118" s="180" t="s">
        <v>685</v>
      </c>
      <c r="E118" s="181">
        <v>1250.8</v>
      </c>
      <c r="F118" s="182" t="s">
        <v>740</v>
      </c>
    </row>
    <row r="119" spans="1:6" x14ac:dyDescent="0.25">
      <c r="A119" s="178" t="s">
        <v>737</v>
      </c>
      <c r="B119" s="178" t="s">
        <v>738</v>
      </c>
      <c r="C119" s="179" t="s">
        <v>815</v>
      </c>
      <c r="D119" s="180" t="s">
        <v>685</v>
      </c>
      <c r="E119" s="181">
        <v>21240</v>
      </c>
      <c r="F119" s="182" t="s">
        <v>740</v>
      </c>
    </row>
    <row r="120" spans="1:6" x14ac:dyDescent="0.25">
      <c r="A120" s="178" t="s">
        <v>737</v>
      </c>
      <c r="B120" s="178" t="s">
        <v>738</v>
      </c>
      <c r="C120" s="179" t="s">
        <v>816</v>
      </c>
      <c r="D120" s="180" t="s">
        <v>685</v>
      </c>
      <c r="E120" s="181">
        <v>43960.9</v>
      </c>
      <c r="F120" s="182" t="s">
        <v>740</v>
      </c>
    </row>
    <row r="121" spans="1:6" x14ac:dyDescent="0.25">
      <c r="A121" s="178" t="s">
        <v>737</v>
      </c>
      <c r="B121" s="178" t="s">
        <v>738</v>
      </c>
      <c r="C121" s="179" t="s">
        <v>817</v>
      </c>
      <c r="D121" s="180" t="s">
        <v>685</v>
      </c>
      <c r="E121" s="181">
        <v>13749.996999999999</v>
      </c>
      <c r="F121" s="182" t="s">
        <v>740</v>
      </c>
    </row>
    <row r="122" spans="1:6" x14ac:dyDescent="0.25">
      <c r="A122" s="178" t="s">
        <v>737</v>
      </c>
      <c r="B122" s="178" t="s">
        <v>738</v>
      </c>
      <c r="C122" s="179" t="s">
        <v>818</v>
      </c>
      <c r="D122" s="180" t="s">
        <v>685</v>
      </c>
      <c r="E122" s="181">
        <v>13570</v>
      </c>
      <c r="F122" s="182" t="s">
        <v>740</v>
      </c>
    </row>
    <row r="123" spans="1:6" x14ac:dyDescent="0.25">
      <c r="A123" s="178" t="s">
        <v>737</v>
      </c>
      <c r="B123" s="178" t="s">
        <v>738</v>
      </c>
      <c r="C123" s="179" t="s">
        <v>819</v>
      </c>
      <c r="D123" s="180" t="s">
        <v>685</v>
      </c>
      <c r="E123" s="181">
        <v>4284.71</v>
      </c>
      <c r="F123" s="182" t="s">
        <v>740</v>
      </c>
    </row>
    <row r="124" spans="1:6" x14ac:dyDescent="0.25">
      <c r="A124" s="178" t="s">
        <v>737</v>
      </c>
      <c r="B124" s="178" t="s">
        <v>738</v>
      </c>
      <c r="C124" s="179" t="s">
        <v>820</v>
      </c>
      <c r="D124" s="180" t="s">
        <v>685</v>
      </c>
      <c r="E124" s="181">
        <v>5726.64</v>
      </c>
      <c r="F124" s="182" t="s">
        <v>740</v>
      </c>
    </row>
    <row r="125" spans="1:6" x14ac:dyDescent="0.25">
      <c r="A125" s="178" t="s">
        <v>737</v>
      </c>
      <c r="B125" s="178" t="s">
        <v>738</v>
      </c>
      <c r="C125" s="179" t="s">
        <v>821</v>
      </c>
      <c r="D125" s="180" t="s">
        <v>685</v>
      </c>
      <c r="E125" s="181">
        <v>20650</v>
      </c>
      <c r="F125" s="182" t="s">
        <v>740</v>
      </c>
    </row>
    <row r="126" spans="1:6" ht="12.95" customHeight="1" x14ac:dyDescent="0.25">
      <c r="A126" s="178" t="s">
        <v>737</v>
      </c>
      <c r="B126" s="178" t="s">
        <v>738</v>
      </c>
      <c r="C126" s="179" t="s">
        <v>822</v>
      </c>
      <c r="D126" s="180" t="s">
        <v>685</v>
      </c>
      <c r="E126" s="181">
        <v>575000.01</v>
      </c>
      <c r="F126" s="182" t="s">
        <v>740</v>
      </c>
    </row>
    <row r="127" spans="1:6" x14ac:dyDescent="0.25">
      <c r="A127" s="178" t="s">
        <v>737</v>
      </c>
      <c r="B127" s="178" t="s">
        <v>738</v>
      </c>
      <c r="C127" s="179" t="s">
        <v>823</v>
      </c>
      <c r="D127" s="180" t="s">
        <v>685</v>
      </c>
      <c r="E127" s="181">
        <v>2542900</v>
      </c>
      <c r="F127" s="182" t="s">
        <v>740</v>
      </c>
    </row>
    <row r="128" spans="1:6" x14ac:dyDescent="0.25">
      <c r="A128" s="178" t="s">
        <v>737</v>
      </c>
      <c r="B128" s="178" t="s">
        <v>738</v>
      </c>
      <c r="C128" s="179" t="s">
        <v>824</v>
      </c>
      <c r="D128" s="180" t="s">
        <v>685</v>
      </c>
      <c r="E128" s="181">
        <v>172556.12</v>
      </c>
      <c r="F128" s="182" t="s">
        <v>740</v>
      </c>
    </row>
    <row r="129" spans="1:6" x14ac:dyDescent="0.25">
      <c r="A129" s="178" t="s">
        <v>737</v>
      </c>
      <c r="B129" s="178" t="s">
        <v>738</v>
      </c>
      <c r="C129" s="179" t="s">
        <v>825</v>
      </c>
      <c r="D129" s="180" t="s">
        <v>685</v>
      </c>
      <c r="E129" s="181">
        <v>44250</v>
      </c>
      <c r="F129" s="182" t="s">
        <v>740</v>
      </c>
    </row>
    <row r="130" spans="1:6" x14ac:dyDescent="0.25">
      <c r="A130" s="178" t="s">
        <v>737</v>
      </c>
      <c r="B130" s="178" t="s">
        <v>738</v>
      </c>
      <c r="C130" s="179" t="s">
        <v>826</v>
      </c>
      <c r="D130" s="180" t="s">
        <v>685</v>
      </c>
      <c r="E130" s="181">
        <v>719492.56279999996</v>
      </c>
      <c r="F130" s="182" t="s">
        <v>740</v>
      </c>
    </row>
    <row r="131" spans="1:6" x14ac:dyDescent="0.25">
      <c r="A131" s="178" t="s">
        <v>737</v>
      </c>
      <c r="B131" s="178" t="s">
        <v>738</v>
      </c>
      <c r="C131" s="179" t="s">
        <v>827</v>
      </c>
      <c r="D131" s="180" t="s">
        <v>685</v>
      </c>
      <c r="E131" s="181">
        <v>816192.43</v>
      </c>
      <c r="F131" s="182" t="s">
        <v>740</v>
      </c>
    </row>
    <row r="132" spans="1:6" x14ac:dyDescent="0.25">
      <c r="A132" s="183" t="s">
        <v>828</v>
      </c>
      <c r="B132" s="183" t="s">
        <v>829</v>
      </c>
      <c r="C132" s="184" t="s">
        <v>830</v>
      </c>
      <c r="D132" s="185" t="s">
        <v>685</v>
      </c>
      <c r="E132" s="186">
        <v>36954.32</v>
      </c>
      <c r="F132" s="187" t="s">
        <v>831</v>
      </c>
    </row>
    <row r="133" spans="1:6" ht="14.1" customHeight="1" x14ac:dyDescent="0.25">
      <c r="A133" s="183" t="s">
        <v>828</v>
      </c>
      <c r="B133" s="183" t="s">
        <v>829</v>
      </c>
      <c r="C133" s="184" t="s">
        <v>832</v>
      </c>
      <c r="D133" s="185" t="s">
        <v>685</v>
      </c>
      <c r="E133" s="186">
        <v>3776</v>
      </c>
      <c r="F133" s="187" t="s">
        <v>831</v>
      </c>
    </row>
    <row r="134" spans="1:6" ht="15.95" customHeight="1" x14ac:dyDescent="0.25">
      <c r="A134" s="183" t="s">
        <v>828</v>
      </c>
      <c r="B134" s="183" t="s">
        <v>829</v>
      </c>
      <c r="C134" s="184" t="s">
        <v>833</v>
      </c>
      <c r="D134" s="185" t="s">
        <v>685</v>
      </c>
      <c r="E134" s="186">
        <v>12390</v>
      </c>
      <c r="F134" s="187" t="s">
        <v>831</v>
      </c>
    </row>
    <row r="135" spans="1:6" ht="15" customHeight="1" x14ac:dyDescent="0.25">
      <c r="A135" s="183" t="s">
        <v>828</v>
      </c>
      <c r="B135" s="183" t="s">
        <v>829</v>
      </c>
      <c r="C135" s="184" t="s">
        <v>834</v>
      </c>
      <c r="D135" s="185" t="s">
        <v>685</v>
      </c>
      <c r="E135" s="186">
        <v>6293.7049999999999</v>
      </c>
      <c r="F135" s="187" t="s">
        <v>831</v>
      </c>
    </row>
    <row r="136" spans="1:6" ht="14.1" customHeight="1" x14ac:dyDescent="0.25">
      <c r="A136" s="183" t="s">
        <v>828</v>
      </c>
      <c r="B136" s="183" t="s">
        <v>829</v>
      </c>
      <c r="C136" s="184" t="s">
        <v>835</v>
      </c>
      <c r="D136" s="185" t="s">
        <v>685</v>
      </c>
      <c r="E136" s="186">
        <v>27200</v>
      </c>
      <c r="F136" s="187" t="s">
        <v>831</v>
      </c>
    </row>
    <row r="137" spans="1:6" x14ac:dyDescent="0.25">
      <c r="A137" s="188" t="s">
        <v>392</v>
      </c>
      <c r="B137" s="188" t="s">
        <v>836</v>
      </c>
      <c r="C137" s="189" t="s">
        <v>837</v>
      </c>
      <c r="D137" s="190" t="s">
        <v>685</v>
      </c>
      <c r="E137" s="191">
        <v>109504</v>
      </c>
      <c r="F137" s="192" t="s">
        <v>838</v>
      </c>
    </row>
    <row r="138" spans="1:6" x14ac:dyDescent="0.25">
      <c r="A138" s="188" t="s">
        <v>392</v>
      </c>
      <c r="B138" s="188" t="s">
        <v>836</v>
      </c>
      <c r="C138" s="189" t="s">
        <v>839</v>
      </c>
      <c r="D138" s="190" t="s">
        <v>685</v>
      </c>
      <c r="E138" s="191">
        <v>5723</v>
      </c>
      <c r="F138" s="192" t="s">
        <v>838</v>
      </c>
    </row>
    <row r="139" spans="1:6" x14ac:dyDescent="0.25">
      <c r="A139" s="153" t="s">
        <v>840</v>
      </c>
      <c r="B139" s="153" t="s">
        <v>841</v>
      </c>
      <c r="C139" s="154" t="s">
        <v>842</v>
      </c>
      <c r="D139" s="155" t="s">
        <v>685</v>
      </c>
      <c r="E139" s="156">
        <v>6200</v>
      </c>
      <c r="F139" s="193" t="s">
        <v>843</v>
      </c>
    </row>
    <row r="140" spans="1:6" ht="24" x14ac:dyDescent="0.25">
      <c r="A140" s="153" t="s">
        <v>840</v>
      </c>
      <c r="B140" s="153" t="s">
        <v>841</v>
      </c>
      <c r="C140" s="154" t="s">
        <v>844</v>
      </c>
      <c r="D140" s="155" t="s">
        <v>685</v>
      </c>
      <c r="E140" s="156">
        <v>86568.53</v>
      </c>
      <c r="F140" s="193" t="s">
        <v>843</v>
      </c>
    </row>
    <row r="141" spans="1:6" ht="24" x14ac:dyDescent="0.25">
      <c r="A141" s="153" t="s">
        <v>840</v>
      </c>
      <c r="B141" s="153" t="s">
        <v>841</v>
      </c>
      <c r="C141" s="154" t="s">
        <v>845</v>
      </c>
      <c r="D141" s="155" t="s">
        <v>685</v>
      </c>
      <c r="E141" s="156">
        <v>100917.38</v>
      </c>
      <c r="F141" s="193" t="s">
        <v>843</v>
      </c>
    </row>
    <row r="142" spans="1:6" ht="15.95" customHeight="1" x14ac:dyDescent="0.25">
      <c r="A142" s="194" t="s">
        <v>216</v>
      </c>
      <c r="B142" s="194" t="s">
        <v>846</v>
      </c>
      <c r="C142" s="195" t="s">
        <v>847</v>
      </c>
      <c r="D142" s="196" t="s">
        <v>685</v>
      </c>
      <c r="E142" s="197">
        <v>1000</v>
      </c>
      <c r="F142" s="198" t="s">
        <v>848</v>
      </c>
    </row>
    <row r="143" spans="1:6" x14ac:dyDescent="0.25">
      <c r="A143" s="194" t="s">
        <v>216</v>
      </c>
      <c r="B143" s="194" t="s">
        <v>846</v>
      </c>
      <c r="C143" s="195" t="s">
        <v>849</v>
      </c>
      <c r="D143" s="196" t="s">
        <v>685</v>
      </c>
      <c r="E143" s="197">
        <v>200</v>
      </c>
      <c r="F143" s="198" t="s">
        <v>848</v>
      </c>
    </row>
    <row r="144" spans="1:6" ht="18" customHeight="1" x14ac:dyDescent="0.25">
      <c r="A144" s="194" t="s">
        <v>216</v>
      </c>
      <c r="B144" s="194" t="s">
        <v>846</v>
      </c>
      <c r="C144" s="195" t="s">
        <v>850</v>
      </c>
      <c r="D144" s="196" t="s">
        <v>685</v>
      </c>
      <c r="E144" s="197">
        <v>500</v>
      </c>
      <c r="F144" s="198" t="s">
        <v>848</v>
      </c>
    </row>
    <row r="145" spans="1:6" ht="17.25" customHeight="1" x14ac:dyDescent="0.25">
      <c r="A145" s="194" t="s">
        <v>216</v>
      </c>
      <c r="B145" s="194" t="s">
        <v>846</v>
      </c>
      <c r="C145" s="195" t="s">
        <v>851</v>
      </c>
      <c r="D145" s="196" t="s">
        <v>852</v>
      </c>
      <c r="E145" s="197">
        <v>197</v>
      </c>
      <c r="F145" s="199" t="s">
        <v>853</v>
      </c>
    </row>
    <row r="146" spans="1:6" x14ac:dyDescent="0.25">
      <c r="A146" s="194" t="s">
        <v>216</v>
      </c>
      <c r="B146" s="194" t="s">
        <v>846</v>
      </c>
      <c r="C146" s="195" t="s">
        <v>854</v>
      </c>
      <c r="D146" s="196" t="s">
        <v>852</v>
      </c>
      <c r="E146" s="197">
        <v>181</v>
      </c>
      <c r="F146" s="199" t="s">
        <v>853</v>
      </c>
    </row>
    <row r="147" spans="1:6" x14ac:dyDescent="0.25">
      <c r="A147" s="194" t="s">
        <v>216</v>
      </c>
      <c r="B147" s="194" t="s">
        <v>846</v>
      </c>
      <c r="C147" s="195" t="s">
        <v>855</v>
      </c>
      <c r="D147" s="196" t="s">
        <v>852</v>
      </c>
      <c r="E147" s="197">
        <v>251</v>
      </c>
      <c r="F147" s="198" t="s">
        <v>853</v>
      </c>
    </row>
    <row r="148" spans="1:6" x14ac:dyDescent="0.25">
      <c r="A148" s="194" t="s">
        <v>216</v>
      </c>
      <c r="B148" s="194" t="s">
        <v>846</v>
      </c>
      <c r="C148" s="195" t="s">
        <v>856</v>
      </c>
      <c r="D148" s="196" t="s">
        <v>852</v>
      </c>
      <c r="E148" s="197">
        <v>230</v>
      </c>
      <c r="F148" s="199" t="s">
        <v>853</v>
      </c>
    </row>
    <row r="149" spans="1:6" x14ac:dyDescent="0.25">
      <c r="A149" s="194" t="s">
        <v>216</v>
      </c>
      <c r="B149" s="194" t="s">
        <v>846</v>
      </c>
      <c r="C149" s="195" t="s">
        <v>857</v>
      </c>
      <c r="D149" s="196" t="s">
        <v>852</v>
      </c>
      <c r="E149" s="197">
        <v>110</v>
      </c>
      <c r="F149" s="198" t="s">
        <v>853</v>
      </c>
    </row>
    <row r="150" spans="1:6" x14ac:dyDescent="0.25">
      <c r="A150" s="153" t="s">
        <v>204</v>
      </c>
      <c r="B150" s="153" t="s">
        <v>858</v>
      </c>
      <c r="C150" s="154" t="s">
        <v>859</v>
      </c>
      <c r="D150" s="155" t="s">
        <v>860</v>
      </c>
      <c r="E150" s="156">
        <v>28.32</v>
      </c>
      <c r="F150" s="193" t="s">
        <v>861</v>
      </c>
    </row>
    <row r="151" spans="1:6" x14ac:dyDescent="0.25">
      <c r="A151" s="153" t="s">
        <v>204</v>
      </c>
      <c r="B151" s="153" t="s">
        <v>858</v>
      </c>
      <c r="C151" s="154" t="s">
        <v>862</v>
      </c>
      <c r="D151" s="155" t="s">
        <v>685</v>
      </c>
      <c r="E151" s="156">
        <v>8500</v>
      </c>
      <c r="F151" s="193" t="s">
        <v>861</v>
      </c>
    </row>
    <row r="152" spans="1:6" x14ac:dyDescent="0.25">
      <c r="A152" s="153" t="s">
        <v>204</v>
      </c>
      <c r="B152" s="153" t="s">
        <v>858</v>
      </c>
      <c r="C152" s="154" t="s">
        <v>863</v>
      </c>
      <c r="D152" s="155" t="s">
        <v>685</v>
      </c>
      <c r="E152" s="156">
        <v>81.171999999999997</v>
      </c>
      <c r="F152" s="193" t="s">
        <v>861</v>
      </c>
    </row>
    <row r="153" spans="1:6" x14ac:dyDescent="0.25">
      <c r="A153" s="153" t="s">
        <v>204</v>
      </c>
      <c r="B153" s="153" t="s">
        <v>858</v>
      </c>
      <c r="C153" s="154" t="s">
        <v>864</v>
      </c>
      <c r="D153" s="155" t="s">
        <v>685</v>
      </c>
      <c r="E153" s="156">
        <v>103.3567</v>
      </c>
      <c r="F153" s="193" t="s">
        <v>861</v>
      </c>
    </row>
    <row r="154" spans="1:6" x14ac:dyDescent="0.25">
      <c r="A154" s="153" t="s">
        <v>204</v>
      </c>
      <c r="B154" s="153" t="s">
        <v>858</v>
      </c>
      <c r="C154" s="154" t="s">
        <v>865</v>
      </c>
      <c r="D154" s="155" t="s">
        <v>685</v>
      </c>
      <c r="E154" s="156">
        <v>20.059999999999999</v>
      </c>
      <c r="F154" s="193" t="s">
        <v>861</v>
      </c>
    </row>
    <row r="155" spans="1:6" ht="12.95" customHeight="1" x14ac:dyDescent="0.25">
      <c r="A155" s="153" t="s">
        <v>204</v>
      </c>
      <c r="B155" s="153" t="s">
        <v>858</v>
      </c>
      <c r="C155" s="154" t="s">
        <v>866</v>
      </c>
      <c r="D155" s="155" t="s">
        <v>685</v>
      </c>
      <c r="E155" s="156">
        <v>208.86</v>
      </c>
      <c r="F155" s="193" t="s">
        <v>861</v>
      </c>
    </row>
    <row r="156" spans="1:6" ht="15" customHeight="1" x14ac:dyDescent="0.25">
      <c r="A156" s="153" t="s">
        <v>204</v>
      </c>
      <c r="B156" s="153" t="s">
        <v>858</v>
      </c>
      <c r="C156" s="154" t="s">
        <v>867</v>
      </c>
      <c r="D156" s="155" t="s">
        <v>685</v>
      </c>
      <c r="E156" s="156">
        <v>206.73500000000001</v>
      </c>
      <c r="F156" s="193" t="s">
        <v>861</v>
      </c>
    </row>
    <row r="157" spans="1:6" ht="15" customHeight="1" x14ac:dyDescent="0.25">
      <c r="A157" s="153" t="s">
        <v>204</v>
      </c>
      <c r="B157" s="153" t="s">
        <v>858</v>
      </c>
      <c r="C157" s="154" t="s">
        <v>868</v>
      </c>
      <c r="D157" s="155" t="s">
        <v>685</v>
      </c>
      <c r="E157" s="156">
        <v>43.293999999999997</v>
      </c>
      <c r="F157" s="193" t="s">
        <v>861</v>
      </c>
    </row>
    <row r="158" spans="1:6" ht="15" customHeight="1" x14ac:dyDescent="0.25">
      <c r="A158" s="153" t="s">
        <v>204</v>
      </c>
      <c r="B158" s="153" t="s">
        <v>858</v>
      </c>
      <c r="C158" s="154" t="s">
        <v>869</v>
      </c>
      <c r="D158" s="155" t="s">
        <v>685</v>
      </c>
      <c r="E158" s="156">
        <v>5.9</v>
      </c>
      <c r="F158" s="193" t="s">
        <v>861</v>
      </c>
    </row>
    <row r="159" spans="1:6" ht="15" customHeight="1" x14ac:dyDescent="0.25">
      <c r="A159" s="153" t="s">
        <v>204</v>
      </c>
      <c r="B159" s="153" t="s">
        <v>858</v>
      </c>
      <c r="C159" s="154" t="s">
        <v>870</v>
      </c>
      <c r="D159" s="155" t="s">
        <v>685</v>
      </c>
      <c r="E159" s="156">
        <v>944</v>
      </c>
      <c r="F159" s="193" t="s">
        <v>861</v>
      </c>
    </row>
    <row r="160" spans="1:6" ht="15" customHeight="1" x14ac:dyDescent="0.25">
      <c r="A160" s="153" t="s">
        <v>204</v>
      </c>
      <c r="B160" s="153" t="s">
        <v>858</v>
      </c>
      <c r="C160" s="154" t="s">
        <v>871</v>
      </c>
      <c r="D160" s="155" t="s">
        <v>685</v>
      </c>
      <c r="E160" s="156">
        <v>571.12</v>
      </c>
      <c r="F160" s="193" t="s">
        <v>861</v>
      </c>
    </row>
    <row r="161" spans="1:6" ht="15" customHeight="1" x14ac:dyDescent="0.25">
      <c r="A161" s="153" t="s">
        <v>204</v>
      </c>
      <c r="B161" s="153" t="s">
        <v>858</v>
      </c>
      <c r="C161" s="154" t="s">
        <v>872</v>
      </c>
      <c r="D161" s="155" t="s">
        <v>685</v>
      </c>
      <c r="E161" s="156">
        <v>619.5</v>
      </c>
      <c r="F161" s="193" t="s">
        <v>861</v>
      </c>
    </row>
    <row r="162" spans="1:6" ht="15" customHeight="1" x14ac:dyDescent="0.25">
      <c r="A162" s="153" t="s">
        <v>204</v>
      </c>
      <c r="B162" s="153" t="s">
        <v>858</v>
      </c>
      <c r="C162" s="154" t="s">
        <v>873</v>
      </c>
      <c r="D162" s="155" t="s">
        <v>685</v>
      </c>
      <c r="E162" s="156">
        <v>100.3</v>
      </c>
      <c r="F162" s="193" t="s">
        <v>861</v>
      </c>
    </row>
    <row r="163" spans="1:6" ht="14.1" customHeight="1" x14ac:dyDescent="0.25">
      <c r="A163" s="153" t="s">
        <v>204</v>
      </c>
      <c r="B163" s="153" t="s">
        <v>858</v>
      </c>
      <c r="C163" s="154" t="s">
        <v>874</v>
      </c>
      <c r="D163" s="155" t="s">
        <v>685</v>
      </c>
      <c r="E163" s="156">
        <v>33.630000000000003</v>
      </c>
      <c r="F163" s="193" t="s">
        <v>861</v>
      </c>
    </row>
    <row r="164" spans="1:6" x14ac:dyDescent="0.25">
      <c r="A164" s="153" t="s">
        <v>204</v>
      </c>
      <c r="B164" s="153" t="s">
        <v>858</v>
      </c>
      <c r="C164" s="154" t="s">
        <v>875</v>
      </c>
      <c r="D164" s="155" t="s">
        <v>685</v>
      </c>
      <c r="E164" s="156">
        <v>44.25</v>
      </c>
      <c r="F164" s="193" t="s">
        <v>861</v>
      </c>
    </row>
    <row r="165" spans="1:6" x14ac:dyDescent="0.25">
      <c r="A165" s="153" t="s">
        <v>204</v>
      </c>
      <c r="B165" s="153" t="s">
        <v>858</v>
      </c>
      <c r="C165" s="154" t="s">
        <v>876</v>
      </c>
      <c r="D165" s="155" t="s">
        <v>685</v>
      </c>
      <c r="E165" s="156">
        <v>855.5</v>
      </c>
      <c r="F165" s="193" t="s">
        <v>861</v>
      </c>
    </row>
    <row r="166" spans="1:6" x14ac:dyDescent="0.25">
      <c r="A166" s="153" t="s">
        <v>204</v>
      </c>
      <c r="B166" s="153" t="s">
        <v>858</v>
      </c>
      <c r="C166" s="154" t="s">
        <v>877</v>
      </c>
      <c r="D166" s="155" t="s">
        <v>685</v>
      </c>
      <c r="E166" s="156">
        <v>60.2273</v>
      </c>
      <c r="F166" s="193" t="s">
        <v>861</v>
      </c>
    </row>
    <row r="167" spans="1:6" x14ac:dyDescent="0.25">
      <c r="A167" s="153" t="s">
        <v>204</v>
      </c>
      <c r="B167" s="153" t="s">
        <v>858</v>
      </c>
      <c r="C167" s="154" t="s">
        <v>878</v>
      </c>
      <c r="D167" s="155" t="s">
        <v>685</v>
      </c>
      <c r="E167" s="156">
        <v>102.8133</v>
      </c>
      <c r="F167" s="193" t="s">
        <v>861</v>
      </c>
    </row>
    <row r="168" spans="1:6" x14ac:dyDescent="0.25">
      <c r="A168" s="153" t="s">
        <v>204</v>
      </c>
      <c r="B168" s="153" t="s">
        <v>858</v>
      </c>
      <c r="C168" s="154" t="s">
        <v>879</v>
      </c>
      <c r="D168" s="155" t="s">
        <v>685</v>
      </c>
      <c r="E168" s="156">
        <v>3030.43</v>
      </c>
      <c r="F168" s="193" t="s">
        <v>861</v>
      </c>
    </row>
    <row r="169" spans="1:6" x14ac:dyDescent="0.25">
      <c r="A169" s="153" t="s">
        <v>204</v>
      </c>
      <c r="B169" s="153" t="s">
        <v>858</v>
      </c>
      <c r="C169" s="154" t="s">
        <v>880</v>
      </c>
      <c r="D169" s="155" t="s">
        <v>685</v>
      </c>
      <c r="E169" s="156">
        <v>858.45</v>
      </c>
      <c r="F169" s="193" t="s">
        <v>861</v>
      </c>
    </row>
    <row r="170" spans="1:6" x14ac:dyDescent="0.25">
      <c r="A170" s="153" t="s">
        <v>204</v>
      </c>
      <c r="B170" s="153" t="s">
        <v>858</v>
      </c>
      <c r="C170" s="154" t="s">
        <v>881</v>
      </c>
      <c r="D170" s="155" t="s">
        <v>685</v>
      </c>
      <c r="E170" s="156">
        <v>206.72329999999999</v>
      </c>
      <c r="F170" s="193" t="s">
        <v>861</v>
      </c>
    </row>
    <row r="171" spans="1:6" ht="15.95" customHeight="1" x14ac:dyDescent="0.25">
      <c r="A171" s="153" t="s">
        <v>204</v>
      </c>
      <c r="B171" s="153" t="s">
        <v>858</v>
      </c>
      <c r="C171" s="154" t="s">
        <v>882</v>
      </c>
      <c r="D171" s="155" t="s">
        <v>685</v>
      </c>
      <c r="E171" s="156">
        <v>4425</v>
      </c>
      <c r="F171" s="193" t="s">
        <v>861</v>
      </c>
    </row>
    <row r="172" spans="1:6" x14ac:dyDescent="0.25">
      <c r="A172" s="153" t="s">
        <v>204</v>
      </c>
      <c r="B172" s="153" t="s">
        <v>858</v>
      </c>
      <c r="C172" s="154" t="s">
        <v>883</v>
      </c>
      <c r="D172" s="155" t="s">
        <v>685</v>
      </c>
      <c r="E172" s="156">
        <v>13500.0026</v>
      </c>
      <c r="F172" s="193" t="s">
        <v>861</v>
      </c>
    </row>
    <row r="173" spans="1:6" ht="20.25" customHeight="1" x14ac:dyDescent="0.25">
      <c r="A173" s="153" t="s">
        <v>204</v>
      </c>
      <c r="B173" s="153" t="s">
        <v>858</v>
      </c>
      <c r="C173" s="154" t="s">
        <v>884</v>
      </c>
      <c r="D173" s="155" t="s">
        <v>685</v>
      </c>
      <c r="E173" s="156">
        <v>1416</v>
      </c>
      <c r="F173" s="193" t="s">
        <v>861</v>
      </c>
    </row>
    <row r="174" spans="1:6" ht="21" customHeight="1" x14ac:dyDescent="0.2">
      <c r="A174" s="153" t="s">
        <v>204</v>
      </c>
      <c r="B174" s="153" t="s">
        <v>858</v>
      </c>
      <c r="C174" s="154" t="s">
        <v>885</v>
      </c>
      <c r="D174" s="155" t="s">
        <v>685</v>
      </c>
      <c r="E174" s="156">
        <v>3.54</v>
      </c>
      <c r="F174" s="200" t="s">
        <v>861</v>
      </c>
    </row>
    <row r="175" spans="1:6" ht="18" customHeight="1" x14ac:dyDescent="0.25">
      <c r="A175" s="153" t="s">
        <v>204</v>
      </c>
      <c r="B175" s="153" t="s">
        <v>858</v>
      </c>
      <c r="C175" s="154" t="s">
        <v>886</v>
      </c>
      <c r="D175" s="155" t="s">
        <v>685</v>
      </c>
      <c r="E175" s="156">
        <v>73.16</v>
      </c>
      <c r="F175" s="193" t="s">
        <v>861</v>
      </c>
    </row>
    <row r="176" spans="1:6" ht="20.25" customHeight="1" x14ac:dyDescent="0.25">
      <c r="A176" s="153" t="s">
        <v>204</v>
      </c>
      <c r="B176" s="153" t="s">
        <v>858</v>
      </c>
      <c r="C176" s="154" t="s">
        <v>887</v>
      </c>
      <c r="D176" s="155" t="s">
        <v>685</v>
      </c>
      <c r="E176" s="156">
        <v>548.26499999999999</v>
      </c>
      <c r="F176" s="193" t="s">
        <v>861</v>
      </c>
    </row>
    <row r="177" spans="1:6" ht="25.5" customHeight="1" x14ac:dyDescent="0.25">
      <c r="A177" s="153" t="s">
        <v>204</v>
      </c>
      <c r="B177" s="153" t="s">
        <v>858</v>
      </c>
      <c r="C177" s="154" t="s">
        <v>888</v>
      </c>
      <c r="D177" s="155" t="s">
        <v>685</v>
      </c>
      <c r="E177" s="156">
        <v>526.32500000000005</v>
      </c>
      <c r="F177" s="193" t="s">
        <v>861</v>
      </c>
    </row>
    <row r="178" spans="1:6" ht="19.5" customHeight="1" x14ac:dyDescent="0.2">
      <c r="A178" s="153" t="s">
        <v>204</v>
      </c>
      <c r="B178" s="153" t="s">
        <v>858</v>
      </c>
      <c r="C178" s="154" t="s">
        <v>889</v>
      </c>
      <c r="D178" s="155" t="s">
        <v>685</v>
      </c>
      <c r="E178" s="156">
        <v>3.54</v>
      </c>
      <c r="F178" s="200" t="s">
        <v>861</v>
      </c>
    </row>
    <row r="179" spans="1:6" ht="27.75" customHeight="1" x14ac:dyDescent="0.25">
      <c r="A179" s="153" t="s">
        <v>204</v>
      </c>
      <c r="B179" s="153" t="s">
        <v>858</v>
      </c>
      <c r="C179" s="154" t="s">
        <v>890</v>
      </c>
      <c r="D179" s="155" t="s">
        <v>685</v>
      </c>
      <c r="E179" s="156">
        <v>265.5</v>
      </c>
      <c r="F179" s="193" t="s">
        <v>861</v>
      </c>
    </row>
    <row r="180" spans="1:6" ht="21.75" customHeight="1" x14ac:dyDescent="0.25">
      <c r="A180" s="201" t="s">
        <v>127</v>
      </c>
      <c r="B180" s="201" t="s">
        <v>891</v>
      </c>
      <c r="C180" s="202" t="s">
        <v>892</v>
      </c>
      <c r="D180" s="203" t="s">
        <v>685</v>
      </c>
      <c r="E180" s="204">
        <v>1.9823999999999999</v>
      </c>
      <c r="F180" s="205" t="s">
        <v>893</v>
      </c>
    </row>
    <row r="181" spans="1:6" ht="22.5" customHeight="1" x14ac:dyDescent="0.25">
      <c r="A181" s="153" t="s">
        <v>190</v>
      </c>
      <c r="B181" s="153" t="s">
        <v>894</v>
      </c>
      <c r="C181" s="154" t="s">
        <v>895</v>
      </c>
      <c r="D181" s="155" t="s">
        <v>685</v>
      </c>
      <c r="E181" s="156">
        <v>7773.84</v>
      </c>
      <c r="F181" s="193" t="s">
        <v>896</v>
      </c>
    </row>
    <row r="182" spans="1:6" x14ac:dyDescent="0.25">
      <c r="A182" s="153" t="s">
        <v>190</v>
      </c>
      <c r="B182" s="153" t="s">
        <v>894</v>
      </c>
      <c r="C182" s="154" t="s">
        <v>897</v>
      </c>
      <c r="D182" s="155" t="s">
        <v>685</v>
      </c>
      <c r="E182" s="156">
        <v>9343.24</v>
      </c>
      <c r="F182" s="193" t="s">
        <v>896</v>
      </c>
    </row>
    <row r="183" spans="1:6" ht="23.25" customHeight="1" x14ac:dyDescent="0.25">
      <c r="A183" s="153" t="s">
        <v>190</v>
      </c>
      <c r="B183" s="153" t="s">
        <v>894</v>
      </c>
      <c r="C183" s="154" t="s">
        <v>898</v>
      </c>
      <c r="D183" s="155" t="s">
        <v>685</v>
      </c>
      <c r="E183" s="156">
        <v>10915</v>
      </c>
      <c r="F183" s="193" t="s">
        <v>896</v>
      </c>
    </row>
    <row r="184" spans="1:6" ht="20.25" customHeight="1" x14ac:dyDescent="0.25">
      <c r="A184" s="153" t="s">
        <v>190</v>
      </c>
      <c r="B184" s="153" t="s">
        <v>894</v>
      </c>
      <c r="C184" s="154" t="s">
        <v>899</v>
      </c>
      <c r="D184" s="155" t="s">
        <v>685</v>
      </c>
      <c r="E184" s="156">
        <v>3923.5</v>
      </c>
      <c r="F184" s="193" t="s">
        <v>896</v>
      </c>
    </row>
    <row r="185" spans="1:6" ht="14.1" customHeight="1" x14ac:dyDescent="0.25">
      <c r="A185" s="153" t="s">
        <v>190</v>
      </c>
      <c r="B185" s="153" t="s">
        <v>894</v>
      </c>
      <c r="C185" s="154" t="s">
        <v>900</v>
      </c>
      <c r="D185" s="155" t="s">
        <v>685</v>
      </c>
      <c r="E185" s="156">
        <v>4543</v>
      </c>
      <c r="F185" s="193" t="s">
        <v>896</v>
      </c>
    </row>
    <row r="186" spans="1:6" ht="17.100000000000001" customHeight="1" x14ac:dyDescent="0.25">
      <c r="A186" s="153" t="s">
        <v>190</v>
      </c>
      <c r="B186" s="153" t="s">
        <v>894</v>
      </c>
      <c r="C186" s="154" t="s">
        <v>901</v>
      </c>
      <c r="D186" s="155" t="s">
        <v>685</v>
      </c>
      <c r="E186" s="156">
        <v>9204</v>
      </c>
      <c r="F186" s="193" t="s">
        <v>896</v>
      </c>
    </row>
    <row r="187" spans="1:6" ht="15.95" customHeight="1" x14ac:dyDescent="0.25">
      <c r="A187" s="153" t="s">
        <v>190</v>
      </c>
      <c r="B187" s="153" t="s">
        <v>894</v>
      </c>
      <c r="C187" s="154" t="s">
        <v>902</v>
      </c>
      <c r="D187" s="155" t="s">
        <v>685</v>
      </c>
      <c r="E187" s="156">
        <v>1239</v>
      </c>
      <c r="F187" s="193" t="s">
        <v>896</v>
      </c>
    </row>
    <row r="188" spans="1:6" ht="15.95" customHeight="1" x14ac:dyDescent="0.25">
      <c r="A188" s="153" t="s">
        <v>190</v>
      </c>
      <c r="B188" s="153" t="s">
        <v>894</v>
      </c>
      <c r="C188" s="154" t="s">
        <v>903</v>
      </c>
      <c r="D188" s="155" t="s">
        <v>685</v>
      </c>
      <c r="E188" s="156">
        <v>1239</v>
      </c>
      <c r="F188" s="193" t="s">
        <v>896</v>
      </c>
    </row>
    <row r="189" spans="1:6" ht="32.25" customHeight="1" x14ac:dyDescent="0.25">
      <c r="A189" s="206" t="s">
        <v>150</v>
      </c>
      <c r="B189" s="206" t="s">
        <v>904</v>
      </c>
      <c r="C189" s="206" t="s">
        <v>905</v>
      </c>
      <c r="D189" s="207" t="s">
        <v>685</v>
      </c>
      <c r="E189" s="208">
        <v>54999.99</v>
      </c>
      <c r="F189" s="209" t="s">
        <v>906</v>
      </c>
    </row>
    <row r="190" spans="1:6" ht="30.75" customHeight="1" x14ac:dyDescent="0.25">
      <c r="A190" s="206" t="s">
        <v>150</v>
      </c>
      <c r="B190" s="206" t="s">
        <v>904</v>
      </c>
      <c r="C190" s="206" t="s">
        <v>907</v>
      </c>
      <c r="D190" s="207" t="s">
        <v>685</v>
      </c>
      <c r="E190" s="208">
        <v>17023.8</v>
      </c>
      <c r="F190" s="209" t="s">
        <v>906</v>
      </c>
    </row>
    <row r="191" spans="1:6" ht="25.5" customHeight="1" x14ac:dyDescent="0.25">
      <c r="A191" s="210" t="s">
        <v>908</v>
      </c>
      <c r="B191" s="206" t="s">
        <v>904</v>
      </c>
      <c r="C191" s="211" t="s">
        <v>909</v>
      </c>
      <c r="D191" s="212" t="s">
        <v>685</v>
      </c>
      <c r="E191" s="213">
        <v>4130</v>
      </c>
      <c r="F191" s="214" t="s">
        <v>910</v>
      </c>
    </row>
    <row r="192" spans="1:6" ht="15.95" customHeight="1" x14ac:dyDescent="0.25">
      <c r="A192" s="210" t="s">
        <v>908</v>
      </c>
      <c r="B192" s="206" t="s">
        <v>904</v>
      </c>
      <c r="C192" s="211" t="s">
        <v>911</v>
      </c>
      <c r="D192" s="212" t="s">
        <v>685</v>
      </c>
      <c r="E192" s="213">
        <v>16048</v>
      </c>
      <c r="F192" s="214" t="s">
        <v>910</v>
      </c>
    </row>
    <row r="193" spans="1:6" ht="27.75" customHeight="1" x14ac:dyDescent="0.25">
      <c r="A193" s="210" t="s">
        <v>908</v>
      </c>
      <c r="B193" s="206" t="s">
        <v>904</v>
      </c>
      <c r="C193" s="211" t="s">
        <v>912</v>
      </c>
      <c r="D193" s="215" t="s">
        <v>685</v>
      </c>
      <c r="E193" s="213">
        <v>24502.7</v>
      </c>
      <c r="F193" s="214" t="s">
        <v>910</v>
      </c>
    </row>
    <row r="194" spans="1:6" ht="34.5" customHeight="1" x14ac:dyDescent="0.25">
      <c r="A194" s="206" t="s">
        <v>149</v>
      </c>
      <c r="B194" s="206" t="s">
        <v>904</v>
      </c>
      <c r="C194" s="206" t="s">
        <v>913</v>
      </c>
      <c r="D194" s="207" t="s">
        <v>685</v>
      </c>
      <c r="E194" s="208">
        <v>715000</v>
      </c>
      <c r="F194" s="209" t="s">
        <v>914</v>
      </c>
    </row>
    <row r="195" spans="1:6" ht="23.25" customHeight="1" x14ac:dyDescent="0.25">
      <c r="A195" s="206" t="s">
        <v>915</v>
      </c>
      <c r="B195" s="206" t="s">
        <v>904</v>
      </c>
      <c r="C195" s="206" t="s">
        <v>916</v>
      </c>
      <c r="D195" s="207" t="s">
        <v>685</v>
      </c>
      <c r="E195" s="208">
        <v>60742.81</v>
      </c>
      <c r="F195" s="209" t="s">
        <v>906</v>
      </c>
    </row>
    <row r="196" spans="1:6" ht="25.5" customHeight="1" x14ac:dyDescent="0.25">
      <c r="A196" s="178" t="s">
        <v>915</v>
      </c>
      <c r="B196" s="206" t="s">
        <v>904</v>
      </c>
      <c r="C196" s="206" t="s">
        <v>917</v>
      </c>
      <c r="D196" s="207" t="s">
        <v>685</v>
      </c>
      <c r="E196" s="208">
        <v>30385</v>
      </c>
      <c r="F196" s="209" t="s">
        <v>906</v>
      </c>
    </row>
    <row r="197" spans="1:6" ht="24" x14ac:dyDescent="0.25">
      <c r="A197" s="206" t="s">
        <v>915</v>
      </c>
      <c r="B197" s="206" t="s">
        <v>904</v>
      </c>
      <c r="C197" s="206" t="s">
        <v>918</v>
      </c>
      <c r="D197" s="207" t="s">
        <v>685</v>
      </c>
      <c r="E197" s="208">
        <v>79818.740000000005</v>
      </c>
      <c r="F197" s="209" t="s">
        <v>906</v>
      </c>
    </row>
    <row r="198" spans="1:6" ht="24" x14ac:dyDescent="0.25">
      <c r="A198" s="178" t="s">
        <v>915</v>
      </c>
      <c r="B198" s="206" t="s">
        <v>904</v>
      </c>
      <c r="C198" s="206" t="s">
        <v>919</v>
      </c>
      <c r="D198" s="207" t="s">
        <v>685</v>
      </c>
      <c r="E198" s="208">
        <v>4500</v>
      </c>
      <c r="F198" s="209" t="s">
        <v>920</v>
      </c>
    </row>
    <row r="199" spans="1:6" ht="24" x14ac:dyDescent="0.25">
      <c r="A199" s="178" t="s">
        <v>915</v>
      </c>
      <c r="B199" s="206" t="s">
        <v>904</v>
      </c>
      <c r="C199" s="179" t="s">
        <v>921</v>
      </c>
      <c r="D199" s="180" t="s">
        <v>685</v>
      </c>
      <c r="E199" s="181">
        <v>44840</v>
      </c>
      <c r="F199" s="182" t="s">
        <v>922</v>
      </c>
    </row>
    <row r="200" spans="1:6" ht="14.1" customHeight="1" x14ac:dyDescent="0.25">
      <c r="A200" s="206" t="s">
        <v>915</v>
      </c>
      <c r="B200" s="206" t="s">
        <v>904</v>
      </c>
      <c r="C200" s="206" t="s">
        <v>923</v>
      </c>
      <c r="D200" s="207" t="s">
        <v>685</v>
      </c>
      <c r="E200" s="208">
        <v>8850</v>
      </c>
      <c r="F200" s="209" t="s">
        <v>906</v>
      </c>
    </row>
    <row r="201" spans="1:6" ht="14.1" customHeight="1" x14ac:dyDescent="0.25">
      <c r="A201" s="178" t="s">
        <v>924</v>
      </c>
      <c r="B201" s="206" t="s">
        <v>904</v>
      </c>
      <c r="C201" s="216" t="s">
        <v>925</v>
      </c>
      <c r="D201" s="217" t="s">
        <v>685</v>
      </c>
      <c r="E201" s="218">
        <v>45459.5</v>
      </c>
      <c r="F201" s="219" t="s">
        <v>926</v>
      </c>
    </row>
    <row r="202" spans="1:6" ht="15.95" customHeight="1" x14ac:dyDescent="0.25">
      <c r="A202" s="178" t="s">
        <v>924</v>
      </c>
      <c r="B202" s="206" t="s">
        <v>904</v>
      </c>
      <c r="C202" s="216" t="s">
        <v>927</v>
      </c>
      <c r="D202" s="217" t="s">
        <v>685</v>
      </c>
      <c r="E202" s="218">
        <v>7500</v>
      </c>
      <c r="F202" s="219" t="s">
        <v>928</v>
      </c>
    </row>
    <row r="203" spans="1:6" ht="15" customHeight="1" x14ac:dyDescent="0.25">
      <c r="A203" s="220" t="s">
        <v>227</v>
      </c>
      <c r="B203" s="220" t="s">
        <v>929</v>
      </c>
      <c r="C203" s="221" t="s">
        <v>930</v>
      </c>
      <c r="D203" s="222" t="s">
        <v>685</v>
      </c>
      <c r="E203" s="223">
        <v>68.44</v>
      </c>
      <c r="F203" s="224" t="s">
        <v>931</v>
      </c>
    </row>
    <row r="204" spans="1:6" ht="15" customHeight="1" x14ac:dyDescent="0.25">
      <c r="A204" s="220" t="s">
        <v>227</v>
      </c>
      <c r="B204" s="220" t="s">
        <v>929</v>
      </c>
      <c r="C204" s="221" t="s">
        <v>932</v>
      </c>
      <c r="D204" s="222" t="s">
        <v>685</v>
      </c>
      <c r="E204" s="223">
        <v>3935.3</v>
      </c>
      <c r="F204" s="224" t="s">
        <v>931</v>
      </c>
    </row>
    <row r="205" spans="1:6" ht="14.1" customHeight="1" x14ac:dyDescent="0.25">
      <c r="A205" s="220" t="s">
        <v>227</v>
      </c>
      <c r="B205" s="220" t="s">
        <v>929</v>
      </c>
      <c r="C205" s="221" t="s">
        <v>933</v>
      </c>
      <c r="D205" s="222" t="s">
        <v>685</v>
      </c>
      <c r="E205" s="223">
        <v>1548</v>
      </c>
      <c r="F205" s="224" t="s">
        <v>931</v>
      </c>
    </row>
    <row r="206" spans="1:6" ht="12.95" customHeight="1" x14ac:dyDescent="0.25">
      <c r="A206" s="220" t="s">
        <v>227</v>
      </c>
      <c r="B206" s="220" t="s">
        <v>929</v>
      </c>
      <c r="C206" s="221" t="s">
        <v>934</v>
      </c>
      <c r="D206" s="222" t="s">
        <v>685</v>
      </c>
      <c r="E206" s="223">
        <v>130</v>
      </c>
      <c r="F206" s="224" t="s">
        <v>931</v>
      </c>
    </row>
    <row r="207" spans="1:6" x14ac:dyDescent="0.25">
      <c r="A207" s="220" t="s">
        <v>227</v>
      </c>
      <c r="B207" s="220" t="s">
        <v>929</v>
      </c>
      <c r="C207" s="221" t="s">
        <v>935</v>
      </c>
      <c r="D207" s="222" t="s">
        <v>685</v>
      </c>
      <c r="E207" s="223">
        <v>341.02</v>
      </c>
      <c r="F207" s="224" t="s">
        <v>931</v>
      </c>
    </row>
    <row r="208" spans="1:6" x14ac:dyDescent="0.25">
      <c r="A208" s="220" t="s">
        <v>227</v>
      </c>
      <c r="B208" s="220" t="s">
        <v>929</v>
      </c>
      <c r="C208" s="221" t="s">
        <v>936</v>
      </c>
      <c r="D208" s="222" t="s">
        <v>685</v>
      </c>
      <c r="E208" s="223">
        <v>120</v>
      </c>
      <c r="F208" s="224" t="s">
        <v>931</v>
      </c>
    </row>
    <row r="209" spans="1:6" x14ac:dyDescent="0.25">
      <c r="A209" s="220" t="s">
        <v>227</v>
      </c>
      <c r="B209" s="220" t="s">
        <v>929</v>
      </c>
      <c r="C209" s="221" t="s">
        <v>937</v>
      </c>
      <c r="D209" s="222" t="s">
        <v>852</v>
      </c>
      <c r="E209" s="223">
        <v>57.784999999999997</v>
      </c>
      <c r="F209" s="224" t="s">
        <v>931</v>
      </c>
    </row>
    <row r="210" spans="1:6" x14ac:dyDescent="0.25">
      <c r="A210" s="220" t="s">
        <v>227</v>
      </c>
      <c r="B210" s="220" t="s">
        <v>929</v>
      </c>
      <c r="C210" s="221" t="s">
        <v>938</v>
      </c>
      <c r="D210" s="222" t="s">
        <v>852</v>
      </c>
      <c r="E210" s="223">
        <v>118</v>
      </c>
      <c r="F210" s="224" t="s">
        <v>931</v>
      </c>
    </row>
    <row r="211" spans="1:6" x14ac:dyDescent="0.25">
      <c r="A211" s="220" t="s">
        <v>227</v>
      </c>
      <c r="B211" s="220" t="s">
        <v>929</v>
      </c>
      <c r="C211" s="221" t="s">
        <v>939</v>
      </c>
      <c r="D211" s="222" t="s">
        <v>852</v>
      </c>
      <c r="E211" s="223">
        <v>138.06</v>
      </c>
      <c r="F211" s="224" t="s">
        <v>931</v>
      </c>
    </row>
    <row r="212" spans="1:6" x14ac:dyDescent="0.25">
      <c r="A212" s="220" t="s">
        <v>227</v>
      </c>
      <c r="B212" s="220" t="s">
        <v>929</v>
      </c>
      <c r="C212" s="221" t="s">
        <v>940</v>
      </c>
      <c r="D212" s="222" t="s">
        <v>852</v>
      </c>
      <c r="E212" s="223">
        <v>136.88</v>
      </c>
      <c r="F212" s="224" t="s">
        <v>931</v>
      </c>
    </row>
    <row r="213" spans="1:6" ht="14.1" customHeight="1" x14ac:dyDescent="0.25">
      <c r="A213" s="220" t="s">
        <v>227</v>
      </c>
      <c r="B213" s="220" t="s">
        <v>929</v>
      </c>
      <c r="C213" s="221" t="s">
        <v>941</v>
      </c>
      <c r="D213" s="222" t="s">
        <v>685</v>
      </c>
      <c r="E213" s="223">
        <v>270</v>
      </c>
      <c r="F213" s="224" t="s">
        <v>931</v>
      </c>
    </row>
    <row r="214" spans="1:6" ht="15" customHeight="1" x14ac:dyDescent="0.25">
      <c r="A214" s="220" t="s">
        <v>227</v>
      </c>
      <c r="B214" s="220" t="s">
        <v>929</v>
      </c>
      <c r="C214" s="221" t="s">
        <v>942</v>
      </c>
      <c r="D214" s="222" t="s">
        <v>685</v>
      </c>
      <c r="E214" s="223">
        <v>300</v>
      </c>
      <c r="F214" s="224" t="s">
        <v>931</v>
      </c>
    </row>
    <row r="215" spans="1:6" x14ac:dyDescent="0.25">
      <c r="A215" s="220" t="s">
        <v>227</v>
      </c>
      <c r="B215" s="220" t="s">
        <v>929</v>
      </c>
      <c r="C215" s="221" t="s">
        <v>943</v>
      </c>
      <c r="D215" s="222" t="s">
        <v>685</v>
      </c>
      <c r="E215" s="223">
        <v>160</v>
      </c>
      <c r="F215" s="224" t="s">
        <v>931</v>
      </c>
    </row>
    <row r="216" spans="1:6" x14ac:dyDescent="0.25">
      <c r="A216" s="220" t="s">
        <v>227</v>
      </c>
      <c r="B216" s="220" t="s">
        <v>929</v>
      </c>
      <c r="C216" s="221" t="s">
        <v>944</v>
      </c>
      <c r="D216" s="222" t="s">
        <v>685</v>
      </c>
      <c r="E216" s="223">
        <v>728.06</v>
      </c>
      <c r="F216" s="224" t="s">
        <v>931</v>
      </c>
    </row>
    <row r="217" spans="1:6" x14ac:dyDescent="0.25">
      <c r="A217" s="220" t="s">
        <v>227</v>
      </c>
      <c r="B217" s="220" t="s">
        <v>929</v>
      </c>
      <c r="C217" s="221" t="s">
        <v>945</v>
      </c>
      <c r="D217" s="222" t="s">
        <v>685</v>
      </c>
      <c r="E217" s="223">
        <v>125</v>
      </c>
      <c r="F217" s="224" t="s">
        <v>931</v>
      </c>
    </row>
    <row r="218" spans="1:6" x14ac:dyDescent="0.25">
      <c r="A218" s="225" t="s">
        <v>946</v>
      </c>
      <c r="B218" s="225" t="s">
        <v>947</v>
      </c>
      <c r="C218" s="226" t="s">
        <v>948</v>
      </c>
      <c r="D218" s="227" t="s">
        <v>685</v>
      </c>
      <c r="E218" s="228">
        <v>7123.8959999999997</v>
      </c>
      <c r="F218" s="229" t="s">
        <v>949</v>
      </c>
    </row>
    <row r="219" spans="1:6" x14ac:dyDescent="0.25">
      <c r="A219" s="225" t="s">
        <v>946</v>
      </c>
      <c r="B219" s="225" t="s">
        <v>947</v>
      </c>
      <c r="C219" s="226" t="s">
        <v>950</v>
      </c>
      <c r="D219" s="230" t="s">
        <v>685</v>
      </c>
      <c r="E219" s="231">
        <v>13570</v>
      </c>
      <c r="F219" s="232" t="s">
        <v>949</v>
      </c>
    </row>
    <row r="220" spans="1:6" ht="19.5" customHeight="1" x14ac:dyDescent="0.25">
      <c r="A220" s="233" t="s">
        <v>233</v>
      </c>
      <c r="B220" s="233" t="s">
        <v>951</v>
      </c>
      <c r="C220" s="234" t="s">
        <v>952</v>
      </c>
      <c r="D220" s="235" t="s">
        <v>685</v>
      </c>
      <c r="E220" s="236">
        <v>6938.4</v>
      </c>
      <c r="F220" s="237" t="s">
        <v>953</v>
      </c>
    </row>
    <row r="221" spans="1:6" ht="15.95" customHeight="1" x14ac:dyDescent="0.25">
      <c r="A221" s="238" t="s">
        <v>233</v>
      </c>
      <c r="B221" s="233" t="s">
        <v>951</v>
      </c>
      <c r="C221" s="239" t="s">
        <v>954</v>
      </c>
      <c r="D221" s="240" t="s">
        <v>685</v>
      </c>
      <c r="E221" s="241">
        <v>11800</v>
      </c>
      <c r="F221" s="242" t="s">
        <v>955</v>
      </c>
    </row>
    <row r="222" spans="1:6" ht="15.95" customHeight="1" x14ac:dyDescent="0.25">
      <c r="A222" s="238" t="s">
        <v>233</v>
      </c>
      <c r="B222" s="233" t="s">
        <v>951</v>
      </c>
      <c r="C222" s="239" t="s">
        <v>956</v>
      </c>
      <c r="D222" s="240" t="s">
        <v>685</v>
      </c>
      <c r="E222" s="241">
        <v>10620</v>
      </c>
      <c r="F222" s="242" t="s">
        <v>955</v>
      </c>
    </row>
    <row r="223" spans="1:6" x14ac:dyDescent="0.25">
      <c r="A223" s="233" t="s">
        <v>233</v>
      </c>
      <c r="B223" s="233" t="s">
        <v>951</v>
      </c>
      <c r="C223" s="234" t="s">
        <v>957</v>
      </c>
      <c r="D223" s="235" t="s">
        <v>685</v>
      </c>
      <c r="E223" s="236">
        <v>8142</v>
      </c>
      <c r="F223" s="237" t="s">
        <v>953</v>
      </c>
    </row>
    <row r="224" spans="1:6" x14ac:dyDescent="0.25">
      <c r="A224" s="238" t="s">
        <v>233</v>
      </c>
      <c r="B224" s="233" t="s">
        <v>951</v>
      </c>
      <c r="C224" s="239" t="s">
        <v>958</v>
      </c>
      <c r="D224" s="240" t="s">
        <v>685</v>
      </c>
      <c r="E224" s="241">
        <v>11227.8771</v>
      </c>
      <c r="F224" s="243" t="s">
        <v>955</v>
      </c>
    </row>
    <row r="225" spans="1:6" ht="21.75" customHeight="1" x14ac:dyDescent="0.25">
      <c r="A225" s="233" t="s">
        <v>233</v>
      </c>
      <c r="B225" s="233" t="s">
        <v>951</v>
      </c>
      <c r="C225" s="234" t="s">
        <v>959</v>
      </c>
      <c r="D225" s="235" t="s">
        <v>685</v>
      </c>
      <c r="E225" s="236">
        <v>8496</v>
      </c>
      <c r="F225" s="237" t="s">
        <v>953</v>
      </c>
    </row>
    <row r="226" spans="1:6" ht="23.25" customHeight="1" x14ac:dyDescent="0.25">
      <c r="A226" s="233" t="s">
        <v>233</v>
      </c>
      <c r="B226" s="233" t="s">
        <v>951</v>
      </c>
      <c r="C226" s="234" t="s">
        <v>960</v>
      </c>
      <c r="D226" s="244" t="s">
        <v>685</v>
      </c>
      <c r="E226" s="245">
        <v>5605</v>
      </c>
      <c r="F226" s="246" t="s">
        <v>953</v>
      </c>
    </row>
    <row r="227" spans="1:6" ht="23.25" customHeight="1" x14ac:dyDescent="0.25">
      <c r="A227" s="238" t="s">
        <v>233</v>
      </c>
      <c r="B227" s="233" t="s">
        <v>951</v>
      </c>
      <c r="C227" s="239" t="s">
        <v>961</v>
      </c>
      <c r="D227" s="240" t="s">
        <v>685</v>
      </c>
      <c r="E227" s="241">
        <v>14160</v>
      </c>
      <c r="F227" s="243" t="s">
        <v>955</v>
      </c>
    </row>
    <row r="228" spans="1:6" x14ac:dyDescent="0.25">
      <c r="A228" s="233" t="s">
        <v>233</v>
      </c>
      <c r="B228" s="233" t="s">
        <v>951</v>
      </c>
      <c r="C228" s="234" t="s">
        <v>962</v>
      </c>
      <c r="D228" s="235" t="s">
        <v>685</v>
      </c>
      <c r="E228" s="236">
        <v>1121</v>
      </c>
      <c r="F228" s="237" t="s">
        <v>953</v>
      </c>
    </row>
    <row r="229" spans="1:6" x14ac:dyDescent="0.25">
      <c r="A229" s="238" t="s">
        <v>233</v>
      </c>
      <c r="B229" s="233" t="s">
        <v>951</v>
      </c>
      <c r="C229" s="239" t="s">
        <v>963</v>
      </c>
      <c r="D229" s="240" t="s">
        <v>685</v>
      </c>
      <c r="E229" s="241">
        <v>450</v>
      </c>
      <c r="F229" s="243" t="s">
        <v>955</v>
      </c>
    </row>
    <row r="230" spans="1:6" x14ac:dyDescent="0.25">
      <c r="A230" s="233" t="s">
        <v>233</v>
      </c>
      <c r="B230" s="233" t="s">
        <v>951</v>
      </c>
      <c r="C230" s="234" t="s">
        <v>964</v>
      </c>
      <c r="D230" s="235" t="s">
        <v>685</v>
      </c>
      <c r="E230" s="236">
        <v>5900</v>
      </c>
      <c r="F230" s="237" t="s">
        <v>953</v>
      </c>
    </row>
    <row r="231" spans="1:6" x14ac:dyDescent="0.25">
      <c r="A231" s="238" t="s">
        <v>233</v>
      </c>
      <c r="B231" s="233" t="s">
        <v>951</v>
      </c>
      <c r="C231" s="239" t="s">
        <v>965</v>
      </c>
      <c r="D231" s="240" t="s">
        <v>685</v>
      </c>
      <c r="E231" s="241">
        <v>14160</v>
      </c>
      <c r="F231" s="243" t="s">
        <v>955</v>
      </c>
    </row>
    <row r="232" spans="1:6" x14ac:dyDescent="0.25">
      <c r="A232" s="233" t="s">
        <v>233</v>
      </c>
      <c r="B232" s="233" t="s">
        <v>951</v>
      </c>
      <c r="C232" s="234" t="s">
        <v>966</v>
      </c>
      <c r="D232" s="235" t="s">
        <v>685</v>
      </c>
      <c r="E232" s="236">
        <v>18880</v>
      </c>
      <c r="F232" s="246" t="s">
        <v>953</v>
      </c>
    </row>
    <row r="233" spans="1:6" x14ac:dyDescent="0.25">
      <c r="A233" s="233" t="s">
        <v>233</v>
      </c>
      <c r="B233" s="233" t="s">
        <v>951</v>
      </c>
      <c r="C233" s="234" t="s">
        <v>967</v>
      </c>
      <c r="D233" s="235" t="s">
        <v>685</v>
      </c>
      <c r="E233" s="236">
        <v>4130</v>
      </c>
      <c r="F233" s="246" t="s">
        <v>953</v>
      </c>
    </row>
    <row r="234" spans="1:6" x14ac:dyDescent="0.25">
      <c r="A234" s="233" t="s">
        <v>233</v>
      </c>
      <c r="B234" s="233" t="s">
        <v>951</v>
      </c>
      <c r="C234" s="234" t="s">
        <v>968</v>
      </c>
      <c r="D234" s="235" t="s">
        <v>685</v>
      </c>
      <c r="E234" s="236">
        <v>2950</v>
      </c>
      <c r="F234" s="246" t="s">
        <v>953</v>
      </c>
    </row>
    <row r="235" spans="1:6" x14ac:dyDescent="0.25">
      <c r="A235" s="238" t="s">
        <v>233</v>
      </c>
      <c r="B235" s="233" t="s">
        <v>951</v>
      </c>
      <c r="C235" s="239" t="s">
        <v>969</v>
      </c>
      <c r="D235" s="240" t="s">
        <v>685</v>
      </c>
      <c r="E235" s="241">
        <v>7949.66</v>
      </c>
      <c r="F235" s="243" t="s">
        <v>955</v>
      </c>
    </row>
    <row r="236" spans="1:6" x14ac:dyDescent="0.25">
      <c r="A236" s="238" t="s">
        <v>233</v>
      </c>
      <c r="B236" s="233" t="s">
        <v>951</v>
      </c>
      <c r="C236" s="239" t="s">
        <v>970</v>
      </c>
      <c r="D236" s="240" t="s">
        <v>685</v>
      </c>
      <c r="E236" s="241">
        <v>1303.9000000000001</v>
      </c>
      <c r="F236" s="243" t="s">
        <v>955</v>
      </c>
    </row>
    <row r="237" spans="1:6" x14ac:dyDescent="0.25">
      <c r="A237" s="238" t="s">
        <v>233</v>
      </c>
      <c r="B237" s="233" t="s">
        <v>951</v>
      </c>
      <c r="C237" s="239" t="s">
        <v>971</v>
      </c>
      <c r="D237" s="240" t="s">
        <v>685</v>
      </c>
      <c r="E237" s="241">
        <v>7949.66</v>
      </c>
      <c r="F237" s="243" t="s">
        <v>955</v>
      </c>
    </row>
    <row r="238" spans="1:6" x14ac:dyDescent="0.25">
      <c r="A238" s="238" t="s">
        <v>233</v>
      </c>
      <c r="B238" s="233" t="s">
        <v>951</v>
      </c>
      <c r="C238" s="239" t="s">
        <v>972</v>
      </c>
      <c r="D238" s="240" t="s">
        <v>685</v>
      </c>
      <c r="E238" s="241">
        <v>9912</v>
      </c>
      <c r="F238" s="243" t="s">
        <v>955</v>
      </c>
    </row>
    <row r="239" spans="1:6" ht="19.5" customHeight="1" x14ac:dyDescent="0.25">
      <c r="A239" s="233" t="s">
        <v>233</v>
      </c>
      <c r="B239" s="233" t="s">
        <v>951</v>
      </c>
      <c r="C239" s="247" t="s">
        <v>973</v>
      </c>
      <c r="D239" s="244" t="s">
        <v>685</v>
      </c>
      <c r="E239" s="245">
        <v>14004.83</v>
      </c>
      <c r="F239" s="246" t="s">
        <v>953</v>
      </c>
    </row>
    <row r="240" spans="1:6" ht="20.25" customHeight="1" x14ac:dyDescent="0.25">
      <c r="A240" s="233" t="s">
        <v>233</v>
      </c>
      <c r="B240" s="233" t="s">
        <v>951</v>
      </c>
      <c r="C240" s="234" t="s">
        <v>974</v>
      </c>
      <c r="D240" s="235" t="s">
        <v>685</v>
      </c>
      <c r="E240" s="236">
        <v>12019.008</v>
      </c>
      <c r="F240" s="246" t="s">
        <v>953</v>
      </c>
    </row>
    <row r="241" spans="1:6" x14ac:dyDescent="0.25">
      <c r="A241" s="233" t="s">
        <v>233</v>
      </c>
      <c r="B241" s="233" t="s">
        <v>951</v>
      </c>
      <c r="C241" s="234" t="s">
        <v>975</v>
      </c>
      <c r="D241" s="244" t="s">
        <v>685</v>
      </c>
      <c r="E241" s="245">
        <v>4378.9799999999996</v>
      </c>
      <c r="F241" s="246" t="s">
        <v>955</v>
      </c>
    </row>
    <row r="242" spans="1:6" x14ac:dyDescent="0.25">
      <c r="A242" s="233" t="s">
        <v>233</v>
      </c>
      <c r="B242" s="233" t="s">
        <v>951</v>
      </c>
      <c r="C242" s="234" t="s">
        <v>976</v>
      </c>
      <c r="D242" s="235" t="s">
        <v>685</v>
      </c>
      <c r="E242" s="236">
        <v>3482.18</v>
      </c>
      <c r="F242" s="237" t="s">
        <v>953</v>
      </c>
    </row>
    <row r="243" spans="1:6" x14ac:dyDescent="0.25">
      <c r="A243" s="233" t="s">
        <v>233</v>
      </c>
      <c r="B243" s="233" t="s">
        <v>951</v>
      </c>
      <c r="C243" s="234" t="s">
        <v>977</v>
      </c>
      <c r="D243" s="235" t="s">
        <v>685</v>
      </c>
      <c r="E243" s="236">
        <v>6755.7359999999999</v>
      </c>
      <c r="F243" s="246" t="s">
        <v>953</v>
      </c>
    </row>
    <row r="244" spans="1:6" ht="12.95" customHeight="1" x14ac:dyDescent="0.25">
      <c r="A244" s="248" t="s">
        <v>146</v>
      </c>
      <c r="B244" s="248" t="s">
        <v>978</v>
      </c>
      <c r="C244" s="249" t="s">
        <v>979</v>
      </c>
      <c r="D244" s="250" t="s">
        <v>685</v>
      </c>
      <c r="E244" s="251"/>
      <c r="F244" s="252" t="s">
        <v>980</v>
      </c>
    </row>
    <row r="245" spans="1:6" x14ac:dyDescent="0.25">
      <c r="A245" s="253" t="s">
        <v>252</v>
      </c>
      <c r="B245" s="253" t="s">
        <v>981</v>
      </c>
      <c r="C245" s="254" t="s">
        <v>982</v>
      </c>
      <c r="D245" s="255" t="s">
        <v>685</v>
      </c>
      <c r="E245" s="256">
        <v>36028.94</v>
      </c>
      <c r="F245" s="257" t="s">
        <v>983</v>
      </c>
    </row>
    <row r="246" spans="1:6" x14ac:dyDescent="0.25">
      <c r="A246" s="253" t="s">
        <v>252</v>
      </c>
      <c r="B246" s="253" t="s">
        <v>981</v>
      </c>
      <c r="C246" s="254" t="s">
        <v>984</v>
      </c>
      <c r="D246" s="255" t="s">
        <v>685</v>
      </c>
      <c r="E246" s="256">
        <v>30591.5</v>
      </c>
      <c r="F246" s="257" t="s">
        <v>983</v>
      </c>
    </row>
    <row r="247" spans="1:6" x14ac:dyDescent="0.25">
      <c r="A247" s="253" t="s">
        <v>252</v>
      </c>
      <c r="B247" s="253" t="s">
        <v>981</v>
      </c>
      <c r="C247" s="254" t="s">
        <v>985</v>
      </c>
      <c r="D247" s="255" t="s">
        <v>685</v>
      </c>
      <c r="E247" s="256">
        <v>626.58000000000004</v>
      </c>
      <c r="F247" s="257" t="s">
        <v>983</v>
      </c>
    </row>
    <row r="248" spans="1:6" x14ac:dyDescent="0.25">
      <c r="A248" s="253" t="s">
        <v>252</v>
      </c>
      <c r="B248" s="253" t="s">
        <v>981</v>
      </c>
      <c r="C248" s="254" t="s">
        <v>986</v>
      </c>
      <c r="D248" s="255" t="s">
        <v>685</v>
      </c>
      <c r="E248" s="256">
        <v>62031.42</v>
      </c>
      <c r="F248" s="257" t="s">
        <v>983</v>
      </c>
    </row>
    <row r="249" spans="1:6" x14ac:dyDescent="0.25">
      <c r="A249" s="153" t="s">
        <v>131</v>
      </c>
      <c r="B249" s="153" t="s">
        <v>987</v>
      </c>
      <c r="C249" s="154" t="s">
        <v>988</v>
      </c>
      <c r="D249" s="155" t="s">
        <v>685</v>
      </c>
      <c r="E249" s="156">
        <v>60</v>
      </c>
      <c r="F249" s="193" t="s">
        <v>989</v>
      </c>
    </row>
    <row r="250" spans="1:6" ht="24" x14ac:dyDescent="0.25">
      <c r="A250" s="258" t="s">
        <v>990</v>
      </c>
      <c r="B250" s="258" t="s">
        <v>991</v>
      </c>
      <c r="C250" s="259" t="s">
        <v>992</v>
      </c>
      <c r="D250" s="260" t="s">
        <v>685</v>
      </c>
      <c r="E250" s="261">
        <v>487.34</v>
      </c>
      <c r="F250" s="262" t="s">
        <v>993</v>
      </c>
    </row>
    <row r="251" spans="1:6" ht="24" x14ac:dyDescent="0.25">
      <c r="A251" s="258" t="s">
        <v>990</v>
      </c>
      <c r="B251" s="258" t="s">
        <v>991</v>
      </c>
      <c r="C251" s="259" t="s">
        <v>994</v>
      </c>
      <c r="D251" s="260" t="s">
        <v>685</v>
      </c>
      <c r="E251" s="261">
        <v>88.5</v>
      </c>
      <c r="F251" s="262" t="s">
        <v>993</v>
      </c>
    </row>
    <row r="252" spans="1:6" x14ac:dyDescent="0.25">
      <c r="A252" s="263" t="s">
        <v>183</v>
      </c>
      <c r="B252" s="263" t="s">
        <v>995</v>
      </c>
      <c r="C252" s="264" t="s">
        <v>996</v>
      </c>
      <c r="D252" s="265" t="s">
        <v>685</v>
      </c>
      <c r="E252" s="266">
        <v>177</v>
      </c>
      <c r="F252" s="267" t="s">
        <v>997</v>
      </c>
    </row>
    <row r="253" spans="1:6" ht="24" x14ac:dyDescent="0.25">
      <c r="A253" s="263" t="s">
        <v>183</v>
      </c>
      <c r="B253" s="263" t="s">
        <v>995</v>
      </c>
      <c r="C253" s="264" t="s">
        <v>998</v>
      </c>
      <c r="D253" s="265" t="s">
        <v>685</v>
      </c>
      <c r="E253" s="266">
        <v>5959</v>
      </c>
      <c r="F253" s="267" t="s">
        <v>997</v>
      </c>
    </row>
    <row r="254" spans="1:6" x14ac:dyDescent="0.25">
      <c r="A254" s="153" t="s">
        <v>194</v>
      </c>
      <c r="B254" s="153" t="s">
        <v>999</v>
      </c>
      <c r="C254" s="154" t="s">
        <v>1000</v>
      </c>
      <c r="D254" s="155" t="s">
        <v>1001</v>
      </c>
      <c r="E254" s="156">
        <v>18.88</v>
      </c>
      <c r="F254" s="157" t="s">
        <v>1002</v>
      </c>
    </row>
    <row r="255" spans="1:6" x14ac:dyDescent="0.25">
      <c r="A255" s="153" t="s">
        <v>201</v>
      </c>
      <c r="B255" s="153" t="s">
        <v>1003</v>
      </c>
      <c r="C255" s="154" t="s">
        <v>1004</v>
      </c>
      <c r="D255" s="155" t="s">
        <v>685</v>
      </c>
      <c r="E255" s="156">
        <v>4124.1000000000004</v>
      </c>
      <c r="F255" s="157" t="s">
        <v>1005</v>
      </c>
    </row>
    <row r="256" spans="1:6" ht="19.5" customHeight="1" x14ac:dyDescent="0.25">
      <c r="A256" s="153" t="s">
        <v>201</v>
      </c>
      <c r="B256" s="153" t="s">
        <v>1003</v>
      </c>
      <c r="C256" s="154" t="s">
        <v>1006</v>
      </c>
      <c r="D256" s="155" t="s">
        <v>685</v>
      </c>
      <c r="E256" s="156">
        <v>4737.7</v>
      </c>
      <c r="F256" s="157" t="s">
        <v>1005</v>
      </c>
    </row>
    <row r="257" spans="1:6" x14ac:dyDescent="0.25">
      <c r="A257" s="153" t="s">
        <v>201</v>
      </c>
      <c r="B257" s="153" t="s">
        <v>1003</v>
      </c>
      <c r="C257" s="154" t="s">
        <v>1007</v>
      </c>
      <c r="D257" s="155" t="s">
        <v>685</v>
      </c>
      <c r="E257" s="156">
        <v>1239</v>
      </c>
      <c r="F257" s="157" t="s">
        <v>1005</v>
      </c>
    </row>
    <row r="258" spans="1:6" ht="24" x14ac:dyDescent="0.25">
      <c r="A258" s="263" t="s">
        <v>326</v>
      </c>
      <c r="B258" s="263" t="s">
        <v>1008</v>
      </c>
      <c r="C258" s="264" t="s">
        <v>1009</v>
      </c>
      <c r="D258" s="265" t="s">
        <v>685</v>
      </c>
      <c r="E258" s="266">
        <v>711.54</v>
      </c>
      <c r="F258" s="267" t="s">
        <v>997</v>
      </c>
    </row>
    <row r="259" spans="1:6" ht="23.25" customHeight="1" x14ac:dyDescent="0.25">
      <c r="A259" s="263" t="s">
        <v>326</v>
      </c>
      <c r="B259" s="263" t="s">
        <v>1008</v>
      </c>
      <c r="C259" s="264" t="s">
        <v>1010</v>
      </c>
      <c r="D259" s="265" t="s">
        <v>685</v>
      </c>
      <c r="E259" s="266">
        <v>30.68</v>
      </c>
      <c r="F259" s="267" t="s">
        <v>997</v>
      </c>
    </row>
    <row r="260" spans="1:6" ht="17.25" customHeight="1" x14ac:dyDescent="0.25">
      <c r="A260" s="263" t="s">
        <v>326</v>
      </c>
      <c r="B260" s="263" t="s">
        <v>1008</v>
      </c>
      <c r="C260" s="264" t="s">
        <v>1011</v>
      </c>
      <c r="D260" s="265" t="s">
        <v>685</v>
      </c>
      <c r="E260" s="266">
        <v>93.22</v>
      </c>
      <c r="F260" s="267" t="s">
        <v>1012</v>
      </c>
    </row>
    <row r="261" spans="1:6" ht="15" customHeight="1" x14ac:dyDescent="0.25">
      <c r="A261" s="263" t="s">
        <v>326</v>
      </c>
      <c r="B261" s="263" t="s">
        <v>1008</v>
      </c>
      <c r="C261" s="264" t="s">
        <v>1013</v>
      </c>
      <c r="D261" s="265" t="s">
        <v>685</v>
      </c>
      <c r="E261" s="266">
        <v>140.125</v>
      </c>
      <c r="F261" s="267" t="s">
        <v>1012</v>
      </c>
    </row>
    <row r="262" spans="1:6" ht="24" x14ac:dyDescent="0.25">
      <c r="A262" s="263" t="s">
        <v>326</v>
      </c>
      <c r="B262" s="263" t="s">
        <v>1008</v>
      </c>
      <c r="C262" s="264" t="s">
        <v>1014</v>
      </c>
      <c r="D262" s="265" t="s">
        <v>685</v>
      </c>
      <c r="E262" s="266">
        <v>194.7</v>
      </c>
      <c r="F262" s="267" t="s">
        <v>1012</v>
      </c>
    </row>
    <row r="263" spans="1:6" ht="24" x14ac:dyDescent="0.25">
      <c r="A263" s="263" t="s">
        <v>326</v>
      </c>
      <c r="B263" s="263" t="s">
        <v>1008</v>
      </c>
      <c r="C263" s="264" t="s">
        <v>1015</v>
      </c>
      <c r="D263" s="265" t="s">
        <v>685</v>
      </c>
      <c r="E263" s="266">
        <v>334.82499999999999</v>
      </c>
      <c r="F263" s="267" t="s">
        <v>1012</v>
      </c>
    </row>
    <row r="264" spans="1:6" ht="24" x14ac:dyDescent="0.25">
      <c r="A264" s="263" t="s">
        <v>326</v>
      </c>
      <c r="B264" s="263" t="s">
        <v>1008</v>
      </c>
      <c r="C264" s="264" t="s">
        <v>1016</v>
      </c>
      <c r="D264" s="265" t="s">
        <v>685</v>
      </c>
      <c r="E264" s="266">
        <v>474.36</v>
      </c>
      <c r="F264" s="267" t="s">
        <v>1012</v>
      </c>
    </row>
    <row r="265" spans="1:6" ht="24" x14ac:dyDescent="0.25">
      <c r="A265" s="263" t="s">
        <v>326</v>
      </c>
      <c r="B265" s="263" t="s">
        <v>1008</v>
      </c>
      <c r="C265" s="264" t="s">
        <v>1017</v>
      </c>
      <c r="D265" s="265" t="s">
        <v>685</v>
      </c>
      <c r="E265" s="266">
        <v>548.70000000000005</v>
      </c>
      <c r="F265" s="267" t="s">
        <v>1012</v>
      </c>
    </row>
    <row r="266" spans="1:6" ht="24" x14ac:dyDescent="0.25">
      <c r="A266" s="263" t="s">
        <v>326</v>
      </c>
      <c r="B266" s="263" t="s">
        <v>1008</v>
      </c>
      <c r="C266" s="264" t="s">
        <v>1018</v>
      </c>
      <c r="D266" s="265" t="s">
        <v>685</v>
      </c>
      <c r="E266" s="266">
        <v>628.94000000000005</v>
      </c>
      <c r="F266" s="267" t="s">
        <v>1012</v>
      </c>
    </row>
    <row r="267" spans="1:6" ht="24" x14ac:dyDescent="0.25">
      <c r="A267" s="263" t="s">
        <v>326</v>
      </c>
      <c r="B267" s="263" t="s">
        <v>1008</v>
      </c>
      <c r="C267" s="264" t="s">
        <v>1019</v>
      </c>
      <c r="D267" s="265" t="s">
        <v>685</v>
      </c>
      <c r="E267" s="266">
        <v>401.2</v>
      </c>
      <c r="F267" s="267" t="s">
        <v>1012</v>
      </c>
    </row>
    <row r="268" spans="1:6" ht="24" x14ac:dyDescent="0.25">
      <c r="A268" s="263" t="s">
        <v>326</v>
      </c>
      <c r="B268" s="263" t="s">
        <v>1008</v>
      </c>
      <c r="C268" s="264" t="s">
        <v>1020</v>
      </c>
      <c r="D268" s="265" t="s">
        <v>685</v>
      </c>
      <c r="E268" s="266">
        <v>526.57500000000005</v>
      </c>
      <c r="F268" s="267" t="s">
        <v>1012</v>
      </c>
    </row>
    <row r="269" spans="1:6" ht="24" x14ac:dyDescent="0.25">
      <c r="A269" s="263" t="s">
        <v>326</v>
      </c>
      <c r="B269" s="263" t="s">
        <v>1008</v>
      </c>
      <c r="C269" s="264" t="s">
        <v>1021</v>
      </c>
      <c r="D269" s="265" t="s">
        <v>712</v>
      </c>
      <c r="E269" s="266">
        <v>175.82</v>
      </c>
      <c r="F269" s="267" t="s">
        <v>1012</v>
      </c>
    </row>
    <row r="270" spans="1:6" ht="24" x14ac:dyDescent="0.25">
      <c r="A270" s="263" t="s">
        <v>326</v>
      </c>
      <c r="B270" s="263" t="s">
        <v>1008</v>
      </c>
      <c r="C270" s="264" t="s">
        <v>1022</v>
      </c>
      <c r="D270" s="265" t="s">
        <v>712</v>
      </c>
      <c r="E270" s="266">
        <v>531</v>
      </c>
      <c r="F270" s="267" t="s">
        <v>1012</v>
      </c>
    </row>
    <row r="271" spans="1:6" ht="24" x14ac:dyDescent="0.25">
      <c r="A271" s="263" t="s">
        <v>326</v>
      </c>
      <c r="B271" s="263" t="s">
        <v>1008</v>
      </c>
      <c r="C271" s="264" t="s">
        <v>1023</v>
      </c>
      <c r="D271" s="265" t="s">
        <v>712</v>
      </c>
      <c r="E271" s="266">
        <v>233.64</v>
      </c>
      <c r="F271" s="267" t="s">
        <v>1012</v>
      </c>
    </row>
    <row r="272" spans="1:6" ht="24" x14ac:dyDescent="0.25">
      <c r="A272" s="263" t="s">
        <v>326</v>
      </c>
      <c r="B272" s="263" t="s">
        <v>1008</v>
      </c>
      <c r="C272" s="264" t="s">
        <v>1024</v>
      </c>
      <c r="D272" s="265" t="s">
        <v>712</v>
      </c>
      <c r="E272" s="266">
        <v>260.00110000000001</v>
      </c>
      <c r="F272" s="267" t="s">
        <v>1012</v>
      </c>
    </row>
    <row r="273" spans="1:6" ht="24" x14ac:dyDescent="0.25">
      <c r="A273" s="263" t="s">
        <v>326</v>
      </c>
      <c r="B273" s="263" t="s">
        <v>1008</v>
      </c>
      <c r="C273" s="264" t="s">
        <v>1025</v>
      </c>
      <c r="D273" s="265" t="s">
        <v>685</v>
      </c>
      <c r="E273" s="266">
        <v>283.2</v>
      </c>
      <c r="F273" s="267" t="s">
        <v>997</v>
      </c>
    </row>
    <row r="274" spans="1:6" ht="24" x14ac:dyDescent="0.25">
      <c r="A274" s="263" t="s">
        <v>326</v>
      </c>
      <c r="B274" s="263" t="s">
        <v>1008</v>
      </c>
      <c r="C274" s="264" t="s">
        <v>1026</v>
      </c>
      <c r="D274" s="265" t="s">
        <v>685</v>
      </c>
      <c r="E274" s="266">
        <v>132.75</v>
      </c>
      <c r="F274" s="267" t="s">
        <v>1012</v>
      </c>
    </row>
    <row r="275" spans="1:6" ht="24" x14ac:dyDescent="0.25">
      <c r="A275" s="263" t="s">
        <v>326</v>
      </c>
      <c r="B275" s="263" t="s">
        <v>1008</v>
      </c>
      <c r="C275" s="264" t="s">
        <v>1027</v>
      </c>
      <c r="D275" s="265" t="s">
        <v>685</v>
      </c>
      <c r="E275" s="266">
        <v>368.75</v>
      </c>
      <c r="F275" s="267" t="s">
        <v>1012</v>
      </c>
    </row>
    <row r="276" spans="1:6" ht="24" x14ac:dyDescent="0.25">
      <c r="A276" s="263" t="s">
        <v>326</v>
      </c>
      <c r="B276" s="263" t="s">
        <v>1008</v>
      </c>
      <c r="C276" s="264" t="s">
        <v>1028</v>
      </c>
      <c r="D276" s="265" t="s">
        <v>685</v>
      </c>
      <c r="E276" s="266">
        <v>5546</v>
      </c>
      <c r="F276" s="267" t="s">
        <v>997</v>
      </c>
    </row>
    <row r="277" spans="1:6" ht="24" x14ac:dyDescent="0.25">
      <c r="A277" s="263" t="s">
        <v>326</v>
      </c>
      <c r="B277" s="263" t="s">
        <v>1008</v>
      </c>
      <c r="C277" s="264" t="s">
        <v>1029</v>
      </c>
      <c r="D277" s="265" t="s">
        <v>685</v>
      </c>
      <c r="E277" s="266">
        <v>1215.4000000000001</v>
      </c>
      <c r="F277" s="267" t="s">
        <v>997</v>
      </c>
    </row>
    <row r="278" spans="1:6" ht="24" x14ac:dyDescent="0.25">
      <c r="A278" s="263" t="s">
        <v>326</v>
      </c>
      <c r="B278" s="263" t="s">
        <v>1008</v>
      </c>
      <c r="C278" s="264" t="s">
        <v>1030</v>
      </c>
      <c r="D278" s="265" t="s">
        <v>1031</v>
      </c>
      <c r="E278" s="266">
        <v>139.24</v>
      </c>
      <c r="F278" s="267" t="s">
        <v>1032</v>
      </c>
    </row>
    <row r="279" spans="1:6" ht="24" x14ac:dyDescent="0.25">
      <c r="A279" s="263" t="s">
        <v>326</v>
      </c>
      <c r="B279" s="263" t="s">
        <v>1008</v>
      </c>
      <c r="C279" s="264" t="s">
        <v>1033</v>
      </c>
      <c r="D279" s="265" t="s">
        <v>1031</v>
      </c>
      <c r="E279" s="266">
        <v>194.7</v>
      </c>
      <c r="F279" s="267" t="s">
        <v>1032</v>
      </c>
    </row>
    <row r="280" spans="1:6" ht="24" x14ac:dyDescent="0.25">
      <c r="A280" s="263" t="s">
        <v>326</v>
      </c>
      <c r="B280" s="263" t="s">
        <v>1008</v>
      </c>
      <c r="C280" s="264" t="s">
        <v>1034</v>
      </c>
      <c r="D280" s="265" t="s">
        <v>685</v>
      </c>
      <c r="E280" s="266">
        <v>12.803000000000001</v>
      </c>
      <c r="F280" s="267" t="s">
        <v>1012</v>
      </c>
    </row>
    <row r="281" spans="1:6" ht="24" x14ac:dyDescent="0.25">
      <c r="A281" s="263" t="s">
        <v>326</v>
      </c>
      <c r="B281" s="263" t="s">
        <v>1008</v>
      </c>
      <c r="C281" s="264" t="s">
        <v>1035</v>
      </c>
      <c r="D281" s="265" t="s">
        <v>685</v>
      </c>
      <c r="E281" s="266">
        <v>663.75</v>
      </c>
      <c r="F281" s="267" t="s">
        <v>1012</v>
      </c>
    </row>
    <row r="282" spans="1:6" ht="24" x14ac:dyDescent="0.25">
      <c r="A282" s="263" t="s">
        <v>326</v>
      </c>
      <c r="B282" s="263" t="s">
        <v>1008</v>
      </c>
      <c r="C282" s="264" t="s">
        <v>1036</v>
      </c>
      <c r="D282" s="265" t="s">
        <v>685</v>
      </c>
      <c r="E282" s="266">
        <v>6149.9943000000003</v>
      </c>
      <c r="F282" s="267" t="s">
        <v>997</v>
      </c>
    </row>
    <row r="283" spans="1:6" x14ac:dyDescent="0.25">
      <c r="A283" s="153" t="s">
        <v>200</v>
      </c>
      <c r="B283" s="153" t="s">
        <v>1037</v>
      </c>
      <c r="C283" s="154" t="s">
        <v>1038</v>
      </c>
      <c r="D283" s="155" t="s">
        <v>685</v>
      </c>
      <c r="E283" s="156">
        <v>6490</v>
      </c>
      <c r="F283" s="193" t="s">
        <v>1039</v>
      </c>
    </row>
    <row r="284" spans="1:6" x14ac:dyDescent="0.25">
      <c r="A284" s="153" t="s">
        <v>200</v>
      </c>
      <c r="B284" s="153" t="s">
        <v>1037</v>
      </c>
      <c r="C284" s="154" t="s">
        <v>1040</v>
      </c>
      <c r="D284" s="155" t="s">
        <v>685</v>
      </c>
      <c r="E284" s="156">
        <v>6490</v>
      </c>
      <c r="F284" s="193" t="s">
        <v>1039</v>
      </c>
    </row>
    <row r="285" spans="1:6" x14ac:dyDescent="0.25">
      <c r="A285" s="153" t="s">
        <v>200</v>
      </c>
      <c r="B285" s="153" t="s">
        <v>1037</v>
      </c>
      <c r="C285" s="154" t="s">
        <v>1041</v>
      </c>
      <c r="D285" s="155" t="s">
        <v>685</v>
      </c>
      <c r="E285" s="156">
        <v>6490</v>
      </c>
      <c r="F285" s="193" t="s">
        <v>1039</v>
      </c>
    </row>
    <row r="286" spans="1:6" ht="14.1" customHeight="1" x14ac:dyDescent="0.25">
      <c r="A286" s="153" t="s">
        <v>200</v>
      </c>
      <c r="B286" s="153" t="s">
        <v>1037</v>
      </c>
      <c r="C286" s="154" t="s">
        <v>1042</v>
      </c>
      <c r="D286" s="155" t="s">
        <v>685</v>
      </c>
      <c r="E286" s="156">
        <v>6490</v>
      </c>
      <c r="F286" s="193" t="s">
        <v>1039</v>
      </c>
    </row>
    <row r="287" spans="1:6" ht="15" customHeight="1" x14ac:dyDescent="0.25">
      <c r="A287" s="153" t="s">
        <v>200</v>
      </c>
      <c r="B287" s="153" t="s">
        <v>1037</v>
      </c>
      <c r="C287" s="154" t="s">
        <v>1043</v>
      </c>
      <c r="D287" s="155" t="s">
        <v>685</v>
      </c>
      <c r="E287" s="156">
        <v>6490</v>
      </c>
      <c r="F287" s="193" t="s">
        <v>1039</v>
      </c>
    </row>
    <row r="288" spans="1:6" ht="21.75" customHeight="1" x14ac:dyDescent="0.2">
      <c r="A288" s="268" t="s">
        <v>230</v>
      </c>
      <c r="B288" s="268" t="s">
        <v>1044</v>
      </c>
      <c r="C288" s="269" t="s">
        <v>1045</v>
      </c>
      <c r="D288" s="270" t="s">
        <v>685</v>
      </c>
      <c r="E288" s="271">
        <v>2205.7732999999998</v>
      </c>
      <c r="F288" s="272" t="s">
        <v>1046</v>
      </c>
    </row>
    <row r="289" spans="1:6" ht="15.95" customHeight="1" x14ac:dyDescent="0.2">
      <c r="A289" s="268" t="s">
        <v>230</v>
      </c>
      <c r="B289" s="268" t="s">
        <v>1044</v>
      </c>
      <c r="C289" s="269" t="s">
        <v>1047</v>
      </c>
      <c r="D289" s="270" t="s">
        <v>685</v>
      </c>
      <c r="E289" s="271">
        <v>501.5</v>
      </c>
      <c r="F289" s="272" t="s">
        <v>1046</v>
      </c>
    </row>
    <row r="290" spans="1:6" x14ac:dyDescent="0.2">
      <c r="A290" s="268" t="s">
        <v>230</v>
      </c>
      <c r="B290" s="268" t="s">
        <v>1044</v>
      </c>
      <c r="C290" s="269" t="s">
        <v>1048</v>
      </c>
      <c r="D290" s="270" t="s">
        <v>685</v>
      </c>
      <c r="E290" s="271">
        <v>442.5</v>
      </c>
      <c r="F290" s="272" t="s">
        <v>1046</v>
      </c>
    </row>
    <row r="291" spans="1:6" ht="14.1" customHeight="1" x14ac:dyDescent="0.2">
      <c r="A291" s="268" t="s">
        <v>230</v>
      </c>
      <c r="B291" s="268" t="s">
        <v>1044</v>
      </c>
      <c r="C291" s="269" t="s">
        <v>1049</v>
      </c>
      <c r="D291" s="270" t="s">
        <v>685</v>
      </c>
      <c r="E291" s="271">
        <v>531</v>
      </c>
      <c r="F291" s="272" t="s">
        <v>1046</v>
      </c>
    </row>
    <row r="292" spans="1:6" x14ac:dyDescent="0.2">
      <c r="A292" s="268" t="s">
        <v>230</v>
      </c>
      <c r="B292" s="268" t="s">
        <v>1044</v>
      </c>
      <c r="C292" s="269" t="s">
        <v>1050</v>
      </c>
      <c r="D292" s="270" t="s">
        <v>685</v>
      </c>
      <c r="E292" s="271">
        <v>796.5</v>
      </c>
      <c r="F292" s="272" t="s">
        <v>1046</v>
      </c>
    </row>
    <row r="293" spans="1:6" ht="17.25" customHeight="1" x14ac:dyDescent="0.2">
      <c r="A293" s="268" t="s">
        <v>230</v>
      </c>
      <c r="B293" s="268" t="s">
        <v>1044</v>
      </c>
      <c r="C293" s="269" t="s">
        <v>1051</v>
      </c>
      <c r="D293" s="270" t="s">
        <v>685</v>
      </c>
      <c r="E293" s="271">
        <v>5640.4</v>
      </c>
      <c r="F293" s="272" t="s">
        <v>1046</v>
      </c>
    </row>
    <row r="294" spans="1:6" ht="30.75" customHeight="1" x14ac:dyDescent="0.2">
      <c r="A294" s="268" t="s">
        <v>230</v>
      </c>
      <c r="B294" s="268" t="s">
        <v>1044</v>
      </c>
      <c r="C294" s="269" t="s">
        <v>1052</v>
      </c>
      <c r="D294" s="270" t="s">
        <v>685</v>
      </c>
      <c r="E294" s="271">
        <v>5640.4</v>
      </c>
      <c r="F294" s="272" t="s">
        <v>1046</v>
      </c>
    </row>
    <row r="295" spans="1:6" x14ac:dyDescent="0.2">
      <c r="A295" s="268" t="s">
        <v>230</v>
      </c>
      <c r="B295" s="268" t="s">
        <v>1044</v>
      </c>
      <c r="C295" s="269" t="s">
        <v>1053</v>
      </c>
      <c r="D295" s="270" t="s">
        <v>685</v>
      </c>
      <c r="E295" s="271">
        <v>5640.4</v>
      </c>
      <c r="F295" s="272" t="s">
        <v>1046</v>
      </c>
    </row>
    <row r="296" spans="1:6" ht="29.25" customHeight="1" x14ac:dyDescent="0.2">
      <c r="A296" s="268" t="s">
        <v>230</v>
      </c>
      <c r="B296" s="268" t="s">
        <v>1044</v>
      </c>
      <c r="C296" s="269" t="s">
        <v>1054</v>
      </c>
      <c r="D296" s="270" t="s">
        <v>685</v>
      </c>
      <c r="E296" s="271">
        <v>4366</v>
      </c>
      <c r="F296" s="272" t="s">
        <v>1046</v>
      </c>
    </row>
    <row r="297" spans="1:6" ht="28.5" customHeight="1" x14ac:dyDescent="0.2">
      <c r="A297" s="268" t="s">
        <v>230</v>
      </c>
      <c r="B297" s="268" t="s">
        <v>1044</v>
      </c>
      <c r="C297" s="269" t="s">
        <v>1055</v>
      </c>
      <c r="D297" s="270" t="s">
        <v>685</v>
      </c>
      <c r="E297" s="271">
        <v>15611.4</v>
      </c>
      <c r="F297" s="272" t="s">
        <v>1046</v>
      </c>
    </row>
    <row r="298" spans="1:6" ht="28.5" customHeight="1" x14ac:dyDescent="0.2">
      <c r="A298" s="268" t="s">
        <v>230</v>
      </c>
      <c r="B298" s="268" t="s">
        <v>1044</v>
      </c>
      <c r="C298" s="269" t="s">
        <v>1056</v>
      </c>
      <c r="D298" s="270" t="s">
        <v>685</v>
      </c>
      <c r="E298" s="271">
        <v>179.15</v>
      </c>
      <c r="F298" s="272" t="s">
        <v>1046</v>
      </c>
    </row>
    <row r="299" spans="1:6" ht="22.5" customHeight="1" x14ac:dyDescent="0.2">
      <c r="A299" s="268" t="s">
        <v>230</v>
      </c>
      <c r="B299" s="268" t="s">
        <v>1044</v>
      </c>
      <c r="C299" s="269" t="s">
        <v>1057</v>
      </c>
      <c r="D299" s="270" t="s">
        <v>685</v>
      </c>
      <c r="E299" s="271">
        <v>194.7</v>
      </c>
      <c r="F299" s="272" t="s">
        <v>1046</v>
      </c>
    </row>
    <row r="300" spans="1:6" x14ac:dyDescent="0.2">
      <c r="A300" s="268" t="s">
        <v>230</v>
      </c>
      <c r="B300" s="268" t="s">
        <v>1044</v>
      </c>
      <c r="C300" s="269" t="s">
        <v>1058</v>
      </c>
      <c r="D300" s="270" t="s">
        <v>685</v>
      </c>
      <c r="E300" s="271">
        <v>672.6</v>
      </c>
      <c r="F300" s="272" t="s">
        <v>1046</v>
      </c>
    </row>
    <row r="301" spans="1:6" x14ac:dyDescent="0.2">
      <c r="A301" s="268" t="s">
        <v>230</v>
      </c>
      <c r="B301" s="268" t="s">
        <v>1044</v>
      </c>
      <c r="C301" s="269" t="s">
        <v>1059</v>
      </c>
      <c r="D301" s="270" t="s">
        <v>685</v>
      </c>
      <c r="E301" s="271">
        <v>20650</v>
      </c>
      <c r="F301" s="272" t="s">
        <v>1046</v>
      </c>
    </row>
    <row r="302" spans="1:6" x14ac:dyDescent="0.2">
      <c r="A302" s="268" t="s">
        <v>230</v>
      </c>
      <c r="B302" s="268" t="s">
        <v>1044</v>
      </c>
      <c r="C302" s="269" t="s">
        <v>1060</v>
      </c>
      <c r="D302" s="270" t="s">
        <v>685</v>
      </c>
      <c r="E302" s="271">
        <v>4661</v>
      </c>
      <c r="F302" s="272" t="s">
        <v>1046</v>
      </c>
    </row>
    <row r="303" spans="1:6" x14ac:dyDescent="0.2">
      <c r="A303" s="268" t="s">
        <v>230</v>
      </c>
      <c r="B303" s="268" t="s">
        <v>1044</v>
      </c>
      <c r="C303" s="269" t="s">
        <v>1061</v>
      </c>
      <c r="D303" s="270" t="s">
        <v>685</v>
      </c>
      <c r="E303" s="271">
        <v>525.1</v>
      </c>
      <c r="F303" s="272" t="s">
        <v>1046</v>
      </c>
    </row>
    <row r="304" spans="1:6" x14ac:dyDescent="0.2">
      <c r="A304" s="268" t="s">
        <v>230</v>
      </c>
      <c r="B304" s="268" t="s">
        <v>1044</v>
      </c>
      <c r="C304" s="269" t="s">
        <v>1062</v>
      </c>
      <c r="D304" s="270" t="s">
        <v>685</v>
      </c>
      <c r="E304" s="271">
        <v>6384.19</v>
      </c>
      <c r="F304" s="272" t="s">
        <v>1046</v>
      </c>
    </row>
    <row r="305" spans="1:6" ht="21" customHeight="1" x14ac:dyDescent="0.2">
      <c r="A305" s="268" t="s">
        <v>230</v>
      </c>
      <c r="B305" s="268" t="s">
        <v>1044</v>
      </c>
      <c r="C305" s="269" t="s">
        <v>1063</v>
      </c>
      <c r="D305" s="270" t="s">
        <v>685</v>
      </c>
      <c r="E305" s="271">
        <v>899.04330000000004</v>
      </c>
      <c r="F305" s="272" t="s">
        <v>1046</v>
      </c>
    </row>
    <row r="306" spans="1:6" ht="29.25" customHeight="1" x14ac:dyDescent="0.2">
      <c r="A306" s="268" t="s">
        <v>230</v>
      </c>
      <c r="B306" s="268" t="s">
        <v>1044</v>
      </c>
      <c r="C306" s="269" t="s">
        <v>1064</v>
      </c>
      <c r="D306" s="270" t="s">
        <v>685</v>
      </c>
      <c r="E306" s="271">
        <v>348.1</v>
      </c>
      <c r="F306" s="272" t="s">
        <v>1046</v>
      </c>
    </row>
    <row r="307" spans="1:6" ht="28.5" customHeight="1" x14ac:dyDescent="0.2">
      <c r="A307" s="268" t="s">
        <v>230</v>
      </c>
      <c r="B307" s="268" t="s">
        <v>1044</v>
      </c>
      <c r="C307" s="269" t="s">
        <v>1065</v>
      </c>
      <c r="D307" s="270" t="s">
        <v>685</v>
      </c>
      <c r="E307" s="271">
        <v>147.5</v>
      </c>
      <c r="F307" s="272" t="s">
        <v>1046</v>
      </c>
    </row>
    <row r="308" spans="1:6" ht="32.25" customHeight="1" x14ac:dyDescent="0.2">
      <c r="A308" s="268" t="s">
        <v>230</v>
      </c>
      <c r="B308" s="268" t="s">
        <v>1044</v>
      </c>
      <c r="C308" s="269" t="s">
        <v>1066</v>
      </c>
      <c r="D308" s="270" t="s">
        <v>685</v>
      </c>
      <c r="E308" s="271">
        <v>11210</v>
      </c>
      <c r="F308" s="272" t="s">
        <v>1046</v>
      </c>
    </row>
    <row r="309" spans="1:6" x14ac:dyDescent="0.2">
      <c r="A309" s="268" t="s">
        <v>230</v>
      </c>
      <c r="B309" s="268" t="s">
        <v>1044</v>
      </c>
      <c r="C309" s="269" t="s">
        <v>1067</v>
      </c>
      <c r="D309" s="270" t="s">
        <v>685</v>
      </c>
      <c r="E309" s="271">
        <v>1333.4</v>
      </c>
      <c r="F309" s="272" t="s">
        <v>1046</v>
      </c>
    </row>
    <row r="310" spans="1:6" ht="24" x14ac:dyDescent="0.25">
      <c r="A310" s="273" t="s">
        <v>187</v>
      </c>
      <c r="B310" s="273" t="s">
        <v>1068</v>
      </c>
      <c r="C310" s="274" t="s">
        <v>1069</v>
      </c>
      <c r="D310" s="275" t="s">
        <v>685</v>
      </c>
      <c r="E310" s="276">
        <v>939.75</v>
      </c>
      <c r="F310" s="277" t="s">
        <v>1070</v>
      </c>
    </row>
    <row r="311" spans="1:6" ht="22.5" customHeight="1" x14ac:dyDescent="0.25">
      <c r="A311" s="273" t="s">
        <v>187</v>
      </c>
      <c r="B311" s="273" t="s">
        <v>1068</v>
      </c>
      <c r="C311" s="274" t="s">
        <v>1071</v>
      </c>
      <c r="D311" s="275" t="s">
        <v>685</v>
      </c>
      <c r="E311" s="276">
        <v>590</v>
      </c>
      <c r="F311" s="277" t="s">
        <v>1070</v>
      </c>
    </row>
    <row r="312" spans="1:6" ht="24" x14ac:dyDescent="0.25">
      <c r="A312" s="273" t="s">
        <v>187</v>
      </c>
      <c r="B312" s="273" t="s">
        <v>1068</v>
      </c>
      <c r="C312" s="274" t="s">
        <v>1072</v>
      </c>
      <c r="D312" s="275" t="s">
        <v>685</v>
      </c>
      <c r="E312" s="276">
        <v>761.25</v>
      </c>
      <c r="F312" s="277" t="s">
        <v>1070</v>
      </c>
    </row>
    <row r="313" spans="1:6" ht="24" x14ac:dyDescent="0.25">
      <c r="A313" s="273" t="s">
        <v>187</v>
      </c>
      <c r="B313" s="273" t="s">
        <v>1068</v>
      </c>
      <c r="C313" s="278" t="s">
        <v>1072</v>
      </c>
      <c r="D313" s="279" t="s">
        <v>685</v>
      </c>
      <c r="E313" s="280">
        <v>761.25</v>
      </c>
      <c r="F313" s="281" t="s">
        <v>1073</v>
      </c>
    </row>
    <row r="314" spans="1:6" ht="26.25" customHeight="1" x14ac:dyDescent="0.25">
      <c r="A314" s="273" t="s">
        <v>187</v>
      </c>
      <c r="B314" s="273" t="s">
        <v>1068</v>
      </c>
      <c r="C314" s="278" t="s">
        <v>1074</v>
      </c>
      <c r="D314" s="279" t="s">
        <v>685</v>
      </c>
      <c r="E314" s="280">
        <v>309.75</v>
      </c>
      <c r="F314" s="281" t="s">
        <v>1073</v>
      </c>
    </row>
    <row r="315" spans="1:6" ht="18" customHeight="1" x14ac:dyDescent="0.25">
      <c r="A315" s="273" t="s">
        <v>187</v>
      </c>
      <c r="B315" s="273" t="s">
        <v>1068</v>
      </c>
      <c r="C315" s="274" t="s">
        <v>1075</v>
      </c>
      <c r="D315" s="275" t="s">
        <v>685</v>
      </c>
      <c r="E315" s="276">
        <v>270.48</v>
      </c>
      <c r="F315" s="281" t="s">
        <v>1073</v>
      </c>
    </row>
    <row r="316" spans="1:6" ht="24" x14ac:dyDescent="0.25">
      <c r="A316" s="273" t="s">
        <v>187</v>
      </c>
      <c r="B316" s="273" t="s">
        <v>1068</v>
      </c>
      <c r="C316" s="274" t="s">
        <v>1076</v>
      </c>
      <c r="D316" s="275" t="s">
        <v>685</v>
      </c>
      <c r="E316" s="276">
        <v>229.21530000000001</v>
      </c>
      <c r="F316" s="277" t="s">
        <v>1070</v>
      </c>
    </row>
    <row r="317" spans="1:6" ht="24" x14ac:dyDescent="0.25">
      <c r="A317" s="273" t="s">
        <v>187</v>
      </c>
      <c r="B317" s="273" t="s">
        <v>1068</v>
      </c>
      <c r="C317" s="274" t="s">
        <v>1077</v>
      </c>
      <c r="D317" s="275" t="s">
        <v>685</v>
      </c>
      <c r="E317" s="276">
        <v>194.25</v>
      </c>
      <c r="F317" s="281" t="s">
        <v>1073</v>
      </c>
    </row>
    <row r="318" spans="1:6" ht="24" x14ac:dyDescent="0.25">
      <c r="A318" s="273" t="s">
        <v>187</v>
      </c>
      <c r="B318" s="273" t="s">
        <v>1068</v>
      </c>
      <c r="C318" s="274" t="s">
        <v>1078</v>
      </c>
      <c r="D318" s="275" t="s">
        <v>685</v>
      </c>
      <c r="E318" s="276">
        <v>414.75</v>
      </c>
      <c r="F318" s="277" t="s">
        <v>1070</v>
      </c>
    </row>
    <row r="319" spans="1:6" ht="24" x14ac:dyDescent="0.25">
      <c r="A319" s="273" t="s">
        <v>187</v>
      </c>
      <c r="B319" s="273" t="s">
        <v>1068</v>
      </c>
      <c r="C319" s="274" t="s">
        <v>1079</v>
      </c>
      <c r="D319" s="275" t="s">
        <v>685</v>
      </c>
      <c r="E319" s="276">
        <v>414.75</v>
      </c>
      <c r="F319" s="281" t="s">
        <v>1073</v>
      </c>
    </row>
    <row r="320" spans="1:6" ht="24" x14ac:dyDescent="0.25">
      <c r="A320" s="273" t="s">
        <v>187</v>
      </c>
      <c r="B320" s="273" t="s">
        <v>1068</v>
      </c>
      <c r="C320" s="278" t="s">
        <v>1080</v>
      </c>
      <c r="D320" s="279" t="s">
        <v>685</v>
      </c>
      <c r="E320" s="280">
        <v>3669.75</v>
      </c>
      <c r="F320" s="281" t="s">
        <v>1073</v>
      </c>
    </row>
    <row r="321" spans="1:6" ht="24" x14ac:dyDescent="0.25">
      <c r="A321" s="273" t="s">
        <v>187</v>
      </c>
      <c r="B321" s="273" t="s">
        <v>1068</v>
      </c>
      <c r="C321" s="274" t="s">
        <v>1081</v>
      </c>
      <c r="D321" s="275" t="s">
        <v>1082</v>
      </c>
      <c r="E321" s="276">
        <v>866.25</v>
      </c>
      <c r="F321" s="281" t="s">
        <v>1073</v>
      </c>
    </row>
    <row r="322" spans="1:6" ht="24" x14ac:dyDescent="0.25">
      <c r="A322" s="273" t="s">
        <v>187</v>
      </c>
      <c r="B322" s="273" t="s">
        <v>1068</v>
      </c>
      <c r="C322" s="274" t="s">
        <v>1083</v>
      </c>
      <c r="D322" s="275" t="s">
        <v>685</v>
      </c>
      <c r="E322" s="276">
        <v>8096</v>
      </c>
      <c r="F322" s="281" t="s">
        <v>1073</v>
      </c>
    </row>
    <row r="323" spans="1:6" ht="24" x14ac:dyDescent="0.25">
      <c r="A323" s="273" t="s">
        <v>187</v>
      </c>
      <c r="B323" s="273" t="s">
        <v>1068</v>
      </c>
      <c r="C323" s="274" t="s">
        <v>1084</v>
      </c>
      <c r="D323" s="275" t="s">
        <v>685</v>
      </c>
      <c r="E323" s="276">
        <v>8000</v>
      </c>
      <c r="F323" s="281" t="s">
        <v>1073</v>
      </c>
    </row>
    <row r="324" spans="1:6" ht="24" x14ac:dyDescent="0.25">
      <c r="A324" s="273" t="s">
        <v>187</v>
      </c>
      <c r="B324" s="273" t="s">
        <v>1068</v>
      </c>
      <c r="C324" s="278" t="s">
        <v>1085</v>
      </c>
      <c r="D324" s="279" t="s">
        <v>685</v>
      </c>
      <c r="E324" s="280">
        <v>167.27</v>
      </c>
      <c r="F324" s="281" t="s">
        <v>1073</v>
      </c>
    </row>
    <row r="325" spans="1:6" ht="30.75" customHeight="1" x14ac:dyDescent="0.25">
      <c r="A325" s="273" t="s">
        <v>187</v>
      </c>
      <c r="B325" s="273" t="s">
        <v>1068</v>
      </c>
      <c r="C325" s="274" t="s">
        <v>1086</v>
      </c>
      <c r="D325" s="275" t="s">
        <v>685</v>
      </c>
      <c r="E325" s="276">
        <v>402.67669999999998</v>
      </c>
      <c r="F325" s="277" t="s">
        <v>1070</v>
      </c>
    </row>
    <row r="326" spans="1:6" ht="24" x14ac:dyDescent="0.25">
      <c r="A326" s="273" t="s">
        <v>187</v>
      </c>
      <c r="B326" s="273" t="s">
        <v>1068</v>
      </c>
      <c r="C326" s="274" t="s">
        <v>1087</v>
      </c>
      <c r="D326" s="275" t="s">
        <v>685</v>
      </c>
      <c r="E326" s="276">
        <v>600.9153</v>
      </c>
      <c r="F326" s="277" t="s">
        <v>1070</v>
      </c>
    </row>
    <row r="327" spans="1:6" ht="24" x14ac:dyDescent="0.25">
      <c r="A327" s="273" t="s">
        <v>187</v>
      </c>
      <c r="B327" s="273" t="s">
        <v>1068</v>
      </c>
      <c r="C327" s="274" t="s">
        <v>1088</v>
      </c>
      <c r="D327" s="275" t="s">
        <v>1082</v>
      </c>
      <c r="E327" s="276">
        <v>489.40600000000001</v>
      </c>
      <c r="F327" s="281" t="s">
        <v>1073</v>
      </c>
    </row>
    <row r="328" spans="1:6" ht="24.75" customHeight="1" x14ac:dyDescent="0.25">
      <c r="A328" s="273" t="s">
        <v>187</v>
      </c>
      <c r="B328" s="273" t="s">
        <v>1068</v>
      </c>
      <c r="C328" s="274" t="s">
        <v>1089</v>
      </c>
      <c r="D328" s="275" t="s">
        <v>685</v>
      </c>
      <c r="E328" s="276">
        <v>455.48</v>
      </c>
      <c r="F328" s="277" t="s">
        <v>1070</v>
      </c>
    </row>
    <row r="329" spans="1:6" x14ac:dyDescent="0.25">
      <c r="A329" s="153" t="s">
        <v>203</v>
      </c>
      <c r="B329" s="153" t="s">
        <v>1090</v>
      </c>
      <c r="C329" s="154" t="s">
        <v>1091</v>
      </c>
      <c r="D329" s="155" t="s">
        <v>685</v>
      </c>
      <c r="E329" s="156">
        <v>6490</v>
      </c>
      <c r="F329" s="193" t="s">
        <v>1092</v>
      </c>
    </row>
    <row r="330" spans="1:6" x14ac:dyDescent="0.25">
      <c r="A330" s="153" t="s">
        <v>1093</v>
      </c>
      <c r="B330" s="153" t="s">
        <v>1094</v>
      </c>
      <c r="C330" s="154" t="s">
        <v>1095</v>
      </c>
      <c r="D330" s="155" t="s">
        <v>852</v>
      </c>
      <c r="E330" s="156">
        <v>460.2</v>
      </c>
      <c r="F330" s="193" t="s">
        <v>1096</v>
      </c>
    </row>
    <row r="331" spans="1:6" ht="24" x14ac:dyDescent="0.25">
      <c r="A331" s="153" t="s">
        <v>126</v>
      </c>
      <c r="B331" s="153" t="s">
        <v>1097</v>
      </c>
      <c r="C331" s="154" t="s">
        <v>1098</v>
      </c>
      <c r="D331" s="155" t="s">
        <v>1099</v>
      </c>
      <c r="E331" s="156">
        <v>44877.760000000002</v>
      </c>
      <c r="F331" s="193" t="s">
        <v>1100</v>
      </c>
    </row>
    <row r="332" spans="1:6" x14ac:dyDescent="0.25">
      <c r="A332" s="157" t="s">
        <v>1101</v>
      </c>
      <c r="B332" s="157" t="s">
        <v>1102</v>
      </c>
      <c r="C332" s="154" t="s">
        <v>1103</v>
      </c>
      <c r="D332" s="155" t="s">
        <v>1104</v>
      </c>
      <c r="E332" s="156">
        <v>3000</v>
      </c>
      <c r="F332" s="193" t="s">
        <v>1105</v>
      </c>
    </row>
    <row r="333" spans="1:6" ht="36" x14ac:dyDescent="0.2">
      <c r="A333" s="282" t="s">
        <v>1106</v>
      </c>
      <c r="B333" s="282" t="s">
        <v>1107</v>
      </c>
      <c r="C333" s="283" t="s">
        <v>1108</v>
      </c>
      <c r="D333" s="284" t="s">
        <v>685</v>
      </c>
      <c r="E333" s="285">
        <v>23562.5</v>
      </c>
      <c r="F333" s="286" t="s">
        <v>1109</v>
      </c>
    </row>
    <row r="334" spans="1:6" ht="36" x14ac:dyDescent="0.2">
      <c r="A334" s="282" t="s">
        <v>1106</v>
      </c>
      <c r="B334" s="282" t="s">
        <v>1107</v>
      </c>
      <c r="C334" s="283" t="s">
        <v>1110</v>
      </c>
      <c r="D334" s="284" t="s">
        <v>685</v>
      </c>
      <c r="E334" s="285">
        <v>102660</v>
      </c>
      <c r="F334" s="286" t="s">
        <v>1109</v>
      </c>
    </row>
    <row r="335" spans="1:6" ht="20.25" customHeight="1" x14ac:dyDescent="0.2">
      <c r="A335" s="287" t="s">
        <v>1111</v>
      </c>
      <c r="B335" s="287" t="s">
        <v>1112</v>
      </c>
      <c r="C335" s="288" t="s">
        <v>1113</v>
      </c>
      <c r="D335" s="289" t="s">
        <v>685</v>
      </c>
      <c r="E335" s="290">
        <v>590</v>
      </c>
      <c r="F335" s="291" t="s">
        <v>1114</v>
      </c>
    </row>
    <row r="336" spans="1:6" ht="15" customHeight="1" x14ac:dyDescent="0.2">
      <c r="A336" s="287" t="s">
        <v>1111</v>
      </c>
      <c r="B336" s="287" t="s">
        <v>1112</v>
      </c>
      <c r="C336" s="288" t="s">
        <v>1115</v>
      </c>
      <c r="D336" s="289" t="s">
        <v>685</v>
      </c>
      <c r="E336" s="290">
        <v>2124</v>
      </c>
      <c r="F336" s="291" t="s">
        <v>1114</v>
      </c>
    </row>
    <row r="337" spans="1:6" ht="14.1" customHeight="1" x14ac:dyDescent="0.2">
      <c r="A337" s="287" t="s">
        <v>1111</v>
      </c>
      <c r="B337" s="287" t="s">
        <v>1112</v>
      </c>
      <c r="C337" s="288" t="s">
        <v>1116</v>
      </c>
      <c r="D337" s="289" t="s">
        <v>1117</v>
      </c>
      <c r="E337" s="290">
        <v>2832</v>
      </c>
      <c r="F337" s="291" t="s">
        <v>1114</v>
      </c>
    </row>
    <row r="338" spans="1:6" x14ac:dyDescent="0.2">
      <c r="A338" s="287" t="s">
        <v>1111</v>
      </c>
      <c r="B338" s="287" t="s">
        <v>1112</v>
      </c>
      <c r="C338" s="288" t="s">
        <v>1118</v>
      </c>
      <c r="D338" s="289" t="s">
        <v>1117</v>
      </c>
      <c r="E338" s="290">
        <v>2548.8000000000002</v>
      </c>
      <c r="F338" s="291" t="s">
        <v>1114</v>
      </c>
    </row>
    <row r="339" spans="1:6" ht="15" customHeight="1" x14ac:dyDescent="0.2">
      <c r="A339" s="287" t="s">
        <v>1111</v>
      </c>
      <c r="B339" s="287" t="s">
        <v>1112</v>
      </c>
      <c r="C339" s="288" t="s">
        <v>1119</v>
      </c>
      <c r="D339" s="289" t="s">
        <v>1117</v>
      </c>
      <c r="E339" s="290">
        <v>2360</v>
      </c>
      <c r="F339" s="291" t="s">
        <v>1114</v>
      </c>
    </row>
    <row r="340" spans="1:6" x14ac:dyDescent="0.2">
      <c r="A340" s="287" t="s">
        <v>1111</v>
      </c>
      <c r="B340" s="287" t="s">
        <v>1112</v>
      </c>
      <c r="C340" s="288" t="s">
        <v>1120</v>
      </c>
      <c r="D340" s="289" t="s">
        <v>1117</v>
      </c>
      <c r="E340" s="290">
        <v>2360</v>
      </c>
      <c r="F340" s="291" t="s">
        <v>1114</v>
      </c>
    </row>
    <row r="341" spans="1:6" x14ac:dyDescent="0.2">
      <c r="A341" s="287" t="s">
        <v>1111</v>
      </c>
      <c r="B341" s="287" t="s">
        <v>1112</v>
      </c>
      <c r="C341" s="288" t="s">
        <v>1121</v>
      </c>
      <c r="D341" s="289" t="s">
        <v>1117</v>
      </c>
      <c r="E341" s="290">
        <v>708</v>
      </c>
      <c r="F341" s="291" t="s">
        <v>1114</v>
      </c>
    </row>
    <row r="342" spans="1:6" x14ac:dyDescent="0.2">
      <c r="A342" s="287" t="s">
        <v>1111</v>
      </c>
      <c r="B342" s="287" t="s">
        <v>1112</v>
      </c>
      <c r="C342" s="288" t="s">
        <v>1122</v>
      </c>
      <c r="D342" s="289" t="s">
        <v>685</v>
      </c>
      <c r="E342" s="290">
        <v>7670</v>
      </c>
      <c r="F342" s="291" t="s">
        <v>1114</v>
      </c>
    </row>
    <row r="343" spans="1:6" x14ac:dyDescent="0.2">
      <c r="A343" s="287" t="s">
        <v>1111</v>
      </c>
      <c r="B343" s="287" t="s">
        <v>1112</v>
      </c>
      <c r="C343" s="288" t="s">
        <v>1123</v>
      </c>
      <c r="D343" s="289" t="s">
        <v>1117</v>
      </c>
      <c r="E343" s="290">
        <v>2548.8000000000002</v>
      </c>
      <c r="F343" s="291" t="s">
        <v>1114</v>
      </c>
    </row>
    <row r="344" spans="1:6" x14ac:dyDescent="0.2">
      <c r="A344" s="287" t="s">
        <v>1111</v>
      </c>
      <c r="B344" s="287" t="s">
        <v>1112</v>
      </c>
      <c r="C344" s="288" t="s">
        <v>1124</v>
      </c>
      <c r="D344" s="289" t="s">
        <v>685</v>
      </c>
      <c r="E344" s="290">
        <v>2360</v>
      </c>
      <c r="F344" s="291" t="s">
        <v>1114</v>
      </c>
    </row>
    <row r="345" spans="1:6" x14ac:dyDescent="0.2">
      <c r="A345" s="287" t="s">
        <v>1111</v>
      </c>
      <c r="B345" s="287" t="s">
        <v>1112</v>
      </c>
      <c r="C345" s="288" t="s">
        <v>1125</v>
      </c>
      <c r="D345" s="289" t="s">
        <v>685</v>
      </c>
      <c r="E345" s="290">
        <v>1770</v>
      </c>
      <c r="F345" s="291" t="s">
        <v>1114</v>
      </c>
    </row>
    <row r="346" spans="1:6" x14ac:dyDescent="0.2">
      <c r="A346" s="287" t="s">
        <v>1111</v>
      </c>
      <c r="B346" s="287" t="s">
        <v>1112</v>
      </c>
      <c r="C346" s="288" t="s">
        <v>1126</v>
      </c>
      <c r="D346" s="289" t="s">
        <v>685</v>
      </c>
      <c r="E346" s="290">
        <v>1121</v>
      </c>
      <c r="F346" s="291" t="s">
        <v>1114</v>
      </c>
    </row>
    <row r="347" spans="1:6" ht="24" x14ac:dyDescent="0.25">
      <c r="A347" s="292" t="s">
        <v>1127</v>
      </c>
      <c r="B347" s="292" t="s">
        <v>1128</v>
      </c>
      <c r="C347" s="293" t="s">
        <v>1129</v>
      </c>
      <c r="D347" s="294" t="s">
        <v>685</v>
      </c>
      <c r="E347" s="295">
        <v>1770</v>
      </c>
      <c r="F347" s="296" t="s">
        <v>1130</v>
      </c>
    </row>
    <row r="348" spans="1:6" ht="24" x14ac:dyDescent="0.25">
      <c r="A348" s="292" t="s">
        <v>1127</v>
      </c>
      <c r="B348" s="292" t="s">
        <v>1128</v>
      </c>
      <c r="C348" s="293" t="s">
        <v>1131</v>
      </c>
      <c r="D348" s="294" t="s">
        <v>685</v>
      </c>
      <c r="E348" s="295">
        <v>1062</v>
      </c>
      <c r="F348" s="296" t="s">
        <v>1130</v>
      </c>
    </row>
    <row r="349" spans="1:6" ht="24" x14ac:dyDescent="0.25">
      <c r="A349" s="292" t="s">
        <v>1127</v>
      </c>
      <c r="B349" s="292" t="s">
        <v>1128</v>
      </c>
      <c r="C349" s="293" t="s">
        <v>1132</v>
      </c>
      <c r="D349" s="294" t="s">
        <v>685</v>
      </c>
      <c r="E349" s="295">
        <v>420.55200000000002</v>
      </c>
      <c r="F349" s="296" t="s">
        <v>1130</v>
      </c>
    </row>
    <row r="350" spans="1:6" ht="24" x14ac:dyDescent="0.25">
      <c r="A350" s="292" t="s">
        <v>1127</v>
      </c>
      <c r="B350" s="292" t="s">
        <v>1128</v>
      </c>
      <c r="C350" s="293" t="s">
        <v>1133</v>
      </c>
      <c r="D350" s="294" t="s">
        <v>685</v>
      </c>
      <c r="E350" s="295">
        <v>420.73</v>
      </c>
      <c r="F350" s="296" t="s">
        <v>1130</v>
      </c>
    </row>
    <row r="351" spans="1:6" ht="24" x14ac:dyDescent="0.25">
      <c r="A351" s="292" t="s">
        <v>1127</v>
      </c>
      <c r="B351" s="292" t="s">
        <v>1128</v>
      </c>
      <c r="C351" s="293" t="s">
        <v>1134</v>
      </c>
      <c r="D351" s="294" t="s">
        <v>685</v>
      </c>
      <c r="E351" s="295">
        <v>1379.48</v>
      </c>
      <c r="F351" s="296" t="s">
        <v>1130</v>
      </c>
    </row>
    <row r="352" spans="1:6" ht="24" x14ac:dyDescent="0.25">
      <c r="A352" s="292" t="s">
        <v>1127</v>
      </c>
      <c r="B352" s="292" t="s">
        <v>1128</v>
      </c>
      <c r="C352" s="293" t="s">
        <v>1134</v>
      </c>
      <c r="D352" s="294" t="s">
        <v>685</v>
      </c>
      <c r="E352" s="295">
        <v>486.69200000000001</v>
      </c>
      <c r="F352" s="296" t="s">
        <v>1130</v>
      </c>
    </row>
    <row r="353" spans="1:6" ht="24" x14ac:dyDescent="0.25">
      <c r="A353" s="292" t="s">
        <v>1127</v>
      </c>
      <c r="B353" s="292" t="s">
        <v>1128</v>
      </c>
      <c r="C353" s="293" t="s">
        <v>1135</v>
      </c>
      <c r="D353" s="294" t="s">
        <v>685</v>
      </c>
      <c r="E353" s="295">
        <v>420.09199999999998</v>
      </c>
      <c r="F353" s="296" t="s">
        <v>1130</v>
      </c>
    </row>
    <row r="354" spans="1:6" ht="24" x14ac:dyDescent="0.25">
      <c r="A354" s="292" t="s">
        <v>1127</v>
      </c>
      <c r="B354" s="292" t="s">
        <v>1128</v>
      </c>
      <c r="C354" s="293" t="s">
        <v>1136</v>
      </c>
      <c r="D354" s="294" t="s">
        <v>685</v>
      </c>
      <c r="E354" s="295">
        <v>422.358</v>
      </c>
      <c r="F354" s="296" t="s">
        <v>1130</v>
      </c>
    </row>
    <row r="355" spans="1:6" ht="15" customHeight="1" x14ac:dyDescent="0.25">
      <c r="A355" s="292" t="s">
        <v>1127</v>
      </c>
      <c r="B355" s="292" t="s">
        <v>1128</v>
      </c>
      <c r="C355" s="293" t="s">
        <v>1137</v>
      </c>
      <c r="D355" s="294" t="s">
        <v>685</v>
      </c>
      <c r="E355" s="295">
        <v>422.44</v>
      </c>
      <c r="F355" s="296" t="s">
        <v>1130</v>
      </c>
    </row>
    <row r="356" spans="1:6" ht="24" x14ac:dyDescent="0.25">
      <c r="A356" s="292" t="s">
        <v>1127</v>
      </c>
      <c r="B356" s="292" t="s">
        <v>1128</v>
      </c>
      <c r="C356" s="293" t="s">
        <v>1138</v>
      </c>
      <c r="D356" s="294" t="s">
        <v>685</v>
      </c>
      <c r="E356" s="295">
        <v>422.62799999999999</v>
      </c>
      <c r="F356" s="296" t="s">
        <v>1130</v>
      </c>
    </row>
    <row r="357" spans="1:6" ht="14.1" customHeight="1" x14ac:dyDescent="0.25">
      <c r="A357" s="292" t="s">
        <v>1127</v>
      </c>
      <c r="B357" s="292" t="s">
        <v>1128</v>
      </c>
      <c r="C357" s="293" t="s">
        <v>1139</v>
      </c>
      <c r="D357" s="294" t="s">
        <v>685</v>
      </c>
      <c r="E357" s="295">
        <v>810.41200000000003</v>
      </c>
      <c r="F357" s="296" t="s">
        <v>1130</v>
      </c>
    </row>
    <row r="358" spans="1:6" ht="24" x14ac:dyDescent="0.25">
      <c r="A358" s="292" t="s">
        <v>1127</v>
      </c>
      <c r="B358" s="292" t="s">
        <v>1128</v>
      </c>
      <c r="C358" s="293" t="s">
        <v>1140</v>
      </c>
      <c r="D358" s="294" t="s">
        <v>685</v>
      </c>
      <c r="E358" s="295">
        <v>1069.47</v>
      </c>
      <c r="F358" s="296" t="s">
        <v>1130</v>
      </c>
    </row>
    <row r="359" spans="1:6" ht="18" customHeight="1" x14ac:dyDescent="0.25">
      <c r="A359" s="292" t="s">
        <v>1127</v>
      </c>
      <c r="B359" s="292" t="s">
        <v>1128</v>
      </c>
      <c r="C359" s="293" t="s">
        <v>1141</v>
      </c>
      <c r="D359" s="294" t="s">
        <v>685</v>
      </c>
      <c r="E359" s="295">
        <v>3499.9967000000001</v>
      </c>
      <c r="F359" s="296" t="s">
        <v>1130</v>
      </c>
    </row>
    <row r="360" spans="1:6" ht="18.95" customHeight="1" x14ac:dyDescent="0.25">
      <c r="A360" s="292" t="s">
        <v>1127</v>
      </c>
      <c r="B360" s="292" t="s">
        <v>1128</v>
      </c>
      <c r="C360" s="293" t="s">
        <v>1142</v>
      </c>
      <c r="D360" s="294" t="s">
        <v>685</v>
      </c>
      <c r="E360" s="295">
        <v>200.6</v>
      </c>
      <c r="F360" s="296" t="s">
        <v>1130</v>
      </c>
    </row>
    <row r="361" spans="1:6" ht="15.95" customHeight="1" x14ac:dyDescent="0.25">
      <c r="A361" s="292" t="s">
        <v>1127</v>
      </c>
      <c r="B361" s="292" t="s">
        <v>1128</v>
      </c>
      <c r="C361" s="293" t="s">
        <v>1143</v>
      </c>
      <c r="D361" s="294" t="s">
        <v>685</v>
      </c>
      <c r="E361" s="295">
        <v>17.405000000000001</v>
      </c>
      <c r="F361" s="296" t="s">
        <v>1130</v>
      </c>
    </row>
    <row r="362" spans="1:6" ht="21" customHeight="1" x14ac:dyDescent="0.25">
      <c r="A362" s="292" t="s">
        <v>1127</v>
      </c>
      <c r="B362" s="292" t="s">
        <v>1128</v>
      </c>
      <c r="C362" s="293" t="s">
        <v>1144</v>
      </c>
      <c r="D362" s="294" t="s">
        <v>685</v>
      </c>
      <c r="E362" s="295">
        <v>101.48</v>
      </c>
      <c r="F362" s="296" t="s">
        <v>1130</v>
      </c>
    </row>
    <row r="363" spans="1:6" ht="24" x14ac:dyDescent="0.25">
      <c r="A363" s="292" t="s">
        <v>1127</v>
      </c>
      <c r="B363" s="292" t="s">
        <v>1128</v>
      </c>
      <c r="C363" s="293" t="s">
        <v>1145</v>
      </c>
      <c r="D363" s="294" t="s">
        <v>685</v>
      </c>
      <c r="E363" s="295">
        <v>15.281000000000001</v>
      </c>
      <c r="F363" s="296" t="s">
        <v>1130</v>
      </c>
    </row>
    <row r="364" spans="1:6" ht="24" x14ac:dyDescent="0.25">
      <c r="A364" s="292" t="s">
        <v>1127</v>
      </c>
      <c r="B364" s="292" t="s">
        <v>1128</v>
      </c>
      <c r="C364" s="293" t="s">
        <v>1146</v>
      </c>
      <c r="D364" s="294" t="s">
        <v>685</v>
      </c>
      <c r="E364" s="295">
        <v>34.81</v>
      </c>
      <c r="F364" s="296" t="s">
        <v>1130</v>
      </c>
    </row>
    <row r="365" spans="1:6" ht="24" x14ac:dyDescent="0.25">
      <c r="A365" s="292" t="s">
        <v>1127</v>
      </c>
      <c r="B365" s="292" t="s">
        <v>1128</v>
      </c>
      <c r="C365" s="293" t="s">
        <v>1147</v>
      </c>
      <c r="D365" s="294" t="s">
        <v>685</v>
      </c>
      <c r="E365" s="295">
        <v>77.88</v>
      </c>
      <c r="F365" s="296" t="s">
        <v>1130</v>
      </c>
    </row>
    <row r="366" spans="1:6" ht="24" x14ac:dyDescent="0.25">
      <c r="A366" s="292" t="s">
        <v>1127</v>
      </c>
      <c r="B366" s="292" t="s">
        <v>1128</v>
      </c>
      <c r="C366" s="293" t="s">
        <v>1148</v>
      </c>
      <c r="D366" s="294" t="s">
        <v>712</v>
      </c>
      <c r="E366" s="295">
        <v>403.79669999999999</v>
      </c>
      <c r="F366" s="296" t="s">
        <v>1130</v>
      </c>
    </row>
    <row r="367" spans="1:6" ht="24" x14ac:dyDescent="0.25">
      <c r="A367" s="292" t="s">
        <v>1127</v>
      </c>
      <c r="B367" s="292" t="s">
        <v>1128</v>
      </c>
      <c r="C367" s="293" t="s">
        <v>1149</v>
      </c>
      <c r="D367" s="294" t="s">
        <v>712</v>
      </c>
      <c r="E367" s="295">
        <v>36</v>
      </c>
      <c r="F367" s="296" t="s">
        <v>1130</v>
      </c>
    </row>
    <row r="368" spans="1:6" ht="24" x14ac:dyDescent="0.25">
      <c r="A368" s="292" t="s">
        <v>1127</v>
      </c>
      <c r="B368" s="292" t="s">
        <v>1128</v>
      </c>
      <c r="C368" s="293" t="s">
        <v>1150</v>
      </c>
      <c r="D368" s="294" t="s">
        <v>712</v>
      </c>
      <c r="E368" s="295">
        <v>154.875</v>
      </c>
      <c r="F368" s="296" t="s">
        <v>1130</v>
      </c>
    </row>
    <row r="369" spans="1:6" ht="24" x14ac:dyDescent="0.25">
      <c r="A369" s="292" t="s">
        <v>1127</v>
      </c>
      <c r="B369" s="292" t="s">
        <v>1128</v>
      </c>
      <c r="C369" s="292" t="s">
        <v>1151</v>
      </c>
      <c r="D369" s="294" t="s">
        <v>685</v>
      </c>
      <c r="E369" s="297">
        <v>121.54</v>
      </c>
      <c r="F369" s="298" t="s">
        <v>1130</v>
      </c>
    </row>
    <row r="370" spans="1:6" ht="18" customHeight="1" x14ac:dyDescent="0.25">
      <c r="A370" s="292" t="s">
        <v>1127</v>
      </c>
      <c r="B370" s="292" t="s">
        <v>1128</v>
      </c>
      <c r="C370" s="293" t="s">
        <v>1152</v>
      </c>
      <c r="D370" s="294" t="s">
        <v>685</v>
      </c>
      <c r="E370" s="295">
        <v>510.04250000000002</v>
      </c>
      <c r="F370" s="296" t="s">
        <v>1130</v>
      </c>
    </row>
    <row r="371" spans="1:6" ht="24" x14ac:dyDescent="0.25">
      <c r="A371" s="292" t="s">
        <v>1127</v>
      </c>
      <c r="B371" s="292" t="s">
        <v>1128</v>
      </c>
      <c r="C371" s="293" t="s">
        <v>1153</v>
      </c>
      <c r="D371" s="294" t="s">
        <v>685</v>
      </c>
      <c r="E371" s="295">
        <v>510.04250000000002</v>
      </c>
      <c r="F371" s="296" t="s">
        <v>1130</v>
      </c>
    </row>
    <row r="372" spans="1:6" ht="24" x14ac:dyDescent="0.25">
      <c r="A372" s="292" t="s">
        <v>1127</v>
      </c>
      <c r="B372" s="292" t="s">
        <v>1128</v>
      </c>
      <c r="C372" s="293" t="s">
        <v>1154</v>
      </c>
      <c r="D372" s="294" t="s">
        <v>685</v>
      </c>
      <c r="E372" s="295">
        <v>445.214</v>
      </c>
      <c r="F372" s="296" t="s">
        <v>1130</v>
      </c>
    </row>
    <row r="373" spans="1:6" ht="24" x14ac:dyDescent="0.25">
      <c r="A373" s="292" t="s">
        <v>1127</v>
      </c>
      <c r="B373" s="292" t="s">
        <v>1128</v>
      </c>
      <c r="C373" s="293" t="s">
        <v>1155</v>
      </c>
      <c r="D373" s="294" t="s">
        <v>685</v>
      </c>
      <c r="E373" s="295">
        <v>445.21409999999997</v>
      </c>
      <c r="F373" s="296" t="s">
        <v>1130</v>
      </c>
    </row>
    <row r="374" spans="1:6" ht="21.75" customHeight="1" x14ac:dyDescent="0.25">
      <c r="A374" s="292" t="s">
        <v>1127</v>
      </c>
      <c r="B374" s="292" t="s">
        <v>1128</v>
      </c>
      <c r="C374" s="293" t="s">
        <v>1155</v>
      </c>
      <c r="D374" s="294" t="s">
        <v>685</v>
      </c>
      <c r="E374" s="295">
        <v>437.91</v>
      </c>
      <c r="F374" s="296" t="s">
        <v>1130</v>
      </c>
    </row>
    <row r="375" spans="1:6" ht="24" x14ac:dyDescent="0.25">
      <c r="A375" s="292" t="s">
        <v>1127</v>
      </c>
      <c r="B375" s="292" t="s">
        <v>1128</v>
      </c>
      <c r="C375" s="293" t="s">
        <v>1156</v>
      </c>
      <c r="D375" s="294" t="s">
        <v>685</v>
      </c>
      <c r="E375" s="295">
        <v>440.16329999999999</v>
      </c>
      <c r="F375" s="296" t="s">
        <v>1130</v>
      </c>
    </row>
    <row r="376" spans="1:6" ht="24" x14ac:dyDescent="0.25">
      <c r="A376" s="292" t="s">
        <v>1127</v>
      </c>
      <c r="B376" s="292" t="s">
        <v>1128</v>
      </c>
      <c r="C376" s="293" t="s">
        <v>1157</v>
      </c>
      <c r="D376" s="294" t="s">
        <v>685</v>
      </c>
      <c r="E376" s="295">
        <v>439.49</v>
      </c>
      <c r="F376" s="296" t="s">
        <v>1130</v>
      </c>
    </row>
    <row r="377" spans="1:6" ht="24" x14ac:dyDescent="0.25">
      <c r="A377" s="292" t="s">
        <v>1127</v>
      </c>
      <c r="B377" s="292" t="s">
        <v>1128</v>
      </c>
      <c r="C377" s="293" t="s">
        <v>1158</v>
      </c>
      <c r="D377" s="294" t="s">
        <v>685</v>
      </c>
      <c r="E377" s="295">
        <v>442.005</v>
      </c>
      <c r="F377" s="296" t="s">
        <v>1130</v>
      </c>
    </row>
    <row r="378" spans="1:6" ht="24" x14ac:dyDescent="0.25">
      <c r="A378" s="292" t="s">
        <v>1127</v>
      </c>
      <c r="B378" s="292" t="s">
        <v>1128</v>
      </c>
      <c r="C378" s="293" t="s">
        <v>1159</v>
      </c>
      <c r="D378" s="294" t="s">
        <v>685</v>
      </c>
      <c r="E378" s="295">
        <v>439.49</v>
      </c>
      <c r="F378" s="296" t="s">
        <v>1130</v>
      </c>
    </row>
    <row r="379" spans="1:6" ht="24" x14ac:dyDescent="0.25">
      <c r="A379" s="292" t="s">
        <v>1127</v>
      </c>
      <c r="B379" s="292" t="s">
        <v>1128</v>
      </c>
      <c r="C379" s="293" t="s">
        <v>1160</v>
      </c>
      <c r="D379" s="294" t="s">
        <v>685</v>
      </c>
      <c r="E379" s="295">
        <v>835.00300000000004</v>
      </c>
      <c r="F379" s="296" t="s">
        <v>1130</v>
      </c>
    </row>
    <row r="380" spans="1:6" ht="24" x14ac:dyDescent="0.25">
      <c r="A380" s="292" t="s">
        <v>1127</v>
      </c>
      <c r="B380" s="292" t="s">
        <v>1128</v>
      </c>
      <c r="C380" s="293" t="s">
        <v>1161</v>
      </c>
      <c r="D380" s="294" t="s">
        <v>685</v>
      </c>
      <c r="E380" s="295">
        <v>1110</v>
      </c>
      <c r="F380" s="296" t="s">
        <v>1130</v>
      </c>
    </row>
    <row r="381" spans="1:6" ht="24" x14ac:dyDescent="0.25">
      <c r="A381" s="292" t="s">
        <v>1127</v>
      </c>
      <c r="B381" s="292" t="s">
        <v>1128</v>
      </c>
      <c r="C381" s="293" t="s">
        <v>1162</v>
      </c>
      <c r="D381" s="294" t="s">
        <v>685</v>
      </c>
      <c r="E381" s="295">
        <v>932.61249999999995</v>
      </c>
      <c r="F381" s="296" t="s">
        <v>1130</v>
      </c>
    </row>
    <row r="382" spans="1:6" ht="24" x14ac:dyDescent="0.25">
      <c r="A382" s="292" t="s">
        <v>1127</v>
      </c>
      <c r="B382" s="292" t="s">
        <v>1128</v>
      </c>
      <c r="C382" s="293" t="s">
        <v>1163</v>
      </c>
      <c r="D382" s="294" t="s">
        <v>685</v>
      </c>
      <c r="E382" s="295">
        <v>932.39</v>
      </c>
      <c r="F382" s="296" t="s">
        <v>1130</v>
      </c>
    </row>
    <row r="383" spans="1:6" ht="24" x14ac:dyDescent="0.25">
      <c r="A383" s="292" t="s">
        <v>1127</v>
      </c>
      <c r="B383" s="292" t="s">
        <v>1128</v>
      </c>
      <c r="C383" s="293" t="s">
        <v>1164</v>
      </c>
      <c r="D383" s="294" t="s">
        <v>685</v>
      </c>
      <c r="E383" s="295">
        <v>932.39</v>
      </c>
      <c r="F383" s="296" t="s">
        <v>1130</v>
      </c>
    </row>
    <row r="384" spans="1:6" ht="24" x14ac:dyDescent="0.25">
      <c r="A384" s="292" t="s">
        <v>1127</v>
      </c>
      <c r="B384" s="292" t="s">
        <v>1128</v>
      </c>
      <c r="C384" s="293" t="s">
        <v>1165</v>
      </c>
      <c r="D384" s="294" t="s">
        <v>685</v>
      </c>
      <c r="E384" s="295">
        <v>1015</v>
      </c>
      <c r="F384" s="296" t="s">
        <v>1130</v>
      </c>
    </row>
    <row r="385" spans="1:6" ht="24" x14ac:dyDescent="0.25">
      <c r="A385" s="292" t="s">
        <v>1127</v>
      </c>
      <c r="B385" s="292" t="s">
        <v>1128</v>
      </c>
      <c r="C385" s="293" t="s">
        <v>1166</v>
      </c>
      <c r="D385" s="294" t="s">
        <v>685</v>
      </c>
      <c r="E385" s="295">
        <v>927.75</v>
      </c>
      <c r="F385" s="296" t="s">
        <v>1130</v>
      </c>
    </row>
    <row r="386" spans="1:6" ht="24" x14ac:dyDescent="0.25">
      <c r="A386" s="292" t="s">
        <v>1127</v>
      </c>
      <c r="B386" s="292" t="s">
        <v>1128</v>
      </c>
      <c r="C386" s="293" t="s">
        <v>1167</v>
      </c>
      <c r="D386" s="294" t="s">
        <v>685</v>
      </c>
      <c r="E386" s="295">
        <v>922.77329999999995</v>
      </c>
      <c r="F386" s="296" t="s">
        <v>1130</v>
      </c>
    </row>
    <row r="387" spans="1:6" ht="24" x14ac:dyDescent="0.25">
      <c r="A387" s="292" t="s">
        <v>1127</v>
      </c>
      <c r="B387" s="292" t="s">
        <v>1128</v>
      </c>
      <c r="C387" s="293" t="s">
        <v>1168</v>
      </c>
      <c r="D387" s="294" t="s">
        <v>685</v>
      </c>
      <c r="E387" s="295">
        <v>929.53330000000005</v>
      </c>
      <c r="F387" s="296" t="s">
        <v>1130</v>
      </c>
    </row>
    <row r="388" spans="1:6" ht="24" x14ac:dyDescent="0.25">
      <c r="A388" s="292" t="s">
        <v>1127</v>
      </c>
      <c r="B388" s="292" t="s">
        <v>1128</v>
      </c>
      <c r="C388" s="293" t="s">
        <v>1169</v>
      </c>
      <c r="D388" s="294" t="s">
        <v>685</v>
      </c>
      <c r="E388" s="295">
        <v>885</v>
      </c>
      <c r="F388" s="296" t="s">
        <v>1130</v>
      </c>
    </row>
    <row r="389" spans="1:6" ht="24" x14ac:dyDescent="0.25">
      <c r="A389" s="292" t="s">
        <v>1127</v>
      </c>
      <c r="B389" s="292" t="s">
        <v>1128</v>
      </c>
      <c r="C389" s="293" t="s">
        <v>1170</v>
      </c>
      <c r="D389" s="294" t="s">
        <v>685</v>
      </c>
      <c r="E389" s="295">
        <v>1017.5025000000001</v>
      </c>
      <c r="F389" s="296" t="s">
        <v>1130</v>
      </c>
    </row>
    <row r="390" spans="1:6" ht="24" x14ac:dyDescent="0.25">
      <c r="A390" s="292" t="s">
        <v>1127</v>
      </c>
      <c r="B390" s="292" t="s">
        <v>1128</v>
      </c>
      <c r="C390" s="293" t="s">
        <v>1171</v>
      </c>
      <c r="D390" s="294" t="s">
        <v>685</v>
      </c>
      <c r="E390" s="295">
        <v>2700.0052000000001</v>
      </c>
      <c r="F390" s="296" t="s">
        <v>1130</v>
      </c>
    </row>
    <row r="391" spans="1:6" ht="24" x14ac:dyDescent="0.25">
      <c r="A391" s="292" t="s">
        <v>1127</v>
      </c>
      <c r="B391" s="292" t="s">
        <v>1128</v>
      </c>
      <c r="C391" s="293" t="s">
        <v>1172</v>
      </c>
      <c r="D391" s="294" t="s">
        <v>685</v>
      </c>
      <c r="E391" s="295">
        <v>2799.9985000000001</v>
      </c>
      <c r="F391" s="296" t="s">
        <v>1130</v>
      </c>
    </row>
    <row r="392" spans="1:6" ht="24" x14ac:dyDescent="0.25">
      <c r="A392" s="292" t="s">
        <v>1127</v>
      </c>
      <c r="B392" s="292" t="s">
        <v>1128</v>
      </c>
      <c r="C392" s="293" t="s">
        <v>1173</v>
      </c>
      <c r="D392" s="294" t="s">
        <v>685</v>
      </c>
      <c r="E392" s="295">
        <v>2149.9960000000001</v>
      </c>
      <c r="F392" s="296" t="s">
        <v>1130</v>
      </c>
    </row>
    <row r="393" spans="1:6" ht="24" x14ac:dyDescent="0.25">
      <c r="A393" s="292" t="s">
        <v>1127</v>
      </c>
      <c r="B393" s="292" t="s">
        <v>1128</v>
      </c>
      <c r="C393" s="293" t="s">
        <v>1174</v>
      </c>
      <c r="D393" s="294" t="s">
        <v>685</v>
      </c>
      <c r="E393" s="295">
        <v>3650</v>
      </c>
      <c r="F393" s="296" t="s">
        <v>1130</v>
      </c>
    </row>
    <row r="394" spans="1:6" ht="14.1" customHeight="1" x14ac:dyDescent="0.25">
      <c r="A394" s="292" t="s">
        <v>1127</v>
      </c>
      <c r="B394" s="292" t="s">
        <v>1128</v>
      </c>
      <c r="C394" s="293" t="s">
        <v>1175</v>
      </c>
      <c r="D394" s="294" t="s">
        <v>685</v>
      </c>
      <c r="E394" s="295">
        <v>30.68</v>
      </c>
      <c r="F394" s="296" t="s">
        <v>1130</v>
      </c>
    </row>
    <row r="395" spans="1:6" ht="24" x14ac:dyDescent="0.25">
      <c r="A395" s="292" t="s">
        <v>1127</v>
      </c>
      <c r="B395" s="292" t="s">
        <v>1128</v>
      </c>
      <c r="C395" s="293" t="s">
        <v>1176</v>
      </c>
      <c r="D395" s="294" t="s">
        <v>685</v>
      </c>
      <c r="E395" s="295">
        <v>5039.8509999999997</v>
      </c>
      <c r="F395" s="296" t="s">
        <v>1130</v>
      </c>
    </row>
    <row r="396" spans="1:6" ht="24" x14ac:dyDescent="0.25">
      <c r="A396" s="292" t="s">
        <v>1127</v>
      </c>
      <c r="B396" s="292" t="s">
        <v>1128</v>
      </c>
      <c r="C396" s="293" t="s">
        <v>1177</v>
      </c>
      <c r="D396" s="294" t="s">
        <v>685</v>
      </c>
      <c r="E396" s="295">
        <v>2700.0050000000001</v>
      </c>
      <c r="F396" s="296" t="s">
        <v>1130</v>
      </c>
    </row>
    <row r="397" spans="1:6" ht="24" x14ac:dyDescent="0.25">
      <c r="A397" s="292" t="s">
        <v>1127</v>
      </c>
      <c r="B397" s="292" t="s">
        <v>1128</v>
      </c>
      <c r="C397" s="293" t="s">
        <v>1178</v>
      </c>
      <c r="D397" s="294" t="s">
        <v>685</v>
      </c>
      <c r="E397" s="295">
        <v>9.9946000000000002</v>
      </c>
      <c r="F397" s="296" t="s">
        <v>1130</v>
      </c>
    </row>
    <row r="398" spans="1:6" ht="24.75" customHeight="1" x14ac:dyDescent="0.25">
      <c r="A398" s="292" t="s">
        <v>1127</v>
      </c>
      <c r="B398" s="292" t="s">
        <v>1128</v>
      </c>
      <c r="C398" s="293" t="s">
        <v>1179</v>
      </c>
      <c r="D398" s="294" t="s">
        <v>685</v>
      </c>
      <c r="E398" s="295">
        <v>35.4</v>
      </c>
      <c r="F398" s="296" t="s">
        <v>1130</v>
      </c>
    </row>
    <row r="399" spans="1:6" ht="24" x14ac:dyDescent="0.25">
      <c r="A399" s="292" t="s">
        <v>1127</v>
      </c>
      <c r="B399" s="292" t="s">
        <v>1128</v>
      </c>
      <c r="C399" s="293" t="s">
        <v>1180</v>
      </c>
      <c r="D399" s="294" t="s">
        <v>685</v>
      </c>
      <c r="E399" s="295">
        <v>1184.72</v>
      </c>
      <c r="F399" s="296" t="s">
        <v>1130</v>
      </c>
    </row>
    <row r="400" spans="1:6" ht="24" x14ac:dyDescent="0.25">
      <c r="A400" s="292" t="s">
        <v>1127</v>
      </c>
      <c r="B400" s="292" t="s">
        <v>1128</v>
      </c>
      <c r="C400" s="293" t="s">
        <v>1181</v>
      </c>
      <c r="D400" s="294" t="s">
        <v>685</v>
      </c>
      <c r="E400" s="295">
        <v>2265.6</v>
      </c>
      <c r="F400" s="296" t="s">
        <v>1130</v>
      </c>
    </row>
    <row r="401" spans="1:6" ht="24" x14ac:dyDescent="0.25">
      <c r="A401" s="292" t="s">
        <v>1127</v>
      </c>
      <c r="B401" s="292" t="s">
        <v>1128</v>
      </c>
      <c r="C401" s="293" t="s">
        <v>1182</v>
      </c>
      <c r="D401" s="294" t="s">
        <v>685</v>
      </c>
      <c r="E401" s="295">
        <v>13.3222</v>
      </c>
      <c r="F401" s="296" t="s">
        <v>1130</v>
      </c>
    </row>
    <row r="402" spans="1:6" ht="24" x14ac:dyDescent="0.25">
      <c r="A402" s="292" t="s">
        <v>1127</v>
      </c>
      <c r="B402" s="292" t="s">
        <v>1128</v>
      </c>
      <c r="C402" s="293" t="s">
        <v>1183</v>
      </c>
      <c r="D402" s="294" t="s">
        <v>685</v>
      </c>
      <c r="E402" s="295">
        <v>107.675</v>
      </c>
      <c r="F402" s="296" t="s">
        <v>1130</v>
      </c>
    </row>
    <row r="403" spans="1:6" ht="21.75" customHeight="1" x14ac:dyDescent="0.25">
      <c r="A403" s="292" t="s">
        <v>1127</v>
      </c>
      <c r="B403" s="292" t="s">
        <v>1128</v>
      </c>
      <c r="C403" s="293" t="s">
        <v>1184</v>
      </c>
      <c r="D403" s="294" t="s">
        <v>685</v>
      </c>
      <c r="E403" s="295">
        <v>21.771000000000001</v>
      </c>
      <c r="F403" s="296" t="s">
        <v>1130</v>
      </c>
    </row>
    <row r="404" spans="1:6" ht="24" x14ac:dyDescent="0.25">
      <c r="A404" s="292" t="s">
        <v>1127</v>
      </c>
      <c r="B404" s="292" t="s">
        <v>1128</v>
      </c>
      <c r="C404" s="293" t="s">
        <v>1185</v>
      </c>
      <c r="D404" s="294" t="s">
        <v>685</v>
      </c>
      <c r="E404" s="295">
        <v>7.8470000000000004</v>
      </c>
      <c r="F404" s="296" t="s">
        <v>1130</v>
      </c>
    </row>
    <row r="405" spans="1:6" ht="24" x14ac:dyDescent="0.25">
      <c r="A405" s="292" t="s">
        <v>1127</v>
      </c>
      <c r="B405" s="292" t="s">
        <v>1128</v>
      </c>
      <c r="C405" s="293" t="s">
        <v>1186</v>
      </c>
      <c r="D405" s="294" t="s">
        <v>685</v>
      </c>
      <c r="E405" s="295">
        <v>885.4</v>
      </c>
      <c r="F405" s="296" t="s">
        <v>1130</v>
      </c>
    </row>
    <row r="406" spans="1:6" ht="24" x14ac:dyDescent="0.25">
      <c r="A406" s="292" t="s">
        <v>1127</v>
      </c>
      <c r="B406" s="292" t="s">
        <v>1128</v>
      </c>
      <c r="C406" s="293" t="s">
        <v>1187</v>
      </c>
      <c r="D406" s="294" t="s">
        <v>685</v>
      </c>
      <c r="E406" s="295">
        <v>880.95249999999999</v>
      </c>
      <c r="F406" s="296" t="s">
        <v>1130</v>
      </c>
    </row>
    <row r="407" spans="1:6" ht="24" x14ac:dyDescent="0.25">
      <c r="A407" s="292" t="s">
        <v>1127</v>
      </c>
      <c r="B407" s="292" t="s">
        <v>1128</v>
      </c>
      <c r="C407" s="293" t="s">
        <v>1188</v>
      </c>
      <c r="D407" s="294" t="s">
        <v>685</v>
      </c>
      <c r="E407" s="295">
        <v>889.42600000000004</v>
      </c>
      <c r="F407" s="296" t="s">
        <v>1130</v>
      </c>
    </row>
    <row r="408" spans="1:6" ht="24" x14ac:dyDescent="0.25">
      <c r="A408" s="292" t="s">
        <v>1127</v>
      </c>
      <c r="B408" s="292" t="s">
        <v>1128</v>
      </c>
      <c r="C408" s="293" t="s">
        <v>1189</v>
      </c>
      <c r="D408" s="294" t="s">
        <v>685</v>
      </c>
      <c r="E408" s="295">
        <v>20.001000000000001</v>
      </c>
      <c r="F408" s="296" t="s">
        <v>1130</v>
      </c>
    </row>
    <row r="409" spans="1:6" ht="15.95" customHeight="1" x14ac:dyDescent="0.25">
      <c r="A409" s="292" t="s">
        <v>1127</v>
      </c>
      <c r="B409" s="292" t="s">
        <v>1128</v>
      </c>
      <c r="C409" s="296" t="s">
        <v>1190</v>
      </c>
      <c r="D409" s="294" t="s">
        <v>685</v>
      </c>
      <c r="E409" s="299">
        <v>5750.01</v>
      </c>
      <c r="F409" s="296" t="s">
        <v>1130</v>
      </c>
    </row>
    <row r="410" spans="1:6" ht="24" x14ac:dyDescent="0.25">
      <c r="A410" s="292" t="s">
        <v>1127</v>
      </c>
      <c r="B410" s="292" t="s">
        <v>1128</v>
      </c>
      <c r="C410" s="293" t="s">
        <v>1191</v>
      </c>
      <c r="D410" s="294" t="s">
        <v>685</v>
      </c>
      <c r="E410" s="295">
        <v>4500.0006000000003</v>
      </c>
      <c r="F410" s="296" t="s">
        <v>1130</v>
      </c>
    </row>
    <row r="411" spans="1:6" ht="24" x14ac:dyDescent="0.25">
      <c r="A411" s="292" t="s">
        <v>1127</v>
      </c>
      <c r="B411" s="292" t="s">
        <v>1128</v>
      </c>
      <c r="C411" s="293" t="s">
        <v>1192</v>
      </c>
      <c r="D411" s="294" t="s">
        <v>1082</v>
      </c>
      <c r="E411" s="295">
        <v>206.5</v>
      </c>
      <c r="F411" s="296" t="s">
        <v>1130</v>
      </c>
    </row>
    <row r="412" spans="1:6" ht="24" x14ac:dyDescent="0.25">
      <c r="A412" s="292" t="s">
        <v>1127</v>
      </c>
      <c r="B412" s="292" t="s">
        <v>1128</v>
      </c>
      <c r="C412" s="293" t="s">
        <v>1193</v>
      </c>
      <c r="D412" s="294" t="s">
        <v>685</v>
      </c>
      <c r="E412" s="295">
        <v>144.9984</v>
      </c>
      <c r="F412" s="296" t="s">
        <v>1130</v>
      </c>
    </row>
    <row r="413" spans="1:6" ht="24" x14ac:dyDescent="0.25">
      <c r="A413" s="292" t="s">
        <v>1127</v>
      </c>
      <c r="B413" s="292" t="s">
        <v>1128</v>
      </c>
      <c r="C413" s="293" t="s">
        <v>1194</v>
      </c>
      <c r="D413" s="294" t="s">
        <v>685</v>
      </c>
      <c r="E413" s="295">
        <v>1407.74</v>
      </c>
      <c r="F413" s="296" t="s">
        <v>1130</v>
      </c>
    </row>
    <row r="414" spans="1:6" ht="24" x14ac:dyDescent="0.25">
      <c r="A414" s="292" t="s">
        <v>1127</v>
      </c>
      <c r="B414" s="292" t="s">
        <v>1128</v>
      </c>
      <c r="C414" s="293" t="s">
        <v>1195</v>
      </c>
      <c r="D414" s="294" t="s">
        <v>712</v>
      </c>
      <c r="E414" s="295">
        <v>71.98</v>
      </c>
      <c r="F414" s="296" t="s">
        <v>1130</v>
      </c>
    </row>
    <row r="415" spans="1:6" ht="24" x14ac:dyDescent="0.25">
      <c r="A415" s="292" t="s">
        <v>1127</v>
      </c>
      <c r="B415" s="292" t="s">
        <v>1128</v>
      </c>
      <c r="C415" s="293" t="s">
        <v>1196</v>
      </c>
      <c r="D415" s="294" t="s">
        <v>685</v>
      </c>
      <c r="E415" s="295">
        <v>55</v>
      </c>
      <c r="F415" s="296" t="s">
        <v>1130</v>
      </c>
    </row>
    <row r="416" spans="1:6" ht="24" x14ac:dyDescent="0.25">
      <c r="A416" s="292" t="s">
        <v>1127</v>
      </c>
      <c r="B416" s="292" t="s">
        <v>1128</v>
      </c>
      <c r="C416" s="293" t="s">
        <v>1197</v>
      </c>
      <c r="D416" s="294" t="s">
        <v>685</v>
      </c>
      <c r="E416" s="295">
        <v>55</v>
      </c>
      <c r="F416" s="296" t="s">
        <v>1130</v>
      </c>
    </row>
    <row r="417" spans="1:6" ht="24" x14ac:dyDescent="0.25">
      <c r="A417" s="292" t="s">
        <v>1127</v>
      </c>
      <c r="B417" s="292" t="s">
        <v>1128</v>
      </c>
      <c r="C417" s="293" t="s">
        <v>1198</v>
      </c>
      <c r="D417" s="294" t="s">
        <v>1082</v>
      </c>
      <c r="E417" s="295">
        <v>72.5</v>
      </c>
      <c r="F417" s="296" t="s">
        <v>1130</v>
      </c>
    </row>
    <row r="418" spans="1:6" ht="24" x14ac:dyDescent="0.25">
      <c r="A418" s="292" t="s">
        <v>1127</v>
      </c>
      <c r="B418" s="292" t="s">
        <v>1128</v>
      </c>
      <c r="C418" s="293" t="s">
        <v>1199</v>
      </c>
      <c r="D418" s="294" t="s">
        <v>685</v>
      </c>
      <c r="E418" s="295">
        <v>50</v>
      </c>
      <c r="F418" s="296" t="s">
        <v>1130</v>
      </c>
    </row>
    <row r="419" spans="1:6" ht="24" x14ac:dyDescent="0.25">
      <c r="A419" s="292" t="s">
        <v>1127</v>
      </c>
      <c r="B419" s="292" t="s">
        <v>1128</v>
      </c>
      <c r="C419" s="293" t="s">
        <v>1200</v>
      </c>
      <c r="D419" s="294" t="s">
        <v>685</v>
      </c>
      <c r="E419" s="295">
        <v>1121</v>
      </c>
      <c r="F419" s="296" t="s">
        <v>1130</v>
      </c>
    </row>
    <row r="420" spans="1:6" ht="24" x14ac:dyDescent="0.25">
      <c r="A420" s="292" t="s">
        <v>1127</v>
      </c>
      <c r="B420" s="292" t="s">
        <v>1128</v>
      </c>
      <c r="C420" s="293" t="s">
        <v>1201</v>
      </c>
      <c r="D420" s="294" t="s">
        <v>685</v>
      </c>
      <c r="E420" s="295">
        <v>254.99799999999999</v>
      </c>
      <c r="F420" s="296" t="s">
        <v>1130</v>
      </c>
    </row>
    <row r="421" spans="1:6" ht="24" x14ac:dyDescent="0.25">
      <c r="A421" s="292" t="s">
        <v>1127</v>
      </c>
      <c r="B421" s="292" t="s">
        <v>1128</v>
      </c>
      <c r="C421" s="293" t="s">
        <v>1201</v>
      </c>
      <c r="D421" s="294" t="s">
        <v>685</v>
      </c>
      <c r="E421" s="295">
        <v>365.8</v>
      </c>
      <c r="F421" s="296" t="s">
        <v>1130</v>
      </c>
    </row>
    <row r="422" spans="1:6" ht="24" x14ac:dyDescent="0.25">
      <c r="A422" s="292" t="s">
        <v>1127</v>
      </c>
      <c r="B422" s="292" t="s">
        <v>1128</v>
      </c>
      <c r="C422" s="296" t="s">
        <v>1202</v>
      </c>
      <c r="D422" s="294" t="s">
        <v>685</v>
      </c>
      <c r="E422" s="299">
        <v>498.99799999999999</v>
      </c>
      <c r="F422" s="296" t="s">
        <v>1130</v>
      </c>
    </row>
    <row r="423" spans="1:6" ht="24" x14ac:dyDescent="0.25">
      <c r="A423" s="292" t="s">
        <v>1127</v>
      </c>
      <c r="B423" s="292" t="s">
        <v>1128</v>
      </c>
      <c r="C423" s="293" t="s">
        <v>1203</v>
      </c>
      <c r="D423" s="294" t="s">
        <v>685</v>
      </c>
      <c r="E423" s="295">
        <v>10.9976</v>
      </c>
      <c r="F423" s="296" t="s">
        <v>1130</v>
      </c>
    </row>
    <row r="424" spans="1:6" ht="24" x14ac:dyDescent="0.25">
      <c r="A424" s="292" t="s">
        <v>1127</v>
      </c>
      <c r="B424" s="292" t="s">
        <v>1128</v>
      </c>
      <c r="C424" s="293" t="s">
        <v>1204</v>
      </c>
      <c r="D424" s="294" t="s">
        <v>685</v>
      </c>
      <c r="E424" s="295">
        <v>53.1</v>
      </c>
      <c r="F424" s="296" t="s">
        <v>1130</v>
      </c>
    </row>
    <row r="425" spans="1:6" ht="24" x14ac:dyDescent="0.25">
      <c r="A425" s="292" t="s">
        <v>1127</v>
      </c>
      <c r="B425" s="292" t="s">
        <v>1128</v>
      </c>
      <c r="C425" s="293" t="s">
        <v>1205</v>
      </c>
      <c r="D425" s="294" t="s">
        <v>685</v>
      </c>
      <c r="E425" s="295">
        <v>916.505</v>
      </c>
      <c r="F425" s="296" t="s">
        <v>1130</v>
      </c>
    </row>
    <row r="426" spans="1:6" ht="24" x14ac:dyDescent="0.25">
      <c r="A426" s="292" t="s">
        <v>1127</v>
      </c>
      <c r="B426" s="292" t="s">
        <v>1128</v>
      </c>
      <c r="C426" s="293" t="s">
        <v>1206</v>
      </c>
      <c r="D426" s="294" t="s">
        <v>685</v>
      </c>
      <c r="E426" s="295">
        <v>5015</v>
      </c>
      <c r="F426" s="296" t="s">
        <v>1130</v>
      </c>
    </row>
    <row r="427" spans="1:6" ht="24" x14ac:dyDescent="0.25">
      <c r="A427" s="292" t="s">
        <v>1127</v>
      </c>
      <c r="B427" s="292" t="s">
        <v>1128</v>
      </c>
      <c r="C427" s="293" t="s">
        <v>1207</v>
      </c>
      <c r="D427" s="294" t="s">
        <v>685</v>
      </c>
      <c r="E427" s="295">
        <v>10584.6</v>
      </c>
      <c r="F427" s="296" t="s">
        <v>1130</v>
      </c>
    </row>
    <row r="428" spans="1:6" ht="24" x14ac:dyDescent="0.25">
      <c r="A428" s="292" t="s">
        <v>1127</v>
      </c>
      <c r="B428" s="292" t="s">
        <v>1128</v>
      </c>
      <c r="C428" s="293" t="s">
        <v>1208</v>
      </c>
      <c r="D428" s="294" t="s">
        <v>685</v>
      </c>
      <c r="E428" s="295">
        <v>8.85</v>
      </c>
      <c r="F428" s="296" t="s">
        <v>1130</v>
      </c>
    </row>
    <row r="429" spans="1:6" ht="24" x14ac:dyDescent="0.25">
      <c r="A429" s="292" t="s">
        <v>1127</v>
      </c>
      <c r="B429" s="292" t="s">
        <v>1128</v>
      </c>
      <c r="C429" s="293" t="s">
        <v>1209</v>
      </c>
      <c r="D429" s="294" t="s">
        <v>685</v>
      </c>
      <c r="E429" s="295">
        <v>26.55</v>
      </c>
      <c r="F429" s="296" t="s">
        <v>1130</v>
      </c>
    </row>
    <row r="430" spans="1:6" ht="24" x14ac:dyDescent="0.25">
      <c r="A430" s="292" t="s">
        <v>1127</v>
      </c>
      <c r="B430" s="292" t="s">
        <v>1128</v>
      </c>
      <c r="C430" s="293" t="s">
        <v>1210</v>
      </c>
      <c r="D430" s="294" t="s">
        <v>685</v>
      </c>
      <c r="E430" s="295">
        <v>71.98</v>
      </c>
      <c r="F430" s="296" t="s">
        <v>1130</v>
      </c>
    </row>
    <row r="431" spans="1:6" ht="24" x14ac:dyDescent="0.25">
      <c r="A431" s="292" t="s">
        <v>1127</v>
      </c>
      <c r="B431" s="292" t="s">
        <v>1128</v>
      </c>
      <c r="C431" s="293" t="s">
        <v>1211</v>
      </c>
      <c r="D431" s="294" t="s">
        <v>685</v>
      </c>
      <c r="E431" s="295">
        <v>278.77499999999998</v>
      </c>
      <c r="F431" s="296" t="s">
        <v>1130</v>
      </c>
    </row>
    <row r="432" spans="1:6" ht="24" x14ac:dyDescent="0.25">
      <c r="A432" s="292" t="s">
        <v>1127</v>
      </c>
      <c r="B432" s="292" t="s">
        <v>1128</v>
      </c>
      <c r="C432" s="293" t="s">
        <v>1212</v>
      </c>
      <c r="D432" s="294" t="s">
        <v>685</v>
      </c>
      <c r="E432" s="295">
        <v>32.001600000000003</v>
      </c>
      <c r="F432" s="296" t="s">
        <v>1130</v>
      </c>
    </row>
    <row r="433" spans="1:6" ht="24" x14ac:dyDescent="0.25">
      <c r="A433" s="292" t="s">
        <v>1127</v>
      </c>
      <c r="B433" s="292" t="s">
        <v>1128</v>
      </c>
      <c r="C433" s="293" t="s">
        <v>1213</v>
      </c>
      <c r="D433" s="294" t="s">
        <v>685</v>
      </c>
      <c r="E433" s="295">
        <v>33.04</v>
      </c>
      <c r="F433" s="296" t="s">
        <v>1130</v>
      </c>
    </row>
    <row r="434" spans="1:6" ht="24" x14ac:dyDescent="0.25">
      <c r="A434" s="292" t="s">
        <v>1127</v>
      </c>
      <c r="B434" s="292" t="s">
        <v>1128</v>
      </c>
      <c r="C434" s="293" t="s">
        <v>1214</v>
      </c>
      <c r="D434" s="294" t="s">
        <v>685</v>
      </c>
      <c r="E434" s="295">
        <v>24.78</v>
      </c>
      <c r="F434" s="296" t="s">
        <v>1130</v>
      </c>
    </row>
    <row r="435" spans="1:6" ht="24" x14ac:dyDescent="0.25">
      <c r="A435" s="292" t="s">
        <v>1127</v>
      </c>
      <c r="B435" s="292" t="s">
        <v>1128</v>
      </c>
      <c r="C435" s="293" t="s">
        <v>1215</v>
      </c>
      <c r="D435" s="294" t="s">
        <v>685</v>
      </c>
      <c r="E435" s="295">
        <v>21.24</v>
      </c>
      <c r="F435" s="296" t="s">
        <v>1130</v>
      </c>
    </row>
    <row r="436" spans="1:6" ht="24" x14ac:dyDescent="0.25">
      <c r="A436" s="292" t="s">
        <v>1127</v>
      </c>
      <c r="B436" s="292" t="s">
        <v>1128</v>
      </c>
      <c r="C436" s="293" t="s">
        <v>1216</v>
      </c>
      <c r="D436" s="294" t="s">
        <v>685</v>
      </c>
      <c r="E436" s="295">
        <v>8379.4282999999996</v>
      </c>
      <c r="F436" s="296" t="s">
        <v>1130</v>
      </c>
    </row>
    <row r="437" spans="1:6" ht="24" x14ac:dyDescent="0.25">
      <c r="A437" s="292" t="s">
        <v>1127</v>
      </c>
      <c r="B437" s="292" t="s">
        <v>1128</v>
      </c>
      <c r="C437" s="293" t="s">
        <v>1217</v>
      </c>
      <c r="D437" s="294" t="s">
        <v>685</v>
      </c>
      <c r="E437" s="295">
        <v>3100.0016999999998</v>
      </c>
      <c r="F437" s="296" t="s">
        <v>1130</v>
      </c>
    </row>
    <row r="438" spans="1:6" ht="24" x14ac:dyDescent="0.25">
      <c r="A438" s="292" t="s">
        <v>1127</v>
      </c>
      <c r="B438" s="292" t="s">
        <v>1128</v>
      </c>
      <c r="C438" s="293" t="s">
        <v>1218</v>
      </c>
      <c r="D438" s="294" t="s">
        <v>685</v>
      </c>
      <c r="E438" s="295">
        <v>7601.18</v>
      </c>
      <c r="F438" s="296" t="s">
        <v>1130</v>
      </c>
    </row>
    <row r="439" spans="1:6" ht="24" x14ac:dyDescent="0.25">
      <c r="A439" s="292" t="s">
        <v>1127</v>
      </c>
      <c r="B439" s="292" t="s">
        <v>1128</v>
      </c>
      <c r="C439" s="293" t="s">
        <v>1219</v>
      </c>
      <c r="D439" s="294" t="s">
        <v>685</v>
      </c>
      <c r="E439" s="295">
        <v>5.31</v>
      </c>
      <c r="F439" s="296" t="s">
        <v>1130</v>
      </c>
    </row>
    <row r="440" spans="1:6" ht="24" x14ac:dyDescent="0.25">
      <c r="A440" s="292" t="s">
        <v>1127</v>
      </c>
      <c r="B440" s="292" t="s">
        <v>1128</v>
      </c>
      <c r="C440" s="293" t="s">
        <v>1220</v>
      </c>
      <c r="D440" s="294" t="s">
        <v>685</v>
      </c>
      <c r="E440" s="295">
        <v>9.6760000000000002</v>
      </c>
      <c r="F440" s="296" t="s">
        <v>1130</v>
      </c>
    </row>
    <row r="441" spans="1:6" ht="24" x14ac:dyDescent="0.25">
      <c r="A441" s="292" t="s">
        <v>1127</v>
      </c>
      <c r="B441" s="292" t="s">
        <v>1128</v>
      </c>
      <c r="C441" s="293" t="s">
        <v>1221</v>
      </c>
      <c r="D441" s="294" t="s">
        <v>685</v>
      </c>
      <c r="E441" s="295">
        <v>25.924600000000002</v>
      </c>
      <c r="F441" s="296" t="s">
        <v>1130</v>
      </c>
    </row>
    <row r="442" spans="1:6" ht="24" x14ac:dyDescent="0.25">
      <c r="A442" s="292" t="s">
        <v>1127</v>
      </c>
      <c r="B442" s="292" t="s">
        <v>1128</v>
      </c>
      <c r="C442" s="293" t="s">
        <v>1222</v>
      </c>
      <c r="D442" s="294" t="s">
        <v>685</v>
      </c>
      <c r="E442" s="295">
        <v>4163.9250000000002</v>
      </c>
      <c r="F442" s="296" t="s">
        <v>1130</v>
      </c>
    </row>
    <row r="443" spans="1:6" ht="24" x14ac:dyDescent="0.25">
      <c r="A443" s="292" t="s">
        <v>1127</v>
      </c>
      <c r="B443" s="292" t="s">
        <v>1128</v>
      </c>
      <c r="C443" s="293" t="s">
        <v>1223</v>
      </c>
      <c r="D443" s="294" t="s">
        <v>685</v>
      </c>
      <c r="E443" s="295">
        <v>15.34</v>
      </c>
      <c r="F443" s="296" t="s">
        <v>1130</v>
      </c>
    </row>
    <row r="444" spans="1:6" ht="24" x14ac:dyDescent="0.25">
      <c r="A444" s="292" t="s">
        <v>1127</v>
      </c>
      <c r="B444" s="292" t="s">
        <v>1128</v>
      </c>
      <c r="C444" s="293" t="s">
        <v>1224</v>
      </c>
      <c r="D444" s="294" t="s">
        <v>685</v>
      </c>
      <c r="E444" s="295">
        <v>788.24</v>
      </c>
      <c r="F444" s="296" t="s">
        <v>1130</v>
      </c>
    </row>
    <row r="445" spans="1:6" ht="24" x14ac:dyDescent="0.25">
      <c r="A445" s="292" t="s">
        <v>1127</v>
      </c>
      <c r="B445" s="292" t="s">
        <v>1128</v>
      </c>
      <c r="C445" s="292" t="s">
        <v>1225</v>
      </c>
      <c r="D445" s="294" t="s">
        <v>685</v>
      </c>
      <c r="E445" s="297">
        <v>1888</v>
      </c>
      <c r="F445" s="298" t="s">
        <v>1130</v>
      </c>
    </row>
    <row r="446" spans="1:6" ht="24" x14ac:dyDescent="0.25">
      <c r="A446" s="292" t="s">
        <v>1127</v>
      </c>
      <c r="B446" s="292" t="s">
        <v>1128</v>
      </c>
      <c r="C446" s="292" t="s">
        <v>1226</v>
      </c>
      <c r="D446" s="294" t="s">
        <v>685</v>
      </c>
      <c r="E446" s="297">
        <v>1888</v>
      </c>
      <c r="F446" s="298" t="s">
        <v>1130</v>
      </c>
    </row>
    <row r="447" spans="1:6" ht="24" x14ac:dyDescent="0.25">
      <c r="A447" s="292" t="s">
        <v>1127</v>
      </c>
      <c r="B447" s="292" t="s">
        <v>1128</v>
      </c>
      <c r="C447" s="292" t="s">
        <v>1227</v>
      </c>
      <c r="D447" s="294" t="s">
        <v>685</v>
      </c>
      <c r="E447" s="297">
        <v>1858.5</v>
      </c>
      <c r="F447" s="298" t="s">
        <v>1130</v>
      </c>
    </row>
    <row r="448" spans="1:6" ht="24" x14ac:dyDescent="0.25">
      <c r="A448" s="292" t="s">
        <v>1127</v>
      </c>
      <c r="B448" s="292" t="s">
        <v>1128</v>
      </c>
      <c r="C448" s="293" t="s">
        <v>1228</v>
      </c>
      <c r="D448" s="294" t="s">
        <v>712</v>
      </c>
      <c r="E448" s="295">
        <v>27.14</v>
      </c>
      <c r="F448" s="296" t="s">
        <v>1130</v>
      </c>
    </row>
    <row r="449" spans="1:6" ht="24" x14ac:dyDescent="0.25">
      <c r="A449" s="292" t="s">
        <v>1127</v>
      </c>
      <c r="B449" s="292" t="s">
        <v>1128</v>
      </c>
      <c r="C449" s="293" t="s">
        <v>1229</v>
      </c>
      <c r="D449" s="294" t="s">
        <v>685</v>
      </c>
      <c r="E449" s="295">
        <v>33.4176</v>
      </c>
      <c r="F449" s="296" t="s">
        <v>1130</v>
      </c>
    </row>
    <row r="450" spans="1:6" ht="24" x14ac:dyDescent="0.25">
      <c r="A450" s="292" t="s">
        <v>1127</v>
      </c>
      <c r="B450" s="292" t="s">
        <v>1128</v>
      </c>
      <c r="C450" s="293" t="s">
        <v>1230</v>
      </c>
      <c r="D450" s="294" t="s">
        <v>685</v>
      </c>
      <c r="E450" s="295">
        <v>46.999499999999998</v>
      </c>
      <c r="F450" s="296" t="s">
        <v>1130</v>
      </c>
    </row>
    <row r="451" spans="1:6" ht="24" x14ac:dyDescent="0.25">
      <c r="A451" s="292" t="s">
        <v>1127</v>
      </c>
      <c r="B451" s="292" t="s">
        <v>1128</v>
      </c>
      <c r="C451" s="293" t="s">
        <v>1231</v>
      </c>
      <c r="D451" s="294" t="s">
        <v>685</v>
      </c>
      <c r="E451" s="295">
        <v>49.206000000000003</v>
      </c>
      <c r="F451" s="296" t="s">
        <v>1130</v>
      </c>
    </row>
    <row r="452" spans="1:6" ht="24" x14ac:dyDescent="0.25">
      <c r="A452" s="292" t="s">
        <v>1127</v>
      </c>
      <c r="B452" s="292" t="s">
        <v>1128</v>
      </c>
      <c r="C452" s="293" t="s">
        <v>1232</v>
      </c>
      <c r="D452" s="294" t="s">
        <v>685</v>
      </c>
      <c r="E452" s="295">
        <v>619.5</v>
      </c>
      <c r="F452" s="296" t="s">
        <v>1130</v>
      </c>
    </row>
    <row r="453" spans="1:6" ht="18" customHeight="1" x14ac:dyDescent="0.25">
      <c r="A453" s="292" t="s">
        <v>1127</v>
      </c>
      <c r="B453" s="292" t="s">
        <v>1128</v>
      </c>
      <c r="C453" s="293" t="s">
        <v>1233</v>
      </c>
      <c r="D453" s="294" t="s">
        <v>685</v>
      </c>
      <c r="E453" s="295">
        <v>49.607300000000002</v>
      </c>
      <c r="F453" s="296" t="s">
        <v>1130</v>
      </c>
    </row>
    <row r="454" spans="1:6" ht="24" x14ac:dyDescent="0.25">
      <c r="A454" s="292" t="s">
        <v>1127</v>
      </c>
      <c r="B454" s="292" t="s">
        <v>1128</v>
      </c>
      <c r="C454" s="293" t="s">
        <v>1234</v>
      </c>
      <c r="D454" s="294" t="s">
        <v>685</v>
      </c>
      <c r="E454" s="295">
        <v>1362.9</v>
      </c>
      <c r="F454" s="296" t="s">
        <v>1130</v>
      </c>
    </row>
    <row r="455" spans="1:6" ht="24" x14ac:dyDescent="0.25">
      <c r="A455" s="292" t="s">
        <v>1127</v>
      </c>
      <c r="B455" s="292" t="s">
        <v>1128</v>
      </c>
      <c r="C455" s="293" t="s">
        <v>1235</v>
      </c>
      <c r="D455" s="294" t="s">
        <v>685</v>
      </c>
      <c r="E455" s="295">
        <v>114.46</v>
      </c>
      <c r="F455" s="296" t="s">
        <v>1130</v>
      </c>
    </row>
    <row r="456" spans="1:6" ht="18.95" customHeight="1" x14ac:dyDescent="0.25">
      <c r="A456" s="292" t="s">
        <v>1127</v>
      </c>
      <c r="B456" s="292" t="s">
        <v>1128</v>
      </c>
      <c r="C456" s="293" t="s">
        <v>1236</v>
      </c>
      <c r="D456" s="294" t="s">
        <v>685</v>
      </c>
      <c r="E456" s="295">
        <v>4399.9949999999999</v>
      </c>
      <c r="F456" s="296" t="s">
        <v>1130</v>
      </c>
    </row>
    <row r="457" spans="1:6" ht="18.95" customHeight="1" x14ac:dyDescent="0.25">
      <c r="A457" s="292" t="s">
        <v>1127</v>
      </c>
      <c r="B457" s="292" t="s">
        <v>1128</v>
      </c>
      <c r="C457" s="293" t="s">
        <v>1237</v>
      </c>
      <c r="D457" s="294" t="s">
        <v>685</v>
      </c>
      <c r="E457" s="295">
        <v>2242</v>
      </c>
      <c r="F457" s="296" t="s">
        <v>1130</v>
      </c>
    </row>
    <row r="458" spans="1:6" ht="18.95" customHeight="1" x14ac:dyDescent="0.25">
      <c r="A458" s="292" t="s">
        <v>1127</v>
      </c>
      <c r="B458" s="292" t="s">
        <v>1128</v>
      </c>
      <c r="C458" s="293" t="s">
        <v>1238</v>
      </c>
      <c r="D458" s="294" t="s">
        <v>685</v>
      </c>
      <c r="E458" s="295">
        <v>1982.4</v>
      </c>
      <c r="F458" s="296" t="s">
        <v>1130</v>
      </c>
    </row>
    <row r="459" spans="1:6" ht="24" x14ac:dyDescent="0.25">
      <c r="A459" s="292" t="s">
        <v>1127</v>
      </c>
      <c r="B459" s="292" t="s">
        <v>1128</v>
      </c>
      <c r="C459" s="293" t="s">
        <v>1239</v>
      </c>
      <c r="D459" s="294" t="s">
        <v>685</v>
      </c>
      <c r="E459" s="295">
        <v>2006</v>
      </c>
      <c r="F459" s="296" t="s">
        <v>1130</v>
      </c>
    </row>
    <row r="460" spans="1:6" ht="15" customHeight="1" x14ac:dyDescent="0.25">
      <c r="A460" s="292" t="s">
        <v>1127</v>
      </c>
      <c r="B460" s="292" t="s">
        <v>1128</v>
      </c>
      <c r="C460" s="293" t="s">
        <v>1240</v>
      </c>
      <c r="D460" s="294" t="s">
        <v>685</v>
      </c>
      <c r="E460" s="295">
        <v>3186</v>
      </c>
      <c r="F460" s="296" t="s">
        <v>1130</v>
      </c>
    </row>
    <row r="461" spans="1:6" ht="24" x14ac:dyDescent="0.25">
      <c r="A461" s="292" t="s">
        <v>1127</v>
      </c>
      <c r="B461" s="292" t="s">
        <v>1128</v>
      </c>
      <c r="C461" s="293" t="s">
        <v>1241</v>
      </c>
      <c r="D461" s="294" t="s">
        <v>685</v>
      </c>
      <c r="E461" s="295">
        <v>2908.2525000000001</v>
      </c>
      <c r="F461" s="296" t="s">
        <v>1130</v>
      </c>
    </row>
    <row r="462" spans="1:6" ht="20.25" customHeight="1" x14ac:dyDescent="0.25">
      <c r="A462" s="292" t="s">
        <v>1127</v>
      </c>
      <c r="B462" s="292" t="s">
        <v>1128</v>
      </c>
      <c r="C462" s="293" t="s">
        <v>1242</v>
      </c>
      <c r="D462" s="294" t="s">
        <v>685</v>
      </c>
      <c r="E462" s="295">
        <v>4979.6000000000004</v>
      </c>
      <c r="F462" s="296" t="s">
        <v>1130</v>
      </c>
    </row>
    <row r="463" spans="1:6" ht="21.75" customHeight="1" x14ac:dyDescent="0.25">
      <c r="A463" s="292" t="s">
        <v>1127</v>
      </c>
      <c r="B463" s="292" t="s">
        <v>1128</v>
      </c>
      <c r="C463" s="293" t="s">
        <v>1243</v>
      </c>
      <c r="D463" s="294" t="s">
        <v>685</v>
      </c>
      <c r="E463" s="295">
        <v>4248</v>
      </c>
      <c r="F463" s="296" t="s">
        <v>1130</v>
      </c>
    </row>
    <row r="464" spans="1:6" ht="21.75" customHeight="1" x14ac:dyDescent="0.25">
      <c r="A464" s="292" t="s">
        <v>1127</v>
      </c>
      <c r="B464" s="292" t="s">
        <v>1128</v>
      </c>
      <c r="C464" s="293" t="s">
        <v>1244</v>
      </c>
      <c r="D464" s="294" t="s">
        <v>685</v>
      </c>
      <c r="E464" s="295">
        <v>2419</v>
      </c>
      <c r="F464" s="296" t="s">
        <v>1130</v>
      </c>
    </row>
    <row r="465" spans="1:6" ht="15" customHeight="1" x14ac:dyDescent="0.25">
      <c r="A465" s="292" t="s">
        <v>1127</v>
      </c>
      <c r="B465" s="292" t="s">
        <v>1128</v>
      </c>
      <c r="C465" s="293" t="s">
        <v>1245</v>
      </c>
      <c r="D465" s="294" t="s">
        <v>685</v>
      </c>
      <c r="E465" s="295">
        <v>5015</v>
      </c>
      <c r="F465" s="296" t="s">
        <v>1130</v>
      </c>
    </row>
    <row r="466" spans="1:6" ht="17.100000000000001" customHeight="1" x14ac:dyDescent="0.25">
      <c r="A466" s="292" t="s">
        <v>1127</v>
      </c>
      <c r="B466" s="292" t="s">
        <v>1128</v>
      </c>
      <c r="C466" s="293" t="s">
        <v>1246</v>
      </c>
      <c r="D466" s="294" t="s">
        <v>685</v>
      </c>
      <c r="E466" s="295">
        <v>4398.45</v>
      </c>
      <c r="F466" s="296" t="s">
        <v>1130</v>
      </c>
    </row>
    <row r="467" spans="1:6" ht="14.1" customHeight="1" x14ac:dyDescent="0.25">
      <c r="A467" s="292" t="s">
        <v>1127</v>
      </c>
      <c r="B467" s="292" t="s">
        <v>1128</v>
      </c>
      <c r="C467" s="293" t="s">
        <v>1247</v>
      </c>
      <c r="D467" s="294" t="s">
        <v>685</v>
      </c>
      <c r="E467" s="295">
        <v>8142</v>
      </c>
      <c r="F467" s="296" t="s">
        <v>1130</v>
      </c>
    </row>
    <row r="468" spans="1:6" ht="14.1" customHeight="1" x14ac:dyDescent="0.25">
      <c r="A468" s="292" t="s">
        <v>1127</v>
      </c>
      <c r="B468" s="292" t="s">
        <v>1128</v>
      </c>
      <c r="C468" s="293" t="s">
        <v>1248</v>
      </c>
      <c r="D468" s="294" t="s">
        <v>685</v>
      </c>
      <c r="E468" s="295">
        <v>6608</v>
      </c>
      <c r="F468" s="296" t="s">
        <v>1130</v>
      </c>
    </row>
    <row r="469" spans="1:6" ht="15" customHeight="1" x14ac:dyDescent="0.25">
      <c r="A469" s="292" t="s">
        <v>1127</v>
      </c>
      <c r="B469" s="292" t="s">
        <v>1128</v>
      </c>
      <c r="C469" s="293" t="s">
        <v>1249</v>
      </c>
      <c r="D469" s="294" t="s">
        <v>685</v>
      </c>
      <c r="E469" s="295">
        <v>1899.8</v>
      </c>
      <c r="F469" s="296" t="s">
        <v>1130</v>
      </c>
    </row>
    <row r="470" spans="1:6" ht="24" x14ac:dyDescent="0.25">
      <c r="A470" s="292" t="s">
        <v>1127</v>
      </c>
      <c r="B470" s="292" t="s">
        <v>1128</v>
      </c>
      <c r="C470" s="293" t="s">
        <v>1250</v>
      </c>
      <c r="D470" s="294" t="s">
        <v>685</v>
      </c>
      <c r="E470" s="295">
        <v>7788</v>
      </c>
      <c r="F470" s="296" t="s">
        <v>1130</v>
      </c>
    </row>
    <row r="471" spans="1:6" ht="24" x14ac:dyDescent="0.25">
      <c r="A471" s="292" t="s">
        <v>1127</v>
      </c>
      <c r="B471" s="292" t="s">
        <v>1128</v>
      </c>
      <c r="C471" s="293" t="s">
        <v>1251</v>
      </c>
      <c r="D471" s="294" t="s">
        <v>685</v>
      </c>
      <c r="E471" s="295">
        <v>8732</v>
      </c>
      <c r="F471" s="296" t="s">
        <v>1130</v>
      </c>
    </row>
    <row r="472" spans="1:6" ht="14.1" customHeight="1" x14ac:dyDescent="0.25">
      <c r="A472" s="292" t="s">
        <v>1127</v>
      </c>
      <c r="B472" s="292" t="s">
        <v>1128</v>
      </c>
      <c r="C472" s="293" t="s">
        <v>1252</v>
      </c>
      <c r="D472" s="294" t="s">
        <v>685</v>
      </c>
      <c r="E472" s="295">
        <v>1911.01</v>
      </c>
      <c r="F472" s="296" t="s">
        <v>1130</v>
      </c>
    </row>
    <row r="473" spans="1:6" ht="14.1" customHeight="1" x14ac:dyDescent="0.25">
      <c r="A473" s="292" t="s">
        <v>1127</v>
      </c>
      <c r="B473" s="292" t="s">
        <v>1128</v>
      </c>
      <c r="C473" s="293" t="s">
        <v>1253</v>
      </c>
      <c r="D473" s="294" t="s">
        <v>685</v>
      </c>
      <c r="E473" s="295">
        <v>7670</v>
      </c>
      <c r="F473" s="296" t="s">
        <v>1130</v>
      </c>
    </row>
    <row r="474" spans="1:6" ht="15.95" customHeight="1" x14ac:dyDescent="0.25">
      <c r="A474" s="292" t="s">
        <v>1127</v>
      </c>
      <c r="B474" s="292" t="s">
        <v>1128</v>
      </c>
      <c r="C474" s="293" t="s">
        <v>1254</v>
      </c>
      <c r="D474" s="294" t="s">
        <v>685</v>
      </c>
      <c r="E474" s="295">
        <v>14.75</v>
      </c>
      <c r="F474" s="296" t="s">
        <v>1130</v>
      </c>
    </row>
    <row r="475" spans="1:6" ht="15.95" customHeight="1" x14ac:dyDescent="0.25">
      <c r="A475" s="292" t="s">
        <v>1127</v>
      </c>
      <c r="B475" s="292" t="s">
        <v>1128</v>
      </c>
      <c r="C475" s="293" t="s">
        <v>1255</v>
      </c>
      <c r="D475" s="294" t="s">
        <v>685</v>
      </c>
      <c r="E475" s="295">
        <v>233.64</v>
      </c>
      <c r="F475" s="296" t="s">
        <v>1130</v>
      </c>
    </row>
    <row r="476" spans="1:6" ht="15" customHeight="1" x14ac:dyDescent="0.25">
      <c r="A476" s="300" t="s">
        <v>1256</v>
      </c>
      <c r="B476" s="300" t="s">
        <v>1257</v>
      </c>
      <c r="C476" s="301" t="s">
        <v>1258</v>
      </c>
      <c r="D476" s="302" t="s">
        <v>1082</v>
      </c>
      <c r="E476" s="303">
        <v>250</v>
      </c>
      <c r="F476" s="304" t="s">
        <v>1259</v>
      </c>
    </row>
    <row r="477" spans="1:6" x14ac:dyDescent="0.25">
      <c r="A477" s="300" t="s">
        <v>1256</v>
      </c>
      <c r="B477" s="300" t="s">
        <v>1257</v>
      </c>
      <c r="C477" s="301" t="s">
        <v>1260</v>
      </c>
      <c r="D477" s="302" t="s">
        <v>685</v>
      </c>
      <c r="E477" s="303">
        <v>362.25</v>
      </c>
      <c r="F477" s="304" t="s">
        <v>1261</v>
      </c>
    </row>
    <row r="478" spans="1:6" ht="15" customHeight="1" x14ac:dyDescent="0.25">
      <c r="A478" s="300" t="s">
        <v>1256</v>
      </c>
      <c r="B478" s="300" t="s">
        <v>1257</v>
      </c>
      <c r="C478" s="301" t="s">
        <v>1262</v>
      </c>
      <c r="D478" s="302" t="s">
        <v>685</v>
      </c>
      <c r="E478" s="303">
        <v>402.67669999999998</v>
      </c>
      <c r="F478" s="304" t="s">
        <v>1259</v>
      </c>
    </row>
    <row r="479" spans="1:6" x14ac:dyDescent="0.25">
      <c r="A479" s="300" t="s">
        <v>1256</v>
      </c>
      <c r="B479" s="300" t="s">
        <v>1257</v>
      </c>
      <c r="C479" s="305" t="s">
        <v>1263</v>
      </c>
      <c r="D479" s="306" t="s">
        <v>685</v>
      </c>
      <c r="E479" s="307">
        <v>475.16</v>
      </c>
      <c r="F479" s="304" t="s">
        <v>1261</v>
      </c>
    </row>
    <row r="480" spans="1:6" ht="15.95" customHeight="1" x14ac:dyDescent="0.25">
      <c r="A480" s="300" t="s">
        <v>1256</v>
      </c>
      <c r="B480" s="300" t="s">
        <v>1257</v>
      </c>
      <c r="C480" s="301" t="s">
        <v>1264</v>
      </c>
      <c r="D480" s="302" t="s">
        <v>685</v>
      </c>
      <c r="E480" s="303">
        <v>466.1</v>
      </c>
      <c r="F480" s="304" t="s">
        <v>1259</v>
      </c>
    </row>
    <row r="481" spans="1:6" x14ac:dyDescent="0.25">
      <c r="A481" s="300" t="s">
        <v>1256</v>
      </c>
      <c r="B481" s="300" t="s">
        <v>1257</v>
      </c>
      <c r="C481" s="301" t="s">
        <v>1265</v>
      </c>
      <c r="D481" s="302" t="s">
        <v>685</v>
      </c>
      <c r="E481" s="303">
        <v>475.16</v>
      </c>
      <c r="F481" s="304" t="s">
        <v>1261</v>
      </c>
    </row>
    <row r="482" spans="1:6" ht="17.100000000000001" customHeight="1" x14ac:dyDescent="0.25">
      <c r="A482" s="300" t="s">
        <v>1256</v>
      </c>
      <c r="B482" s="300" t="s">
        <v>1257</v>
      </c>
      <c r="C482" s="301" t="s">
        <v>1266</v>
      </c>
      <c r="D482" s="302" t="s">
        <v>1001</v>
      </c>
      <c r="E482" s="303">
        <v>148</v>
      </c>
      <c r="F482" s="304" t="s">
        <v>1259</v>
      </c>
    </row>
    <row r="483" spans="1:6" x14ac:dyDescent="0.25">
      <c r="A483" s="300" t="s">
        <v>1256</v>
      </c>
      <c r="B483" s="300" t="s">
        <v>1257</v>
      </c>
      <c r="C483" s="301" t="s">
        <v>1267</v>
      </c>
      <c r="D483" s="302" t="s">
        <v>1001</v>
      </c>
      <c r="E483" s="303">
        <v>393.75</v>
      </c>
      <c r="F483" s="304" t="s">
        <v>1261</v>
      </c>
    </row>
    <row r="484" spans="1:6" x14ac:dyDescent="0.25">
      <c r="A484" s="300" t="s">
        <v>1256</v>
      </c>
      <c r="B484" s="300" t="s">
        <v>1257</v>
      </c>
      <c r="C484" s="301" t="s">
        <v>1268</v>
      </c>
      <c r="D484" s="302" t="s">
        <v>685</v>
      </c>
      <c r="E484" s="303">
        <v>1535.12</v>
      </c>
      <c r="F484" s="304" t="s">
        <v>1261</v>
      </c>
    </row>
    <row r="485" spans="1:6" x14ac:dyDescent="0.25">
      <c r="A485" s="300" t="s">
        <v>1256</v>
      </c>
      <c r="B485" s="300" t="s">
        <v>1257</v>
      </c>
      <c r="C485" s="301" t="s">
        <v>1269</v>
      </c>
      <c r="D485" s="302" t="s">
        <v>685</v>
      </c>
      <c r="E485" s="303">
        <v>1300.95</v>
      </c>
      <c r="F485" s="304" t="s">
        <v>1259</v>
      </c>
    </row>
    <row r="486" spans="1:6" x14ac:dyDescent="0.25">
      <c r="A486" s="300" t="s">
        <v>1256</v>
      </c>
      <c r="B486" s="300" t="s">
        <v>1257</v>
      </c>
      <c r="C486" s="301" t="s">
        <v>1270</v>
      </c>
      <c r="D486" s="302" t="s">
        <v>685</v>
      </c>
      <c r="E486" s="303">
        <v>299.72000000000003</v>
      </c>
      <c r="F486" s="304" t="s">
        <v>1261</v>
      </c>
    </row>
    <row r="487" spans="1:6" x14ac:dyDescent="0.25">
      <c r="A487" s="300" t="s">
        <v>1256</v>
      </c>
      <c r="B487" s="300" t="s">
        <v>1257</v>
      </c>
      <c r="C487" s="301" t="s">
        <v>1271</v>
      </c>
      <c r="D487" s="302" t="s">
        <v>685</v>
      </c>
      <c r="E487" s="303">
        <v>236</v>
      </c>
      <c r="F487" s="304" t="s">
        <v>1259</v>
      </c>
    </row>
    <row r="488" spans="1:6" x14ac:dyDescent="0.25">
      <c r="A488" s="300" t="s">
        <v>1256</v>
      </c>
      <c r="B488" s="300" t="s">
        <v>1257</v>
      </c>
      <c r="C488" s="301" t="s">
        <v>1272</v>
      </c>
      <c r="D488" s="302" t="s">
        <v>685</v>
      </c>
      <c r="E488" s="303">
        <v>131.58000000000001</v>
      </c>
      <c r="F488" s="304" t="s">
        <v>1261</v>
      </c>
    </row>
    <row r="489" spans="1:6" ht="21.95" customHeight="1" x14ac:dyDescent="0.25">
      <c r="A489" s="300" t="s">
        <v>1256</v>
      </c>
      <c r="B489" s="300" t="s">
        <v>1257</v>
      </c>
      <c r="C489" s="301" t="s">
        <v>1273</v>
      </c>
      <c r="D489" s="302" t="s">
        <v>685</v>
      </c>
      <c r="E489" s="303">
        <v>136.29</v>
      </c>
      <c r="F489" s="304" t="s">
        <v>1259</v>
      </c>
    </row>
    <row r="490" spans="1:6" ht="24.75" customHeight="1" x14ac:dyDescent="0.25">
      <c r="A490" s="300" t="s">
        <v>1256</v>
      </c>
      <c r="B490" s="300" t="s">
        <v>1257</v>
      </c>
      <c r="C490" s="301" t="s">
        <v>1274</v>
      </c>
      <c r="D490" s="302" t="s">
        <v>685</v>
      </c>
      <c r="E490" s="303">
        <v>74.34</v>
      </c>
      <c r="F490" s="304" t="s">
        <v>1259</v>
      </c>
    </row>
    <row r="491" spans="1:6" ht="27.75" customHeight="1" x14ac:dyDescent="0.25">
      <c r="A491" s="300" t="s">
        <v>1256</v>
      </c>
      <c r="B491" s="300" t="s">
        <v>1257</v>
      </c>
      <c r="C491" s="301" t="s">
        <v>1275</v>
      </c>
      <c r="D491" s="302" t="s">
        <v>685</v>
      </c>
      <c r="E491" s="303">
        <v>52.4983</v>
      </c>
      <c r="F491" s="304" t="s">
        <v>1259</v>
      </c>
    </row>
    <row r="492" spans="1:6" ht="24.95" customHeight="1" x14ac:dyDescent="0.25">
      <c r="A492" s="300" t="s">
        <v>1256</v>
      </c>
      <c r="B492" s="300" t="s">
        <v>1257</v>
      </c>
      <c r="C492" s="301" t="s">
        <v>1276</v>
      </c>
      <c r="D492" s="302" t="s">
        <v>685</v>
      </c>
      <c r="E492" s="303">
        <v>61.95</v>
      </c>
      <c r="F492" s="304" t="s">
        <v>1261</v>
      </c>
    </row>
    <row r="493" spans="1:6" ht="20.100000000000001" customHeight="1" x14ac:dyDescent="0.25">
      <c r="A493" s="300" t="s">
        <v>1256</v>
      </c>
      <c r="B493" s="300" t="s">
        <v>1257</v>
      </c>
      <c r="C493" s="301" t="s">
        <v>1277</v>
      </c>
      <c r="D493" s="302" t="s">
        <v>685</v>
      </c>
      <c r="E493" s="303">
        <v>94.352699999999999</v>
      </c>
      <c r="F493" s="304" t="s">
        <v>1259</v>
      </c>
    </row>
    <row r="494" spans="1:6" ht="21" customHeight="1" x14ac:dyDescent="0.25">
      <c r="A494" s="300" t="s">
        <v>1256</v>
      </c>
      <c r="B494" s="300" t="s">
        <v>1257</v>
      </c>
      <c r="C494" s="301" t="s">
        <v>1278</v>
      </c>
      <c r="D494" s="302" t="s">
        <v>685</v>
      </c>
      <c r="E494" s="303">
        <v>131.58199999999999</v>
      </c>
      <c r="F494" s="304" t="s">
        <v>1261</v>
      </c>
    </row>
    <row r="495" spans="1:6" ht="22.5" customHeight="1" x14ac:dyDescent="0.25">
      <c r="A495" s="300" t="s">
        <v>1256</v>
      </c>
      <c r="B495" s="300" t="s">
        <v>1257</v>
      </c>
      <c r="C495" s="301" t="s">
        <v>1279</v>
      </c>
      <c r="D495" s="302" t="s">
        <v>685</v>
      </c>
      <c r="E495" s="303">
        <v>94.352699999999999</v>
      </c>
      <c r="F495" s="304" t="s">
        <v>1259</v>
      </c>
    </row>
    <row r="496" spans="1:6" ht="21" customHeight="1" x14ac:dyDescent="0.25">
      <c r="A496" s="300" t="s">
        <v>1256</v>
      </c>
      <c r="B496" s="300" t="s">
        <v>1257</v>
      </c>
      <c r="C496" s="301" t="s">
        <v>1280</v>
      </c>
      <c r="D496" s="302" t="s">
        <v>685</v>
      </c>
      <c r="E496" s="303">
        <v>131.58199999999999</v>
      </c>
      <c r="F496" s="304" t="s">
        <v>1261</v>
      </c>
    </row>
    <row r="497" spans="1:6" ht="21" customHeight="1" x14ac:dyDescent="0.25">
      <c r="A497" s="300" t="s">
        <v>1256</v>
      </c>
      <c r="B497" s="300" t="s">
        <v>1257</v>
      </c>
      <c r="C497" s="301" t="s">
        <v>1281</v>
      </c>
      <c r="D497" s="302" t="s">
        <v>685</v>
      </c>
      <c r="E497" s="303">
        <v>43.365299999999998</v>
      </c>
      <c r="F497" s="304" t="s">
        <v>1259</v>
      </c>
    </row>
    <row r="498" spans="1:6" ht="23.25" customHeight="1" x14ac:dyDescent="0.25">
      <c r="A498" s="300" t="s">
        <v>1256</v>
      </c>
      <c r="B498" s="300" t="s">
        <v>1257</v>
      </c>
      <c r="C498" s="301" t="s">
        <v>1282</v>
      </c>
      <c r="D498" s="302" t="s">
        <v>685</v>
      </c>
      <c r="E498" s="303">
        <v>78.75</v>
      </c>
      <c r="F498" s="304" t="s">
        <v>1261</v>
      </c>
    </row>
    <row r="499" spans="1:6" ht="23.25" customHeight="1" x14ac:dyDescent="0.25">
      <c r="A499" s="300" t="s">
        <v>1256</v>
      </c>
      <c r="B499" s="300" t="s">
        <v>1257</v>
      </c>
      <c r="C499" s="301" t="s">
        <v>1283</v>
      </c>
      <c r="D499" s="302" t="s">
        <v>685</v>
      </c>
      <c r="E499" s="303">
        <v>73</v>
      </c>
      <c r="F499" s="304" t="s">
        <v>1259</v>
      </c>
    </row>
    <row r="500" spans="1:6" ht="15" customHeight="1" x14ac:dyDescent="0.25">
      <c r="A500" s="300" t="s">
        <v>1256</v>
      </c>
      <c r="B500" s="300" t="s">
        <v>1257</v>
      </c>
      <c r="C500" s="301" t="s">
        <v>1284</v>
      </c>
      <c r="D500" s="302" t="s">
        <v>685</v>
      </c>
      <c r="E500" s="303">
        <v>723.70500000000004</v>
      </c>
      <c r="F500" s="304" t="s">
        <v>1261</v>
      </c>
    </row>
    <row r="501" spans="1:6" ht="22.5" customHeight="1" x14ac:dyDescent="0.25">
      <c r="A501" s="300" t="s">
        <v>1256</v>
      </c>
      <c r="B501" s="300" t="s">
        <v>1257</v>
      </c>
      <c r="C501" s="301" t="s">
        <v>1285</v>
      </c>
      <c r="D501" s="302" t="s">
        <v>685</v>
      </c>
      <c r="E501" s="303">
        <v>224.2</v>
      </c>
      <c r="F501" s="304" t="s">
        <v>1259</v>
      </c>
    </row>
    <row r="502" spans="1:6" ht="26.25" customHeight="1" x14ac:dyDescent="0.25">
      <c r="A502" s="300" t="s">
        <v>1256</v>
      </c>
      <c r="B502" s="300" t="s">
        <v>1257</v>
      </c>
      <c r="C502" s="301" t="s">
        <v>1286</v>
      </c>
      <c r="D502" s="302" t="s">
        <v>685</v>
      </c>
      <c r="E502" s="303">
        <v>433.65</v>
      </c>
      <c r="F502" s="304" t="s">
        <v>1261</v>
      </c>
    </row>
    <row r="503" spans="1:6" ht="18.95" customHeight="1" x14ac:dyDescent="0.25">
      <c r="A503" s="300" t="s">
        <v>1256</v>
      </c>
      <c r="B503" s="300" t="s">
        <v>1257</v>
      </c>
      <c r="C503" s="301" t="s">
        <v>1287</v>
      </c>
      <c r="D503" s="302" t="s">
        <v>685</v>
      </c>
      <c r="E503" s="303">
        <v>224.2</v>
      </c>
      <c r="F503" s="304" t="s">
        <v>1259</v>
      </c>
    </row>
    <row r="504" spans="1:6" ht="17.100000000000001" customHeight="1" x14ac:dyDescent="0.25">
      <c r="A504" s="300" t="s">
        <v>1256</v>
      </c>
      <c r="B504" s="300" t="s">
        <v>1257</v>
      </c>
      <c r="C504" s="301" t="s">
        <v>1288</v>
      </c>
      <c r="D504" s="302" t="s">
        <v>685</v>
      </c>
      <c r="E504" s="303">
        <v>433.65</v>
      </c>
      <c r="F504" s="304" t="s">
        <v>1261</v>
      </c>
    </row>
    <row r="505" spans="1:6" ht="29.25" customHeight="1" x14ac:dyDescent="0.25">
      <c r="A505" s="300" t="s">
        <v>1256</v>
      </c>
      <c r="B505" s="300" t="s">
        <v>1257</v>
      </c>
      <c r="C505" s="301" t="s">
        <v>1289</v>
      </c>
      <c r="D505" s="302" t="s">
        <v>685</v>
      </c>
      <c r="E505" s="303">
        <v>224.2</v>
      </c>
      <c r="F505" s="304" t="s">
        <v>1259</v>
      </c>
    </row>
    <row r="506" spans="1:6" ht="31.5" customHeight="1" x14ac:dyDescent="0.25">
      <c r="A506" s="300" t="s">
        <v>1256</v>
      </c>
      <c r="B506" s="300" t="s">
        <v>1257</v>
      </c>
      <c r="C506" s="301" t="s">
        <v>1290</v>
      </c>
      <c r="D506" s="302" t="s">
        <v>685</v>
      </c>
      <c r="E506" s="303">
        <v>433.65</v>
      </c>
      <c r="F506" s="304" t="s">
        <v>1261</v>
      </c>
    </row>
    <row r="507" spans="1:6" ht="24.75" customHeight="1" x14ac:dyDescent="0.25">
      <c r="A507" s="300" t="s">
        <v>1256</v>
      </c>
      <c r="B507" s="300" t="s">
        <v>1257</v>
      </c>
      <c r="C507" s="301" t="s">
        <v>1291</v>
      </c>
      <c r="D507" s="302" t="s">
        <v>685</v>
      </c>
      <c r="E507" s="303">
        <v>99.12</v>
      </c>
      <c r="F507" s="304" t="s">
        <v>1259</v>
      </c>
    </row>
    <row r="508" spans="1:6" x14ac:dyDescent="0.25">
      <c r="A508" s="300" t="s">
        <v>1256</v>
      </c>
      <c r="B508" s="300" t="s">
        <v>1257</v>
      </c>
      <c r="C508" s="301" t="s">
        <v>1292</v>
      </c>
      <c r="D508" s="302" t="s">
        <v>685</v>
      </c>
      <c r="E508" s="303">
        <v>384.09</v>
      </c>
      <c r="F508" s="304" t="s">
        <v>1259</v>
      </c>
    </row>
    <row r="509" spans="1:6" ht="36.75" customHeight="1" x14ac:dyDescent="0.25">
      <c r="A509" s="300" t="s">
        <v>1256</v>
      </c>
      <c r="B509" s="300" t="s">
        <v>1257</v>
      </c>
      <c r="C509" s="301" t="s">
        <v>1293</v>
      </c>
      <c r="D509" s="302" t="s">
        <v>685</v>
      </c>
      <c r="E509" s="303">
        <v>3669.75</v>
      </c>
      <c r="F509" s="304" t="s">
        <v>1259</v>
      </c>
    </row>
    <row r="510" spans="1:6" ht="37.5" customHeight="1" x14ac:dyDescent="0.25">
      <c r="A510" s="300" t="s">
        <v>1256</v>
      </c>
      <c r="B510" s="300" t="s">
        <v>1257</v>
      </c>
      <c r="C510" s="301" t="s">
        <v>1294</v>
      </c>
      <c r="D510" s="302" t="s">
        <v>1082</v>
      </c>
      <c r="E510" s="303">
        <v>183.75</v>
      </c>
      <c r="F510" s="304" t="s">
        <v>1259</v>
      </c>
    </row>
    <row r="511" spans="1:6" ht="34.5" customHeight="1" x14ac:dyDescent="0.25">
      <c r="A511" s="300" t="s">
        <v>1256</v>
      </c>
      <c r="B511" s="300" t="s">
        <v>1257</v>
      </c>
      <c r="C511" s="301" t="s">
        <v>1295</v>
      </c>
      <c r="D511" s="302" t="s">
        <v>685</v>
      </c>
      <c r="E511" s="303">
        <v>255.86</v>
      </c>
      <c r="F511" s="304" t="s">
        <v>1261</v>
      </c>
    </row>
    <row r="512" spans="1:6" ht="30.75" customHeight="1" x14ac:dyDescent="0.25">
      <c r="A512" s="300" t="s">
        <v>1256</v>
      </c>
      <c r="B512" s="300" t="s">
        <v>1257</v>
      </c>
      <c r="C512" s="301" t="s">
        <v>1296</v>
      </c>
      <c r="D512" s="302" t="s">
        <v>685</v>
      </c>
      <c r="E512" s="303">
        <v>548.26</v>
      </c>
      <c r="F512" s="304" t="s">
        <v>1261</v>
      </c>
    </row>
    <row r="513" spans="1:6" ht="35.25" customHeight="1" x14ac:dyDescent="0.25">
      <c r="A513" s="300" t="s">
        <v>1256</v>
      </c>
      <c r="B513" s="300" t="s">
        <v>1257</v>
      </c>
      <c r="C513" s="301" t="s">
        <v>1297</v>
      </c>
      <c r="D513" s="302" t="s">
        <v>685</v>
      </c>
      <c r="E513" s="303">
        <v>3422</v>
      </c>
      <c r="F513" s="304" t="s">
        <v>1259</v>
      </c>
    </row>
    <row r="514" spans="1:6" ht="24.75" customHeight="1" x14ac:dyDescent="0.25">
      <c r="A514" s="153" t="s">
        <v>128</v>
      </c>
      <c r="B514" s="153" t="s">
        <v>1298</v>
      </c>
      <c r="C514" s="154" t="s">
        <v>1299</v>
      </c>
      <c r="D514" s="155" t="s">
        <v>1104</v>
      </c>
      <c r="E514" s="156">
        <v>1500</v>
      </c>
      <c r="F514" s="193" t="s">
        <v>1300</v>
      </c>
    </row>
    <row r="515" spans="1:6" ht="27" customHeight="1" x14ac:dyDescent="0.25">
      <c r="A515" s="153" t="s">
        <v>128</v>
      </c>
      <c r="B515" s="153" t="s">
        <v>1298</v>
      </c>
      <c r="C515" s="154" t="s">
        <v>1299</v>
      </c>
      <c r="D515" s="155" t="s">
        <v>1104</v>
      </c>
      <c r="E515" s="156">
        <v>2050</v>
      </c>
      <c r="F515" s="193" t="s">
        <v>1300</v>
      </c>
    </row>
    <row r="516" spans="1:6" ht="27.75" customHeight="1" x14ac:dyDescent="0.25">
      <c r="A516" s="153" t="s">
        <v>128</v>
      </c>
      <c r="B516" s="153" t="s">
        <v>1298</v>
      </c>
      <c r="C516" s="154" t="s">
        <v>1301</v>
      </c>
      <c r="D516" s="155" t="s">
        <v>1104</v>
      </c>
      <c r="E516" s="156">
        <v>3500</v>
      </c>
      <c r="F516" s="193" t="s">
        <v>1300</v>
      </c>
    </row>
    <row r="517" spans="1:6" ht="32.25" customHeight="1" x14ac:dyDescent="0.25">
      <c r="A517" s="153" t="s">
        <v>128</v>
      </c>
      <c r="B517" s="153" t="s">
        <v>1298</v>
      </c>
      <c r="C517" s="154" t="s">
        <v>1302</v>
      </c>
      <c r="D517" s="155" t="s">
        <v>1104</v>
      </c>
      <c r="E517" s="156">
        <v>2100</v>
      </c>
      <c r="F517" s="193" t="s">
        <v>1300</v>
      </c>
    </row>
    <row r="518" spans="1:6" x14ac:dyDescent="0.25">
      <c r="A518" s="153" t="s">
        <v>243</v>
      </c>
      <c r="B518" s="153" t="s">
        <v>1571</v>
      </c>
      <c r="C518" s="154" t="s">
        <v>243</v>
      </c>
      <c r="D518" s="155" t="s">
        <v>518</v>
      </c>
      <c r="E518" s="156">
        <v>0</v>
      </c>
      <c r="F518" s="193" t="s">
        <v>1502</v>
      </c>
    </row>
    <row r="519" spans="1:6" x14ac:dyDescent="0.25">
      <c r="A519" s="153" t="s">
        <v>244</v>
      </c>
      <c r="B519" s="153" t="s">
        <v>1571</v>
      </c>
      <c r="C519" s="154" t="s">
        <v>244</v>
      </c>
      <c r="D519" s="155" t="s">
        <v>518</v>
      </c>
      <c r="E519" s="156">
        <v>0</v>
      </c>
      <c r="F519" s="193" t="s">
        <v>1572</v>
      </c>
    </row>
    <row r="520" spans="1:6" x14ac:dyDescent="0.25">
      <c r="A520" s="153" t="s">
        <v>245</v>
      </c>
      <c r="B520" s="153" t="s">
        <v>1571</v>
      </c>
      <c r="C520" s="154" t="s">
        <v>245</v>
      </c>
      <c r="D520" s="155" t="s">
        <v>518</v>
      </c>
      <c r="E520" s="156">
        <v>0</v>
      </c>
      <c r="F520" s="193" t="s">
        <v>1573</v>
      </c>
    </row>
  </sheetData>
  <autoFilter ref="A1:E520" xr:uid="{00000000-0009-0000-0000-00000B000000}">
    <sortState xmlns:xlrd2="http://schemas.microsoft.com/office/spreadsheetml/2017/richdata2" ref="A2:E623">
      <sortCondition ref="A1:A623"/>
    </sortState>
  </autoFilter>
  <conditionalFormatting sqref="C513 C135 C449:C450">
    <cfRule type="colorScale" priority="2">
      <colorScale>
        <cfvo type="min"/>
        <cfvo type="percentile" val="50"/>
        <cfvo type="max"/>
        <color rgb="FFF8696B"/>
        <color rgb="FFFFEB84"/>
        <color rgb="FF63BE7B"/>
      </colorScale>
    </cfRule>
  </conditionalFormatting>
  <conditionalFormatting sqref="D449 D135">
    <cfRule type="colorScale" priority="3">
      <colorScale>
        <cfvo type="min"/>
        <cfvo type="percentile" val="50"/>
        <cfvo type="max"/>
        <color rgb="FFF8696B"/>
        <color rgb="FFFFEB84"/>
        <color rgb="FF63BE7B"/>
      </colorScale>
    </cfRule>
  </conditionalFormatting>
  <conditionalFormatting sqref="F513">
    <cfRule type="colorScale" priority="4">
      <colorScale>
        <cfvo type="min"/>
        <cfvo type="percentile" val="50"/>
        <cfvo type="max"/>
        <color rgb="FFF8696B"/>
        <color rgb="FFFFEB84"/>
        <color rgb="FF63BE7B"/>
      </colorScale>
    </cfRule>
  </conditionalFormatting>
  <conditionalFormatting sqref="A513">
    <cfRule type="colorScale" priority="1">
      <colorScale>
        <cfvo type="min"/>
        <cfvo type="percentile" val="50"/>
        <cfvo type="max"/>
        <color rgb="FFF8696B"/>
        <color rgb="FFFFEB84"/>
        <color rgb="FF63BE7B"/>
      </colorScale>
    </cfRule>
  </conditionalFormatting>
  <pageMargins left="0.75" right="0.75" top="1" bottom="1" header="0.2" footer="0.2"/>
  <pageSetup fitToHeight="1000" orientation="landscape" horizontalDpi="300" verticalDpi="300" r:id="rId1"/>
  <headerFooter alignWithMargins="0">
    <oddHeader>&amp;C
Reporte&amp;LSistema de Información de la Gestión Financiera
Periodo:2017&amp;RCC-003
27/06/2017 08:23:24
Página &amp;P de &amp;N
40222915072-SIGEF</oddHeader>
    <oddFooter>&amp;C&amp;L&amp;R 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1"/>
  <dimension ref="B4:G45"/>
  <sheetViews>
    <sheetView topLeftCell="A15" zoomScale="85" zoomScaleNormal="85" workbookViewId="0">
      <selection activeCell="B9" sqref="B9:C156"/>
    </sheetView>
  </sheetViews>
  <sheetFormatPr baseColWidth="10" defaultColWidth="11.42578125" defaultRowHeight="15" x14ac:dyDescent="0.25"/>
  <cols>
    <col min="2" max="2" width="76.5703125" bestFit="1" customWidth="1"/>
    <col min="3" max="3" width="30.42578125" bestFit="1" customWidth="1"/>
  </cols>
  <sheetData>
    <row r="4" spans="2:7" x14ac:dyDescent="0.25">
      <c r="B4" s="313" t="s">
        <v>680</v>
      </c>
      <c r="C4" s="313" t="s">
        <v>681</v>
      </c>
      <c r="F4" t="s">
        <v>1306</v>
      </c>
    </row>
    <row r="5" spans="2:7" x14ac:dyDescent="0.25">
      <c r="B5" s="312" t="s">
        <v>179</v>
      </c>
      <c r="C5" s="312" t="s">
        <v>683</v>
      </c>
      <c r="F5" t="s">
        <v>1303</v>
      </c>
    </row>
    <row r="6" spans="2:7" x14ac:dyDescent="0.25">
      <c r="B6" s="312" t="s">
        <v>172</v>
      </c>
      <c r="C6" s="312" t="s">
        <v>688</v>
      </c>
      <c r="F6" t="s">
        <v>1305</v>
      </c>
    </row>
    <row r="7" spans="2:7" x14ac:dyDescent="0.25">
      <c r="B7" s="312" t="s">
        <v>191</v>
      </c>
      <c r="C7" s="312" t="s">
        <v>710</v>
      </c>
      <c r="F7" t="s">
        <v>1304</v>
      </c>
    </row>
    <row r="8" spans="2:7" x14ac:dyDescent="0.25">
      <c r="B8" s="312" t="s">
        <v>720</v>
      </c>
      <c r="C8" s="312" t="s">
        <v>721</v>
      </c>
      <c r="F8" t="s">
        <v>1507</v>
      </c>
    </row>
    <row r="9" spans="2:7" x14ac:dyDescent="0.25">
      <c r="B9" s="312" t="s">
        <v>249</v>
      </c>
      <c r="C9" s="312" t="s">
        <v>728</v>
      </c>
    </row>
    <row r="10" spans="2:7" x14ac:dyDescent="0.25">
      <c r="B10" s="312" t="s">
        <v>737</v>
      </c>
      <c r="C10" s="312" t="s">
        <v>738</v>
      </c>
    </row>
    <row r="11" spans="2:7" x14ac:dyDescent="0.25">
      <c r="B11" s="312" t="s">
        <v>828</v>
      </c>
      <c r="C11" s="312" t="s">
        <v>829</v>
      </c>
    </row>
    <row r="12" spans="2:7" x14ac:dyDescent="0.25">
      <c r="B12" s="312" t="s">
        <v>392</v>
      </c>
      <c r="C12" s="312" t="s">
        <v>836</v>
      </c>
    </row>
    <row r="13" spans="2:7" x14ac:dyDescent="0.25">
      <c r="B13" s="312" t="s">
        <v>840</v>
      </c>
      <c r="C13" s="312" t="s">
        <v>841</v>
      </c>
    </row>
    <row r="14" spans="2:7" x14ac:dyDescent="0.25">
      <c r="B14" s="312" t="s">
        <v>216</v>
      </c>
      <c r="C14" s="312" t="s">
        <v>846</v>
      </c>
    </row>
    <row r="15" spans="2:7" x14ac:dyDescent="0.25">
      <c r="B15" s="312" t="s">
        <v>204</v>
      </c>
      <c r="C15" s="312" t="s">
        <v>858</v>
      </c>
      <c r="F15" t="s">
        <v>1570</v>
      </c>
    </row>
    <row r="16" spans="2:7" x14ac:dyDescent="0.25">
      <c r="B16" s="312" t="s">
        <v>127</v>
      </c>
      <c r="C16" s="312" t="s">
        <v>891</v>
      </c>
      <c r="F16" s="312" t="s">
        <v>720</v>
      </c>
      <c r="G16" s="312" t="s">
        <v>721</v>
      </c>
    </row>
    <row r="17" spans="2:7" x14ac:dyDescent="0.25">
      <c r="B17" s="312" t="s">
        <v>190</v>
      </c>
      <c r="C17" s="312" t="s">
        <v>894</v>
      </c>
      <c r="F17" s="312" t="s">
        <v>828</v>
      </c>
      <c r="G17" s="312" t="s">
        <v>829</v>
      </c>
    </row>
    <row r="18" spans="2:7" x14ac:dyDescent="0.25">
      <c r="B18" s="312" t="s">
        <v>150</v>
      </c>
      <c r="C18" s="312" t="s">
        <v>904</v>
      </c>
      <c r="F18" s="312" t="s">
        <v>392</v>
      </c>
      <c r="G18" s="312" t="s">
        <v>836</v>
      </c>
    </row>
    <row r="19" spans="2:7" x14ac:dyDescent="0.25">
      <c r="B19" s="312" t="s">
        <v>908</v>
      </c>
      <c r="C19" s="312" t="s">
        <v>904</v>
      </c>
      <c r="F19" t="s">
        <v>150</v>
      </c>
      <c r="G19" t="s">
        <v>904</v>
      </c>
    </row>
    <row r="20" spans="2:7" x14ac:dyDescent="0.25">
      <c r="B20" s="312" t="s">
        <v>149</v>
      </c>
      <c r="C20" s="312" t="s">
        <v>904</v>
      </c>
      <c r="F20" t="s">
        <v>908</v>
      </c>
      <c r="G20" t="s">
        <v>904</v>
      </c>
    </row>
    <row r="21" spans="2:7" x14ac:dyDescent="0.25">
      <c r="B21" s="312" t="s">
        <v>915</v>
      </c>
      <c r="C21" s="312" t="s">
        <v>904</v>
      </c>
      <c r="F21" t="s">
        <v>149</v>
      </c>
      <c r="G21" t="s">
        <v>904</v>
      </c>
    </row>
    <row r="22" spans="2:7" x14ac:dyDescent="0.25">
      <c r="B22" s="312" t="s">
        <v>924</v>
      </c>
      <c r="C22" s="312" t="s">
        <v>904</v>
      </c>
      <c r="F22" t="s">
        <v>915</v>
      </c>
      <c r="G22" t="s">
        <v>904</v>
      </c>
    </row>
    <row r="23" spans="2:7" x14ac:dyDescent="0.25">
      <c r="B23" s="312" t="s">
        <v>227</v>
      </c>
      <c r="C23" s="312" t="s">
        <v>929</v>
      </c>
      <c r="F23" t="s">
        <v>924</v>
      </c>
      <c r="G23" t="s">
        <v>904</v>
      </c>
    </row>
    <row r="24" spans="2:7" x14ac:dyDescent="0.25">
      <c r="B24" s="312" t="s">
        <v>946</v>
      </c>
      <c r="C24" s="312" t="s">
        <v>947</v>
      </c>
      <c r="F24" t="s">
        <v>946</v>
      </c>
      <c r="G24" t="s">
        <v>947</v>
      </c>
    </row>
    <row r="25" spans="2:7" x14ac:dyDescent="0.25">
      <c r="B25" s="312" t="s">
        <v>233</v>
      </c>
      <c r="C25" s="312" t="s">
        <v>951</v>
      </c>
      <c r="F25" t="s">
        <v>233</v>
      </c>
      <c r="G25" t="s">
        <v>951</v>
      </c>
    </row>
    <row r="26" spans="2:7" x14ac:dyDescent="0.25">
      <c r="B26" s="312" t="s">
        <v>146</v>
      </c>
      <c r="C26" s="312" t="s">
        <v>978</v>
      </c>
      <c r="F26" t="s">
        <v>252</v>
      </c>
      <c r="G26" t="s">
        <v>981</v>
      </c>
    </row>
    <row r="27" spans="2:7" x14ac:dyDescent="0.25">
      <c r="B27" s="312" t="s">
        <v>252</v>
      </c>
      <c r="C27" s="312" t="s">
        <v>981</v>
      </c>
      <c r="F27" t="s">
        <v>1106</v>
      </c>
      <c r="G27" t="s">
        <v>1107</v>
      </c>
    </row>
    <row r="28" spans="2:7" x14ac:dyDescent="0.25">
      <c r="B28" s="312" t="s">
        <v>131</v>
      </c>
      <c r="C28" s="312" t="s">
        <v>987</v>
      </c>
      <c r="F28" t="s">
        <v>243</v>
      </c>
      <c r="G28" t="s">
        <v>1571</v>
      </c>
    </row>
    <row r="29" spans="2:7" x14ac:dyDescent="0.25">
      <c r="B29" s="312" t="s">
        <v>990</v>
      </c>
      <c r="C29" s="312" t="s">
        <v>991</v>
      </c>
      <c r="F29" t="s">
        <v>244</v>
      </c>
      <c r="G29" t="s">
        <v>1571</v>
      </c>
    </row>
    <row r="30" spans="2:7" x14ac:dyDescent="0.25">
      <c r="B30" s="312" t="s">
        <v>183</v>
      </c>
      <c r="C30" s="312" t="s">
        <v>995</v>
      </c>
      <c r="F30" t="s">
        <v>245</v>
      </c>
      <c r="G30" t="s">
        <v>1571</v>
      </c>
    </row>
    <row r="31" spans="2:7" x14ac:dyDescent="0.25">
      <c r="B31" s="312" t="s">
        <v>194</v>
      </c>
      <c r="C31" s="312" t="s">
        <v>999</v>
      </c>
    </row>
    <row r="32" spans="2:7" x14ac:dyDescent="0.25">
      <c r="B32" s="312" t="s">
        <v>201</v>
      </c>
      <c r="C32" s="312" t="s">
        <v>1003</v>
      </c>
    </row>
    <row r="33" spans="2:3" x14ac:dyDescent="0.25">
      <c r="B33" s="312" t="s">
        <v>326</v>
      </c>
      <c r="C33" s="312" t="s">
        <v>1008</v>
      </c>
    </row>
    <row r="34" spans="2:3" x14ac:dyDescent="0.25">
      <c r="B34" s="312" t="s">
        <v>200</v>
      </c>
      <c r="C34" s="312" t="s">
        <v>1037</v>
      </c>
    </row>
    <row r="35" spans="2:3" x14ac:dyDescent="0.25">
      <c r="B35" s="312" t="s">
        <v>230</v>
      </c>
      <c r="C35" s="312" t="s">
        <v>1044</v>
      </c>
    </row>
    <row r="36" spans="2:3" x14ac:dyDescent="0.25">
      <c r="B36" s="312" t="s">
        <v>187</v>
      </c>
      <c r="C36" s="312" t="s">
        <v>1068</v>
      </c>
    </row>
    <row r="37" spans="2:3" x14ac:dyDescent="0.25">
      <c r="B37" s="312" t="s">
        <v>203</v>
      </c>
      <c r="C37" s="312" t="s">
        <v>1090</v>
      </c>
    </row>
    <row r="38" spans="2:3" x14ac:dyDescent="0.25">
      <c r="B38" s="312" t="s">
        <v>1093</v>
      </c>
      <c r="C38" s="312" t="s">
        <v>1094</v>
      </c>
    </row>
    <row r="39" spans="2:3" x14ac:dyDescent="0.25">
      <c r="B39" s="312" t="s">
        <v>126</v>
      </c>
      <c r="C39" s="312" t="s">
        <v>1097</v>
      </c>
    </row>
    <row r="40" spans="2:3" x14ac:dyDescent="0.25">
      <c r="B40" s="312" t="s">
        <v>1101</v>
      </c>
      <c r="C40" s="312" t="s">
        <v>1102</v>
      </c>
    </row>
    <row r="41" spans="2:3" x14ac:dyDescent="0.25">
      <c r="B41" s="312" t="s">
        <v>1106</v>
      </c>
      <c r="C41" s="312" t="s">
        <v>1107</v>
      </c>
    </row>
    <row r="42" spans="2:3" x14ac:dyDescent="0.25">
      <c r="B42" s="312" t="s">
        <v>1111</v>
      </c>
      <c r="C42" s="312" t="s">
        <v>1112</v>
      </c>
    </row>
    <row r="43" spans="2:3" x14ac:dyDescent="0.25">
      <c r="B43" s="312" t="s">
        <v>1127</v>
      </c>
      <c r="C43" s="312" t="s">
        <v>1128</v>
      </c>
    </row>
    <row r="44" spans="2:3" x14ac:dyDescent="0.25">
      <c r="B44" s="312" t="s">
        <v>1256</v>
      </c>
      <c r="C44" s="312" t="s">
        <v>1257</v>
      </c>
    </row>
    <row r="45" spans="2:3" x14ac:dyDescent="0.25">
      <c r="B45" s="312" t="s">
        <v>128</v>
      </c>
      <c r="C45" s="312" t="s">
        <v>1298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2"/>
  <dimension ref="B5:T150"/>
  <sheetViews>
    <sheetView topLeftCell="A120" zoomScale="59" zoomScaleNormal="59" workbookViewId="0">
      <selection activeCell="F128" sqref="F128"/>
    </sheetView>
  </sheetViews>
  <sheetFormatPr baseColWidth="10" defaultColWidth="11.42578125" defaultRowHeight="15.75" x14ac:dyDescent="0.25"/>
  <cols>
    <col min="1" max="1" width="8.5703125" style="106" customWidth="1"/>
    <col min="2" max="2" width="24" style="106" customWidth="1"/>
    <col min="3" max="3" width="18.85546875" style="106" customWidth="1"/>
    <col min="4" max="4" width="85.140625" style="106" customWidth="1"/>
    <col min="5" max="5" width="10.85546875" style="106" customWidth="1"/>
    <col min="6" max="6" width="60.140625" style="106" customWidth="1"/>
    <col min="7" max="7" width="11.42578125" style="106"/>
    <col min="8" max="8" width="62.85546875" style="106" customWidth="1"/>
    <col min="9" max="9" width="21.28515625" style="106" customWidth="1"/>
    <col min="10" max="10" width="40.140625" style="106" customWidth="1"/>
    <col min="11" max="11" width="31.140625" style="106" customWidth="1"/>
    <col min="12" max="12" width="11.42578125" style="106"/>
    <col min="13" max="13" width="49.7109375" style="106" customWidth="1"/>
    <col min="14" max="15" width="11.42578125" style="106"/>
    <col min="16" max="16" width="65" style="106" customWidth="1"/>
    <col min="17" max="18" width="11.42578125" style="106"/>
    <col min="19" max="19" width="45.5703125" style="106" customWidth="1"/>
    <col min="20" max="16384" width="11.42578125" style="106"/>
  </cols>
  <sheetData>
    <row r="5" spans="2:20" x14ac:dyDescent="0.25">
      <c r="B5" s="119" t="s">
        <v>635</v>
      </c>
      <c r="C5" s="119"/>
      <c r="F5" s="107" t="s">
        <v>636</v>
      </c>
      <c r="G5" s="107"/>
      <c r="J5" s="107" t="s">
        <v>637</v>
      </c>
      <c r="K5" s="107" t="s">
        <v>638</v>
      </c>
      <c r="M5" s="108" t="s">
        <v>640</v>
      </c>
      <c r="N5" s="107"/>
      <c r="P5" s="108" t="s">
        <v>651</v>
      </c>
      <c r="Q5" s="107"/>
      <c r="S5" s="108" t="s">
        <v>653</v>
      </c>
      <c r="T5" s="107"/>
    </row>
    <row r="6" spans="2:20" ht="63" x14ac:dyDescent="0.25">
      <c r="B6" s="132" t="s">
        <v>1730</v>
      </c>
      <c r="C6" s="133" t="s">
        <v>1848</v>
      </c>
      <c r="E6" s="106" t="str">
        <f>G6</f>
        <v>Obj1.1</v>
      </c>
      <c r="F6" s="120" t="s">
        <v>1734</v>
      </c>
      <c r="G6" s="121" t="s">
        <v>637</v>
      </c>
      <c r="J6" s="120" t="s">
        <v>567</v>
      </c>
      <c r="K6" s="121" t="s">
        <v>568</v>
      </c>
      <c r="M6" s="120" t="s">
        <v>569</v>
      </c>
      <c r="N6" s="121" t="s">
        <v>570</v>
      </c>
      <c r="P6" s="120" t="s">
        <v>571</v>
      </c>
      <c r="Q6" s="121" t="s">
        <v>572</v>
      </c>
      <c r="S6" s="120" t="s">
        <v>573</v>
      </c>
      <c r="T6" s="121" t="s">
        <v>574</v>
      </c>
    </row>
    <row r="7" spans="2:20" ht="75" x14ac:dyDescent="0.25">
      <c r="B7" s="132" t="s">
        <v>1731</v>
      </c>
      <c r="C7" s="133" t="s">
        <v>1849</v>
      </c>
      <c r="E7" s="106" t="str">
        <f t="shared" ref="E7:E12" si="0">G7</f>
        <v>Obj1.2</v>
      </c>
      <c r="F7" s="120" t="s">
        <v>1735</v>
      </c>
      <c r="G7" s="121" t="s">
        <v>639</v>
      </c>
      <c r="J7" s="120" t="s">
        <v>575</v>
      </c>
      <c r="K7" s="121" t="s">
        <v>576</v>
      </c>
      <c r="M7" s="120" t="s">
        <v>577</v>
      </c>
      <c r="N7" s="121" t="s">
        <v>578</v>
      </c>
      <c r="P7" s="120" t="s">
        <v>579</v>
      </c>
      <c r="Q7" s="121" t="s">
        <v>580</v>
      </c>
    </row>
    <row r="8" spans="2:20" ht="47.25" x14ac:dyDescent="0.25">
      <c r="B8" s="132" t="s">
        <v>1732</v>
      </c>
      <c r="C8" s="133" t="s">
        <v>1850</v>
      </c>
      <c r="E8" s="106" t="str">
        <f t="shared" si="0"/>
        <v>Obj2.1</v>
      </c>
      <c r="F8" s="120" t="s">
        <v>1743</v>
      </c>
      <c r="G8" s="121" t="s">
        <v>647</v>
      </c>
      <c r="J8" s="120" t="s">
        <v>581</v>
      </c>
      <c r="K8" s="121" t="s">
        <v>582</v>
      </c>
      <c r="M8" s="109"/>
      <c r="P8" s="120" t="s">
        <v>583</v>
      </c>
      <c r="Q8" s="121" t="s">
        <v>584</v>
      </c>
      <c r="S8" s="108" t="s">
        <v>650</v>
      </c>
      <c r="T8" s="107"/>
    </row>
    <row r="9" spans="2:20" ht="47.25" x14ac:dyDescent="0.25">
      <c r="B9" s="132" t="s">
        <v>1733</v>
      </c>
      <c r="C9" s="133" t="s">
        <v>1851</v>
      </c>
      <c r="E9" s="106" t="str">
        <f t="shared" si="0"/>
        <v>Obj2.2</v>
      </c>
      <c r="F9" s="120" t="s">
        <v>1746</v>
      </c>
      <c r="G9" s="121" t="s">
        <v>649</v>
      </c>
      <c r="J9" s="120" t="s">
        <v>585</v>
      </c>
      <c r="K9" s="121" t="s">
        <v>586</v>
      </c>
      <c r="M9" s="108" t="s">
        <v>641</v>
      </c>
      <c r="N9" s="107"/>
      <c r="P9" s="120" t="s">
        <v>587</v>
      </c>
      <c r="Q9" s="121" t="s">
        <v>588</v>
      </c>
      <c r="S9" s="120" t="s">
        <v>589</v>
      </c>
      <c r="T9" s="121" t="s">
        <v>590</v>
      </c>
    </row>
    <row r="10" spans="2:20" ht="94.5" x14ac:dyDescent="0.25">
      <c r="E10" s="106" t="str">
        <f t="shared" si="0"/>
        <v>Obj3.1</v>
      </c>
      <c r="F10" s="120" t="s">
        <v>1751</v>
      </c>
      <c r="G10" s="121" t="s">
        <v>646</v>
      </c>
      <c r="M10" s="120" t="s">
        <v>591</v>
      </c>
      <c r="N10" s="121" t="s">
        <v>592</v>
      </c>
      <c r="S10" s="120" t="s">
        <v>593</v>
      </c>
      <c r="T10" s="121" t="s">
        <v>594</v>
      </c>
    </row>
    <row r="11" spans="2:20" ht="47.25" x14ac:dyDescent="0.25">
      <c r="E11" s="106" t="str">
        <f t="shared" si="0"/>
        <v>Obj3.2</v>
      </c>
      <c r="F11" s="120" t="s">
        <v>1753</v>
      </c>
      <c r="G11" s="121" t="s">
        <v>645</v>
      </c>
    </row>
    <row r="12" spans="2:20" ht="47.25" x14ac:dyDescent="0.25">
      <c r="E12" s="106" t="str">
        <f t="shared" si="0"/>
        <v>Obj4.1</v>
      </c>
      <c r="F12" s="529" t="s">
        <v>1847</v>
      </c>
      <c r="G12" s="530" t="s">
        <v>643</v>
      </c>
      <c r="J12" s="108" t="s">
        <v>639</v>
      </c>
      <c r="K12" s="107"/>
      <c r="M12" s="108" t="s">
        <v>642</v>
      </c>
      <c r="N12" s="107"/>
      <c r="P12" s="108" t="s">
        <v>652</v>
      </c>
      <c r="Q12" s="107"/>
      <c r="S12" s="108" t="s">
        <v>648</v>
      </c>
      <c r="T12" s="107"/>
    </row>
    <row r="13" spans="2:20" ht="63" x14ac:dyDescent="0.25">
      <c r="E13" s="531"/>
      <c r="F13" s="532"/>
      <c r="G13" s="533"/>
      <c r="J13" s="108" t="s">
        <v>595</v>
      </c>
      <c r="K13" s="107" t="s">
        <v>596</v>
      </c>
      <c r="M13" s="120" t="s">
        <v>597</v>
      </c>
      <c r="N13" s="121" t="s">
        <v>598</v>
      </c>
      <c r="O13" s="122"/>
      <c r="P13" s="120" t="s">
        <v>599</v>
      </c>
      <c r="Q13" s="121" t="s">
        <v>600</v>
      </c>
      <c r="S13" s="108" t="s">
        <v>601</v>
      </c>
      <c r="T13" s="107" t="s">
        <v>602</v>
      </c>
    </row>
    <row r="14" spans="2:20" ht="47.25" x14ac:dyDescent="0.25">
      <c r="E14" s="531"/>
      <c r="F14" s="532"/>
      <c r="G14" s="533"/>
      <c r="J14" s="108" t="s">
        <v>603</v>
      </c>
      <c r="K14" s="107" t="s">
        <v>604</v>
      </c>
      <c r="S14" s="108" t="s">
        <v>605</v>
      </c>
      <c r="T14" s="107" t="s">
        <v>606</v>
      </c>
    </row>
    <row r="15" spans="2:20" x14ac:dyDescent="0.25">
      <c r="E15" s="531"/>
      <c r="F15" s="532"/>
      <c r="G15" s="533"/>
      <c r="H15" s="109"/>
    </row>
    <row r="16" spans="2:20" x14ac:dyDescent="0.25">
      <c r="E16" s="531"/>
      <c r="F16" s="532"/>
      <c r="G16" s="533"/>
      <c r="J16" s="107" t="s">
        <v>647</v>
      </c>
      <c r="K16" s="107"/>
      <c r="M16" s="107" t="s">
        <v>649</v>
      </c>
      <c r="N16" s="107"/>
      <c r="P16" s="107" t="s">
        <v>654</v>
      </c>
      <c r="Q16" s="107"/>
    </row>
    <row r="17" spans="5:17" ht="47.25" x14ac:dyDescent="0.25">
      <c r="E17" s="531"/>
      <c r="F17" s="532"/>
      <c r="G17" s="533"/>
      <c r="J17" s="108" t="s">
        <v>607</v>
      </c>
      <c r="K17" s="107" t="s">
        <v>608</v>
      </c>
      <c r="M17" s="120" t="s">
        <v>609</v>
      </c>
      <c r="N17" s="121" t="s">
        <v>610</v>
      </c>
      <c r="O17" s="122"/>
      <c r="P17" s="120" t="s">
        <v>611</v>
      </c>
      <c r="Q17" s="121" t="s">
        <v>612</v>
      </c>
    </row>
    <row r="18" spans="5:17" ht="47.25" x14ac:dyDescent="0.25">
      <c r="E18" s="531"/>
      <c r="F18" s="532"/>
      <c r="G18" s="533"/>
      <c r="J18" s="108" t="s">
        <v>613</v>
      </c>
      <c r="K18" s="107" t="s">
        <v>614</v>
      </c>
      <c r="M18" s="120" t="s">
        <v>615</v>
      </c>
      <c r="N18" s="121" t="s">
        <v>616</v>
      </c>
      <c r="O18" s="122"/>
      <c r="P18" s="122"/>
      <c r="Q18" s="122"/>
    </row>
    <row r="19" spans="5:17" ht="47.25" x14ac:dyDescent="0.25">
      <c r="E19" s="531"/>
      <c r="F19" s="532"/>
      <c r="G19" s="533"/>
      <c r="J19" s="108" t="s">
        <v>617</v>
      </c>
      <c r="K19" s="107" t="s">
        <v>618</v>
      </c>
    </row>
    <row r="20" spans="5:17" x14ac:dyDescent="0.25">
      <c r="E20" s="531"/>
      <c r="F20" s="532"/>
      <c r="G20" s="533"/>
    </row>
    <row r="21" spans="5:17" x14ac:dyDescent="0.25">
      <c r="E21" s="531"/>
      <c r="F21" s="532"/>
      <c r="G21" s="533"/>
      <c r="J21" s="107" t="s">
        <v>646</v>
      </c>
      <c r="K21" s="107"/>
      <c r="M21" s="107" t="s">
        <v>645</v>
      </c>
      <c r="N21" s="107"/>
      <c r="P21" s="107" t="s">
        <v>644</v>
      </c>
      <c r="Q21" s="107"/>
    </row>
    <row r="22" spans="5:17" ht="110.25" x14ac:dyDescent="0.25">
      <c r="J22" s="110" t="s">
        <v>619</v>
      </c>
      <c r="K22" s="111" t="s">
        <v>620</v>
      </c>
      <c r="L22" s="112"/>
      <c r="M22" s="120" t="s">
        <v>621</v>
      </c>
      <c r="N22" s="121" t="s">
        <v>622</v>
      </c>
      <c r="O22" s="122"/>
      <c r="P22" s="120" t="s">
        <v>623</v>
      </c>
      <c r="Q22" s="121" t="s">
        <v>624</v>
      </c>
    </row>
    <row r="25" spans="5:17" x14ac:dyDescent="0.25">
      <c r="J25" s="108" t="s">
        <v>643</v>
      </c>
      <c r="K25" s="107"/>
    </row>
    <row r="26" spans="5:17" ht="63" x14ac:dyDescent="0.25">
      <c r="J26" s="108" t="s">
        <v>625</v>
      </c>
      <c r="K26" s="107" t="s">
        <v>626</v>
      </c>
    </row>
    <row r="27" spans="5:17" ht="78.75" x14ac:dyDescent="0.25">
      <c r="J27" s="108" t="s">
        <v>627</v>
      </c>
      <c r="K27" s="107" t="s">
        <v>628</v>
      </c>
    </row>
    <row r="28" spans="5:17" ht="78.75" x14ac:dyDescent="0.25">
      <c r="J28" s="108" t="s">
        <v>629</v>
      </c>
      <c r="K28" s="107" t="s">
        <v>630</v>
      </c>
    </row>
    <row r="29" spans="5:17" ht="63" x14ac:dyDescent="0.25">
      <c r="J29" s="108" t="s">
        <v>631</v>
      </c>
      <c r="K29" s="107" t="s">
        <v>632</v>
      </c>
    </row>
    <row r="30" spans="5:17" ht="78.75" x14ac:dyDescent="0.25">
      <c r="J30" s="108" t="s">
        <v>633</v>
      </c>
      <c r="K30" s="107" t="s">
        <v>634</v>
      </c>
    </row>
    <row r="54" spans="2:6" x14ac:dyDescent="0.25">
      <c r="B54" s="106" t="s">
        <v>673</v>
      </c>
    </row>
    <row r="56" spans="2:6" x14ac:dyDescent="0.25">
      <c r="B56" s="142" t="s">
        <v>668</v>
      </c>
      <c r="C56" s="106" t="s">
        <v>638</v>
      </c>
      <c r="D56" s="142" t="s">
        <v>669</v>
      </c>
      <c r="E56" s="106" t="s">
        <v>672</v>
      </c>
      <c r="F56" s="142" t="s">
        <v>670</v>
      </c>
    </row>
    <row r="57" spans="2:6" ht="76.5" x14ac:dyDescent="0.25">
      <c r="B57" s="534" t="s">
        <v>1730</v>
      </c>
      <c r="C57" s="134" t="s">
        <v>1848</v>
      </c>
      <c r="D57" s="140" t="s">
        <v>1734</v>
      </c>
      <c r="E57" s="107" t="s">
        <v>637</v>
      </c>
      <c r="F57" s="141" t="s">
        <v>1736</v>
      </c>
    </row>
    <row r="58" spans="2:6" ht="51" x14ac:dyDescent="0.25">
      <c r="B58" s="534" t="s">
        <v>1730</v>
      </c>
      <c r="C58" s="134" t="s">
        <v>1848</v>
      </c>
      <c r="D58" s="140" t="s">
        <v>1734</v>
      </c>
      <c r="E58" s="107" t="s">
        <v>637</v>
      </c>
      <c r="F58" s="141" t="s">
        <v>1737</v>
      </c>
    </row>
    <row r="59" spans="2:6" ht="76.5" x14ac:dyDescent="0.25">
      <c r="B59" s="534" t="s">
        <v>1730</v>
      </c>
      <c r="C59" s="134" t="s">
        <v>1848</v>
      </c>
      <c r="D59" s="140" t="s">
        <v>1734</v>
      </c>
      <c r="E59" s="107" t="s">
        <v>637</v>
      </c>
      <c r="F59" s="141" t="s">
        <v>1738</v>
      </c>
    </row>
    <row r="60" spans="2:6" ht="76.5" x14ac:dyDescent="0.25">
      <c r="B60" s="534" t="s">
        <v>1730</v>
      </c>
      <c r="C60" s="134" t="s">
        <v>1848</v>
      </c>
      <c r="D60" s="140" t="s">
        <v>1734</v>
      </c>
      <c r="E60" s="107" t="s">
        <v>637</v>
      </c>
      <c r="F60" s="141" t="s">
        <v>1739</v>
      </c>
    </row>
    <row r="61" spans="2:6" ht="63.75" x14ac:dyDescent="0.25">
      <c r="B61" s="534" t="s">
        <v>1730</v>
      </c>
      <c r="C61" s="134" t="s">
        <v>1848</v>
      </c>
      <c r="D61" s="140" t="s">
        <v>1734</v>
      </c>
      <c r="E61" s="107" t="s">
        <v>639</v>
      </c>
      <c r="F61" s="141" t="s">
        <v>1740</v>
      </c>
    </row>
    <row r="62" spans="2:6" ht="76.5" x14ac:dyDescent="0.25">
      <c r="B62" s="534" t="s">
        <v>1730</v>
      </c>
      <c r="C62" s="134" t="s">
        <v>1848</v>
      </c>
      <c r="D62" s="140" t="s">
        <v>1735</v>
      </c>
      <c r="E62" s="121" t="s">
        <v>639</v>
      </c>
      <c r="F62" s="141" t="s">
        <v>1741</v>
      </c>
    </row>
    <row r="63" spans="2:6" ht="51" x14ac:dyDescent="0.25">
      <c r="B63" s="534" t="s">
        <v>1730</v>
      </c>
      <c r="C63" s="134" t="s">
        <v>1848</v>
      </c>
      <c r="D63" s="140" t="s">
        <v>1735</v>
      </c>
      <c r="E63" s="121" t="s">
        <v>639</v>
      </c>
      <c r="F63" s="141" t="s">
        <v>1742</v>
      </c>
    </row>
    <row r="64" spans="2:6" ht="63.75" x14ac:dyDescent="0.25">
      <c r="B64" s="535" t="s">
        <v>1731</v>
      </c>
      <c r="C64" s="536" t="s">
        <v>1849</v>
      </c>
      <c r="D64" s="140" t="s">
        <v>1743</v>
      </c>
      <c r="E64" s="121" t="s">
        <v>647</v>
      </c>
      <c r="F64" s="141" t="s">
        <v>1744</v>
      </c>
    </row>
    <row r="65" spans="2:6" ht="51" x14ac:dyDescent="0.25">
      <c r="B65" s="535" t="s">
        <v>1731</v>
      </c>
      <c r="C65" s="536" t="s">
        <v>1849</v>
      </c>
      <c r="D65" s="140" t="s">
        <v>1743</v>
      </c>
      <c r="E65" s="121" t="s">
        <v>647</v>
      </c>
      <c r="F65" s="141" t="s">
        <v>1745</v>
      </c>
    </row>
    <row r="66" spans="2:6" ht="51" x14ac:dyDescent="0.25">
      <c r="B66" s="535" t="s">
        <v>1731</v>
      </c>
      <c r="C66" s="536" t="s">
        <v>1849</v>
      </c>
      <c r="D66" s="140" t="s">
        <v>1746</v>
      </c>
      <c r="E66" s="121" t="s">
        <v>649</v>
      </c>
      <c r="F66" s="141" t="s">
        <v>1747</v>
      </c>
    </row>
    <row r="67" spans="2:6" ht="63.75" x14ac:dyDescent="0.25">
      <c r="B67" s="535" t="s">
        <v>1731</v>
      </c>
      <c r="C67" s="536" t="s">
        <v>1849</v>
      </c>
      <c r="D67" s="140" t="s">
        <v>1746</v>
      </c>
      <c r="E67" s="121" t="s">
        <v>649</v>
      </c>
      <c r="F67" s="141" t="s">
        <v>1748</v>
      </c>
    </row>
    <row r="68" spans="2:6" ht="51" x14ac:dyDescent="0.25">
      <c r="B68" s="535" t="s">
        <v>1731</v>
      </c>
      <c r="C68" s="536" t="s">
        <v>1849</v>
      </c>
      <c r="D68" s="140" t="s">
        <v>1746</v>
      </c>
      <c r="E68" s="121" t="s">
        <v>649</v>
      </c>
      <c r="F68" s="141" t="s">
        <v>1749</v>
      </c>
    </row>
    <row r="69" spans="2:6" ht="51" x14ac:dyDescent="0.25">
      <c r="B69" s="535" t="s">
        <v>1731</v>
      </c>
      <c r="C69" s="536" t="s">
        <v>1849</v>
      </c>
      <c r="D69" s="140" t="s">
        <v>1746</v>
      </c>
      <c r="E69" s="121" t="s">
        <v>649</v>
      </c>
      <c r="F69" s="141" t="s">
        <v>1750</v>
      </c>
    </row>
    <row r="70" spans="2:6" ht="60" customHeight="1" x14ac:dyDescent="0.25">
      <c r="B70" s="537" t="s">
        <v>1732</v>
      </c>
      <c r="C70" s="536" t="s">
        <v>1850</v>
      </c>
      <c r="D70" s="141" t="s">
        <v>1751</v>
      </c>
      <c r="E70" s="121" t="s">
        <v>646</v>
      </c>
      <c r="F70" s="141" t="s">
        <v>1752</v>
      </c>
    </row>
    <row r="71" spans="2:6" ht="60" customHeight="1" x14ac:dyDescent="0.25">
      <c r="B71" s="537" t="s">
        <v>1732</v>
      </c>
      <c r="C71" s="536" t="s">
        <v>1850</v>
      </c>
      <c r="D71" s="141" t="s">
        <v>1753</v>
      </c>
      <c r="E71" s="121" t="s">
        <v>645</v>
      </c>
      <c r="F71" s="141" t="s">
        <v>1852</v>
      </c>
    </row>
    <row r="72" spans="2:6" ht="60" customHeight="1" x14ac:dyDescent="0.25">
      <c r="B72" s="537" t="s">
        <v>1732</v>
      </c>
      <c r="C72" s="536" t="s">
        <v>1850</v>
      </c>
      <c r="D72" s="141" t="s">
        <v>1753</v>
      </c>
      <c r="E72" s="121" t="s">
        <v>645</v>
      </c>
      <c r="F72" s="141" t="s">
        <v>1754</v>
      </c>
    </row>
    <row r="73" spans="2:6" ht="60" customHeight="1" x14ac:dyDescent="0.25">
      <c r="B73" s="537" t="s">
        <v>1732</v>
      </c>
      <c r="C73" s="536" t="s">
        <v>1850</v>
      </c>
      <c r="D73" s="141" t="s">
        <v>1753</v>
      </c>
      <c r="E73" s="121" t="s">
        <v>645</v>
      </c>
      <c r="F73" s="141" t="s">
        <v>1755</v>
      </c>
    </row>
    <row r="74" spans="2:6" ht="63.75" x14ac:dyDescent="0.25">
      <c r="B74" s="538" t="s">
        <v>1733</v>
      </c>
      <c r="C74" s="536" t="s">
        <v>1851</v>
      </c>
      <c r="D74" s="140" t="s">
        <v>1756</v>
      </c>
      <c r="E74" s="121" t="s">
        <v>643</v>
      </c>
      <c r="F74" s="141" t="s">
        <v>1757</v>
      </c>
    </row>
    <row r="75" spans="2:6" ht="51" x14ac:dyDescent="0.25">
      <c r="B75" s="538" t="s">
        <v>1733</v>
      </c>
      <c r="C75" s="536" t="s">
        <v>1851</v>
      </c>
      <c r="D75" s="140" t="s">
        <v>671</v>
      </c>
      <c r="E75" s="121" t="s">
        <v>643</v>
      </c>
      <c r="F75" s="141" t="s">
        <v>1758</v>
      </c>
    </row>
    <row r="76" spans="2:6" ht="51" x14ac:dyDescent="0.25">
      <c r="B76" s="538" t="s">
        <v>1733</v>
      </c>
      <c r="C76" s="536" t="s">
        <v>1851</v>
      </c>
      <c r="D76" s="140" t="s">
        <v>671</v>
      </c>
      <c r="E76" s="121" t="s">
        <v>643</v>
      </c>
      <c r="F76" s="141" t="s">
        <v>1759</v>
      </c>
    </row>
    <row r="87" spans="4:5" x14ac:dyDescent="0.25">
      <c r="D87"/>
      <c r="E87"/>
    </row>
    <row r="88" spans="4:5" x14ac:dyDescent="0.25">
      <c r="D88"/>
      <c r="E88"/>
    </row>
    <row r="89" spans="4:5" x14ac:dyDescent="0.25">
      <c r="D89"/>
      <c r="E89"/>
    </row>
    <row r="90" spans="4:5" x14ac:dyDescent="0.25">
      <c r="D90"/>
      <c r="E90"/>
    </row>
    <row r="91" spans="4:5" x14ac:dyDescent="0.25">
      <c r="D91"/>
      <c r="E91"/>
    </row>
    <row r="92" spans="4:5" x14ac:dyDescent="0.25">
      <c r="D92"/>
      <c r="E92"/>
    </row>
    <row r="93" spans="4:5" x14ac:dyDescent="0.25">
      <c r="D93"/>
      <c r="E93"/>
    </row>
    <row r="94" spans="4:5" x14ac:dyDescent="0.25">
      <c r="D94"/>
      <c r="E94"/>
    </row>
    <row r="95" spans="4:5" x14ac:dyDescent="0.25">
      <c r="D95"/>
      <c r="E95"/>
    </row>
    <row r="96" spans="4:5" x14ac:dyDescent="0.25">
      <c r="D96"/>
      <c r="E96"/>
    </row>
    <row r="97" spans="2:5" x14ac:dyDescent="0.25">
      <c r="D97"/>
      <c r="E97"/>
    </row>
    <row r="98" spans="2:5" x14ac:dyDescent="0.25">
      <c r="D98"/>
      <c r="E98"/>
    </row>
    <row r="99" spans="2:5" x14ac:dyDescent="0.25">
      <c r="D99"/>
      <c r="E99"/>
    </row>
    <row r="100" spans="2:5" x14ac:dyDescent="0.25">
      <c r="D100"/>
      <c r="E100"/>
    </row>
    <row r="101" spans="2:5" x14ac:dyDescent="0.25">
      <c r="D101"/>
      <c r="E101"/>
    </row>
    <row r="102" spans="2:5" x14ac:dyDescent="0.25">
      <c r="D102"/>
      <c r="E102"/>
    </row>
    <row r="103" spans="2:5" x14ac:dyDescent="0.25">
      <c r="D103"/>
      <c r="E103"/>
    </row>
    <row r="104" spans="2:5" x14ac:dyDescent="0.25">
      <c r="D104"/>
      <c r="E104"/>
    </row>
    <row r="105" spans="2:5" x14ac:dyDescent="0.25">
      <c r="B105"/>
    </row>
    <row r="106" spans="2:5" x14ac:dyDescent="0.25">
      <c r="B106"/>
    </row>
    <row r="107" spans="2:5" x14ac:dyDescent="0.25">
      <c r="B107"/>
    </row>
    <row r="108" spans="2:5" x14ac:dyDescent="0.25">
      <c r="B108"/>
    </row>
    <row r="109" spans="2:5" x14ac:dyDescent="0.25">
      <c r="B109"/>
    </row>
    <row r="110" spans="2:5" x14ac:dyDescent="0.25">
      <c r="B110"/>
    </row>
    <row r="111" spans="2:5" x14ac:dyDescent="0.25">
      <c r="B111"/>
    </row>
    <row r="112" spans="2:5" x14ac:dyDescent="0.25">
      <c r="B112"/>
    </row>
    <row r="113" spans="2:8" x14ac:dyDescent="0.25">
      <c r="B113"/>
    </row>
    <row r="114" spans="2:8" x14ac:dyDescent="0.25">
      <c r="B114"/>
    </row>
    <row r="115" spans="2:8" x14ac:dyDescent="0.25">
      <c r="B115"/>
    </row>
    <row r="116" spans="2:8" x14ac:dyDescent="0.25">
      <c r="B116"/>
    </row>
    <row r="117" spans="2:8" x14ac:dyDescent="0.25">
      <c r="B117"/>
      <c r="D117" s="139" t="s">
        <v>669</v>
      </c>
      <c r="E117" s="107" t="s">
        <v>672</v>
      </c>
    </row>
    <row r="118" spans="2:8" x14ac:dyDescent="0.25">
      <c r="B118"/>
      <c r="D118" s="119" t="s">
        <v>1760</v>
      </c>
      <c r="E118" s="119" t="s">
        <v>637</v>
      </c>
    </row>
    <row r="119" spans="2:8" x14ac:dyDescent="0.25">
      <c r="B119"/>
      <c r="D119" s="119" t="s">
        <v>1761</v>
      </c>
      <c r="E119" s="119" t="s">
        <v>639</v>
      </c>
    </row>
    <row r="120" spans="2:8" x14ac:dyDescent="0.25">
      <c r="B120"/>
      <c r="D120" s="119" t="s">
        <v>1762</v>
      </c>
      <c r="E120" s="119" t="s">
        <v>647</v>
      </c>
    </row>
    <row r="121" spans="2:8" x14ac:dyDescent="0.25">
      <c r="B121"/>
      <c r="D121" s="119" t="s">
        <v>1763</v>
      </c>
      <c r="E121" s="119" t="s">
        <v>649</v>
      </c>
    </row>
    <row r="122" spans="2:8" x14ac:dyDescent="0.25">
      <c r="B122"/>
      <c r="D122" s="119" t="s">
        <v>1855</v>
      </c>
      <c r="E122" s="119" t="s">
        <v>646</v>
      </c>
    </row>
    <row r="123" spans="2:8" x14ac:dyDescent="0.25">
      <c r="B123"/>
      <c r="D123" s="119" t="s">
        <v>1764</v>
      </c>
      <c r="E123" s="119" t="s">
        <v>645</v>
      </c>
    </row>
    <row r="124" spans="2:8" x14ac:dyDescent="0.25">
      <c r="B124"/>
      <c r="D124" s="119" t="s">
        <v>1846</v>
      </c>
      <c r="E124" s="119" t="s">
        <v>643</v>
      </c>
      <c r="H124" s="119" t="s">
        <v>1854</v>
      </c>
    </row>
    <row r="127" spans="2:8" x14ac:dyDescent="0.25">
      <c r="D127" s="109"/>
    </row>
    <row r="130" spans="3:4" ht="16.5" thickBot="1" x14ac:dyDescent="0.3">
      <c r="D130" s="142" t="s">
        <v>670</v>
      </c>
    </row>
    <row r="131" spans="3:4" x14ac:dyDescent="0.25">
      <c r="C131" s="143" t="s">
        <v>637</v>
      </c>
      <c r="D131" s="145" t="s">
        <v>1736</v>
      </c>
    </row>
    <row r="132" spans="3:4" x14ac:dyDescent="0.25">
      <c r="C132" s="143"/>
      <c r="D132" s="146" t="s">
        <v>1737</v>
      </c>
    </row>
    <row r="133" spans="3:4" x14ac:dyDescent="0.25">
      <c r="C133" s="143"/>
      <c r="D133" s="146" t="s">
        <v>1738</v>
      </c>
    </row>
    <row r="134" spans="3:4" x14ac:dyDescent="0.25">
      <c r="C134" s="143"/>
      <c r="D134" s="146" t="s">
        <v>1739</v>
      </c>
    </row>
    <row r="135" spans="3:4" x14ac:dyDescent="0.25">
      <c r="C135" s="144"/>
      <c r="D135" s="146" t="s">
        <v>1740</v>
      </c>
    </row>
    <row r="136" spans="3:4" x14ac:dyDescent="0.25">
      <c r="C136" s="143" t="s">
        <v>639</v>
      </c>
      <c r="D136" s="146" t="s">
        <v>1741</v>
      </c>
    </row>
    <row r="137" spans="3:4" x14ac:dyDescent="0.25">
      <c r="C137" s="144"/>
      <c r="D137" s="146" t="s">
        <v>1742</v>
      </c>
    </row>
    <row r="138" spans="3:4" x14ac:dyDescent="0.25">
      <c r="C138" s="143" t="s">
        <v>647</v>
      </c>
      <c r="D138" s="146" t="s">
        <v>1744</v>
      </c>
    </row>
    <row r="139" spans="3:4" x14ac:dyDescent="0.25">
      <c r="C139" s="143"/>
      <c r="D139" s="146" t="s">
        <v>1745</v>
      </c>
    </row>
    <row r="140" spans="3:4" x14ac:dyDescent="0.25">
      <c r="C140" s="143" t="s">
        <v>649</v>
      </c>
      <c r="D140" s="146" t="s">
        <v>1747</v>
      </c>
    </row>
    <row r="141" spans="3:4" x14ac:dyDescent="0.25">
      <c r="C141" s="143"/>
      <c r="D141" s="146" t="s">
        <v>1748</v>
      </c>
    </row>
    <row r="142" spans="3:4" x14ac:dyDescent="0.25">
      <c r="C142" s="143"/>
      <c r="D142" s="146" t="s">
        <v>1749</v>
      </c>
    </row>
    <row r="143" spans="3:4" x14ac:dyDescent="0.25">
      <c r="C143" s="144"/>
      <c r="D143" s="146" t="s">
        <v>1750</v>
      </c>
    </row>
    <row r="144" spans="3:4" x14ac:dyDescent="0.25">
      <c r="C144" s="144" t="s">
        <v>646</v>
      </c>
      <c r="D144" s="146" t="s">
        <v>1752</v>
      </c>
    </row>
    <row r="145" spans="3:4" x14ac:dyDescent="0.25">
      <c r="C145" s="144" t="s">
        <v>645</v>
      </c>
      <c r="D145" s="146" t="s">
        <v>1853</v>
      </c>
    </row>
    <row r="146" spans="3:4" x14ac:dyDescent="0.25">
      <c r="C146" s="144"/>
      <c r="D146" s="146" t="s">
        <v>1754</v>
      </c>
    </row>
    <row r="147" spans="3:4" x14ac:dyDescent="0.25">
      <c r="C147" s="144"/>
      <c r="D147" s="146" t="s">
        <v>1755</v>
      </c>
    </row>
    <row r="148" spans="3:4" x14ac:dyDescent="0.25">
      <c r="C148" s="143" t="s">
        <v>643</v>
      </c>
      <c r="D148" s="146" t="s">
        <v>1757</v>
      </c>
    </row>
    <row r="149" spans="3:4" x14ac:dyDescent="0.25">
      <c r="C149" s="143"/>
      <c r="D149" s="146" t="s">
        <v>1758</v>
      </c>
    </row>
    <row r="150" spans="3:4" x14ac:dyDescent="0.25">
      <c r="C150" s="144"/>
      <c r="D150" s="146" t="s">
        <v>1759</v>
      </c>
    </row>
  </sheetData>
  <phoneticPr fontId="17" type="noConversion"/>
  <pageMargins left="0.75" right="0.75" top="1" bottom="1" header="0.5" footer="0.5"/>
  <pageSetup paperSize="9" orientation="portrait" horizontalDpi="4294967292" verticalDpi="429496729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3"/>
  <dimension ref="A2:M206"/>
  <sheetViews>
    <sheetView topLeftCell="A2" zoomScaleNormal="100" workbookViewId="0">
      <selection activeCell="C3" sqref="C3"/>
    </sheetView>
  </sheetViews>
  <sheetFormatPr baseColWidth="10" defaultColWidth="11.42578125" defaultRowHeight="15" x14ac:dyDescent="0.25"/>
  <cols>
    <col min="1" max="1" width="11.42578125" style="82"/>
    <col min="2" max="2" width="31.85546875" style="82" customWidth="1"/>
    <col min="3" max="3" width="31" style="82" customWidth="1"/>
    <col min="4" max="4" width="54.42578125" style="82" customWidth="1"/>
    <col min="5" max="5" width="52.42578125" style="82" customWidth="1"/>
    <col min="6" max="6" width="7" style="82" bestFit="1" customWidth="1"/>
    <col min="7" max="7" width="71" style="82" bestFit="1" customWidth="1"/>
    <col min="8" max="8" width="23" style="82" customWidth="1"/>
    <col min="9" max="10" width="11.42578125" style="82"/>
    <col min="11" max="11" width="26.42578125" style="82" customWidth="1"/>
    <col min="12" max="14" width="11.42578125" style="82"/>
    <col min="15" max="15" width="22" style="82" bestFit="1" customWidth="1"/>
    <col min="16" max="16384" width="11.42578125" style="82"/>
  </cols>
  <sheetData>
    <row r="2" spans="1:8" ht="15.75" thickBot="1" x14ac:dyDescent="0.3">
      <c r="B2" s="135" t="s">
        <v>666</v>
      </c>
      <c r="C2" s="82" t="s">
        <v>667</v>
      </c>
    </row>
    <row r="3" spans="1:8" x14ac:dyDescent="0.25">
      <c r="B3" s="136">
        <v>2021</v>
      </c>
      <c r="C3" s="136"/>
    </row>
    <row r="4" spans="1:8" x14ac:dyDescent="0.25">
      <c r="B4" s="137">
        <v>2022</v>
      </c>
      <c r="C4" s="137"/>
    </row>
    <row r="5" spans="1:8" x14ac:dyDescent="0.25">
      <c r="B5" s="137">
        <v>2023</v>
      </c>
      <c r="C5" s="137"/>
    </row>
    <row r="6" spans="1:8" ht="15.75" thickBot="1" x14ac:dyDescent="0.3">
      <c r="A6" s="82" t="s">
        <v>515</v>
      </c>
      <c r="B6" s="138">
        <v>2024</v>
      </c>
      <c r="C6" s="138"/>
    </row>
    <row r="9" spans="1:8" ht="15.75" thickBot="1" x14ac:dyDescent="0.3">
      <c r="B9" s="84" t="s">
        <v>450</v>
      </c>
      <c r="G9" s="84"/>
    </row>
    <row r="10" spans="1:8" ht="15.75" thickBot="1" x14ac:dyDescent="0.3">
      <c r="B10" s="93" t="s">
        <v>1580</v>
      </c>
      <c r="C10" s="82" t="s">
        <v>502</v>
      </c>
      <c r="D10" s="84" t="s">
        <v>1308</v>
      </c>
      <c r="G10" s="82" t="s">
        <v>1329</v>
      </c>
    </row>
    <row r="11" spans="1:8" x14ac:dyDescent="0.25">
      <c r="B11" s="94" t="s">
        <v>441</v>
      </c>
      <c r="C11" s="82" t="s">
        <v>519</v>
      </c>
      <c r="D11" s="93" t="s">
        <v>431</v>
      </c>
      <c r="G11" s="328" t="s">
        <v>1315</v>
      </c>
      <c r="H11" s="330" t="s">
        <v>1330</v>
      </c>
    </row>
    <row r="12" spans="1:8" x14ac:dyDescent="0.25">
      <c r="B12" s="94" t="s">
        <v>442</v>
      </c>
      <c r="C12" s="82" t="s">
        <v>519</v>
      </c>
      <c r="D12" s="94" t="s">
        <v>429</v>
      </c>
      <c r="G12" s="328" t="s">
        <v>1310</v>
      </c>
      <c r="H12" s="330" t="s">
        <v>1330</v>
      </c>
    </row>
    <row r="13" spans="1:8" x14ac:dyDescent="0.25">
      <c r="B13" s="94" t="s">
        <v>443</v>
      </c>
      <c r="C13" s="82" t="s">
        <v>519</v>
      </c>
      <c r="D13" s="94" t="s">
        <v>430</v>
      </c>
      <c r="G13" s="328" t="s">
        <v>1312</v>
      </c>
      <c r="H13" s="312" t="s">
        <v>1314</v>
      </c>
    </row>
    <row r="14" spans="1:8" x14ac:dyDescent="0.25">
      <c r="B14" s="94" t="s">
        <v>444</v>
      </c>
      <c r="C14" s="82" t="s">
        <v>519</v>
      </c>
      <c r="D14" s="94" t="s">
        <v>433</v>
      </c>
      <c r="G14" s="328" t="s">
        <v>1313</v>
      </c>
      <c r="H14" s="312" t="s">
        <v>1314</v>
      </c>
    </row>
    <row r="15" spans="1:8" x14ac:dyDescent="0.25">
      <c r="B15" s="94" t="s">
        <v>445</v>
      </c>
      <c r="C15" s="82" t="s">
        <v>519</v>
      </c>
      <c r="D15" s="94" t="s">
        <v>428</v>
      </c>
    </row>
    <row r="16" spans="1:8" x14ac:dyDescent="0.25">
      <c r="B16" s="94" t="s">
        <v>446</v>
      </c>
      <c r="C16" s="82" t="s">
        <v>519</v>
      </c>
      <c r="D16" s="94" t="s">
        <v>432</v>
      </c>
    </row>
    <row r="17" spans="1:8" x14ac:dyDescent="0.25">
      <c r="B17" s="94" t="s">
        <v>447</v>
      </c>
      <c r="C17" s="82" t="s">
        <v>519</v>
      </c>
    </row>
    <row r="18" spans="1:8" x14ac:dyDescent="0.25">
      <c r="B18" s="94" t="s">
        <v>448</v>
      </c>
      <c r="C18" s="82" t="s">
        <v>519</v>
      </c>
      <c r="G18" s="327" t="s">
        <v>1311</v>
      </c>
      <c r="H18" s="84" t="s">
        <v>1326</v>
      </c>
    </row>
    <row r="19" spans="1:8" ht="15.75" thickBot="1" x14ac:dyDescent="0.3">
      <c r="B19" s="95" t="s">
        <v>449</v>
      </c>
      <c r="C19" s="82" t="s">
        <v>519</v>
      </c>
      <c r="G19" t="s">
        <v>1317</v>
      </c>
      <c r="H19" t="s">
        <v>1316</v>
      </c>
    </row>
    <row r="20" spans="1:8" x14ac:dyDescent="0.25">
      <c r="G20" t="s">
        <v>146</v>
      </c>
      <c r="H20" t="s">
        <v>980</v>
      </c>
    </row>
    <row r="21" spans="1:8" x14ac:dyDescent="0.25">
      <c r="A21" s="82" t="s">
        <v>515</v>
      </c>
      <c r="B21" s="84"/>
      <c r="C21" s="84"/>
      <c r="G21" t="s">
        <v>1319</v>
      </c>
      <c r="H21" t="s">
        <v>1318</v>
      </c>
    </row>
    <row r="22" spans="1:8" ht="15.75" thickBot="1" x14ac:dyDescent="0.3">
      <c r="B22" s="84" t="s">
        <v>502</v>
      </c>
      <c r="C22" s="84" t="s">
        <v>513</v>
      </c>
      <c r="G22" t="s">
        <v>148</v>
      </c>
      <c r="H22" t="s">
        <v>926</v>
      </c>
    </row>
    <row r="23" spans="1:8" x14ac:dyDescent="0.25">
      <c r="B23" s="86" t="s">
        <v>1581</v>
      </c>
      <c r="C23" s="87" t="s">
        <v>507</v>
      </c>
      <c r="D23" s="82" t="s">
        <v>1587</v>
      </c>
      <c r="G23" t="s">
        <v>1320</v>
      </c>
      <c r="H23" t="s">
        <v>922</v>
      </c>
    </row>
    <row r="24" spans="1:8" x14ac:dyDescent="0.25">
      <c r="B24" s="88" t="s">
        <v>1582</v>
      </c>
      <c r="C24" s="89" t="s">
        <v>508</v>
      </c>
      <c r="D24" s="82" t="s">
        <v>1586</v>
      </c>
      <c r="G24" t="s">
        <v>1321</v>
      </c>
      <c r="H24" t="s">
        <v>928</v>
      </c>
    </row>
    <row r="25" spans="1:8" x14ac:dyDescent="0.25">
      <c r="B25" s="88" t="s">
        <v>451</v>
      </c>
      <c r="C25" s="89" t="s">
        <v>509</v>
      </c>
      <c r="D25" s="82" t="s">
        <v>1585</v>
      </c>
    </row>
    <row r="26" spans="1:8" x14ac:dyDescent="0.25">
      <c r="B26" s="88" t="s">
        <v>517</v>
      </c>
      <c r="C26" s="89" t="s">
        <v>553</v>
      </c>
      <c r="D26" s="82" t="s">
        <v>1584</v>
      </c>
      <c r="G26" s="313" t="s">
        <v>1314</v>
      </c>
      <c r="H26" s="84" t="s">
        <v>1327</v>
      </c>
    </row>
    <row r="27" spans="1:8" ht="15.75" thickBot="1" x14ac:dyDescent="0.3">
      <c r="B27" s="90" t="s">
        <v>497</v>
      </c>
      <c r="C27" s="91" t="s">
        <v>510</v>
      </c>
      <c r="D27" s="82" t="s">
        <v>1583</v>
      </c>
      <c r="G27" t="s">
        <v>1323</v>
      </c>
      <c r="H27" t="s">
        <v>1322</v>
      </c>
    </row>
    <row r="28" spans="1:8" ht="15.75" thickBot="1" x14ac:dyDescent="0.3">
      <c r="B28" s="90"/>
      <c r="C28" s="91"/>
      <c r="G28" t="s">
        <v>1324</v>
      </c>
      <c r="H28" t="s">
        <v>910</v>
      </c>
    </row>
    <row r="29" spans="1:8" x14ac:dyDescent="0.25">
      <c r="G29" t="s">
        <v>149</v>
      </c>
      <c r="H29" t="s">
        <v>914</v>
      </c>
    </row>
    <row r="30" spans="1:8" x14ac:dyDescent="0.25">
      <c r="G30" t="s">
        <v>1325</v>
      </c>
      <c r="H30" t="s">
        <v>906</v>
      </c>
    </row>
    <row r="31" spans="1:8" ht="15.75" thickBot="1" x14ac:dyDescent="0.3">
      <c r="B31" s="84" t="s">
        <v>511</v>
      </c>
      <c r="C31" s="84" t="s">
        <v>512</v>
      </c>
      <c r="D31" s="84" t="s">
        <v>58</v>
      </c>
    </row>
    <row r="32" spans="1:8" x14ac:dyDescent="0.25">
      <c r="B32" s="86" t="s">
        <v>504</v>
      </c>
      <c r="C32" s="96" t="s">
        <v>492</v>
      </c>
      <c r="D32" s="97" t="s">
        <v>493</v>
      </c>
      <c r="G32" s="330" t="s">
        <v>1330</v>
      </c>
      <c r="H32" s="84" t="s">
        <v>1327</v>
      </c>
    </row>
    <row r="33" spans="2:8" ht="15.75" thickBot="1" x14ac:dyDescent="0.3">
      <c r="B33" s="90"/>
      <c r="C33" s="99"/>
      <c r="D33" s="91" t="s">
        <v>1580</v>
      </c>
      <c r="G33" s="329" t="s">
        <v>720</v>
      </c>
      <c r="H33" s="82" t="s">
        <v>723</v>
      </c>
    </row>
    <row r="34" spans="2:8" x14ac:dyDescent="0.25">
      <c r="G34" s="329" t="s">
        <v>238</v>
      </c>
      <c r="H34" s="82" t="s">
        <v>740</v>
      </c>
    </row>
    <row r="35" spans="2:8" ht="15.75" thickBot="1" x14ac:dyDescent="0.3">
      <c r="D35" s="493" t="s">
        <v>451</v>
      </c>
      <c r="E35" s="494" t="s">
        <v>1581</v>
      </c>
      <c r="G35" s="329" t="s">
        <v>828</v>
      </c>
      <c r="H35" s="82" t="s">
        <v>831</v>
      </c>
    </row>
    <row r="36" spans="2:8" x14ac:dyDescent="0.25">
      <c r="B36" s="86" t="s">
        <v>505</v>
      </c>
      <c r="C36" s="96" t="s">
        <v>452</v>
      </c>
      <c r="D36" s="97" t="s">
        <v>1765</v>
      </c>
      <c r="E36" s="82" t="s">
        <v>1725</v>
      </c>
      <c r="G36" s="329" t="s">
        <v>392</v>
      </c>
      <c r="H36" s="82" t="s">
        <v>838</v>
      </c>
    </row>
    <row r="37" spans="2:8" x14ac:dyDescent="0.25">
      <c r="B37" s="88" t="s">
        <v>505</v>
      </c>
      <c r="C37" s="81" t="s">
        <v>453</v>
      </c>
      <c r="D37" s="98" t="s">
        <v>1766</v>
      </c>
      <c r="E37" s="82" t="s">
        <v>1725</v>
      </c>
      <c r="G37" s="329" t="s">
        <v>1331</v>
      </c>
      <c r="H37" s="82" t="s">
        <v>1502</v>
      </c>
    </row>
    <row r="38" spans="2:8" x14ac:dyDescent="0.25">
      <c r="B38" s="88" t="s">
        <v>505</v>
      </c>
      <c r="C38" s="81" t="s">
        <v>455</v>
      </c>
      <c r="D38" s="98" t="s">
        <v>1767</v>
      </c>
      <c r="E38" s="82" t="s">
        <v>1725</v>
      </c>
      <c r="G38" s="329" t="s">
        <v>946</v>
      </c>
      <c r="H38" s="82" t="s">
        <v>949</v>
      </c>
    </row>
    <row r="39" spans="2:8" x14ac:dyDescent="0.25">
      <c r="B39" s="88" t="s">
        <v>505</v>
      </c>
      <c r="C39" s="81" t="s">
        <v>456</v>
      </c>
      <c r="D39" s="98" t="s">
        <v>1768</v>
      </c>
      <c r="E39" s="85" t="s">
        <v>1728</v>
      </c>
      <c r="G39" s="329" t="s">
        <v>233</v>
      </c>
      <c r="H39" s="82" t="s">
        <v>955</v>
      </c>
    </row>
    <row r="40" spans="2:8" x14ac:dyDescent="0.25">
      <c r="B40" s="88" t="s">
        <v>505</v>
      </c>
      <c r="C40" s="81" t="s">
        <v>458</v>
      </c>
      <c r="D40" s="98" t="s">
        <v>1769</v>
      </c>
      <c r="E40" s="85" t="s">
        <v>1728</v>
      </c>
      <c r="G40" s="329" t="s">
        <v>252</v>
      </c>
      <c r="H40" s="82" t="s">
        <v>983</v>
      </c>
    </row>
    <row r="41" spans="2:8" x14ac:dyDescent="0.25">
      <c r="B41" s="88" t="s">
        <v>505</v>
      </c>
      <c r="C41" s="81" t="s">
        <v>460</v>
      </c>
      <c r="D41" s="98" t="s">
        <v>1770</v>
      </c>
      <c r="E41" s="85" t="s">
        <v>1771</v>
      </c>
      <c r="G41" s="329" t="s">
        <v>1106</v>
      </c>
      <c r="H41" s="82" t="s">
        <v>1109</v>
      </c>
    </row>
    <row r="42" spans="2:8" x14ac:dyDescent="0.25">
      <c r="B42" s="88" t="s">
        <v>505</v>
      </c>
      <c r="C42" s="81" t="s">
        <v>461</v>
      </c>
      <c r="D42" s="98" t="s">
        <v>1772</v>
      </c>
      <c r="E42" s="85" t="s">
        <v>1727</v>
      </c>
    </row>
    <row r="43" spans="2:8" x14ac:dyDescent="0.25">
      <c r="B43" s="88" t="s">
        <v>505</v>
      </c>
      <c r="C43" s="81" t="s">
        <v>463</v>
      </c>
      <c r="D43" s="98" t="s">
        <v>1774</v>
      </c>
      <c r="E43" s="85" t="s">
        <v>1727</v>
      </c>
      <c r="G43" t="s">
        <v>243</v>
      </c>
      <c r="H43" s="311" t="s">
        <v>1502</v>
      </c>
    </row>
    <row r="44" spans="2:8" x14ac:dyDescent="0.25">
      <c r="B44" s="88" t="s">
        <v>505</v>
      </c>
      <c r="C44" s="81" t="s">
        <v>464</v>
      </c>
      <c r="D44" s="98" t="s">
        <v>1773</v>
      </c>
      <c r="E44" s="85" t="s">
        <v>1727</v>
      </c>
      <c r="G44" t="s">
        <v>244</v>
      </c>
      <c r="H44" s="311" t="s">
        <v>1572</v>
      </c>
    </row>
    <row r="45" spans="2:8" x14ac:dyDescent="0.25">
      <c r="B45" s="88" t="s">
        <v>505</v>
      </c>
      <c r="C45" s="81" t="s">
        <v>465</v>
      </c>
      <c r="D45" s="98" t="s">
        <v>1775</v>
      </c>
      <c r="E45" s="85" t="s">
        <v>1727</v>
      </c>
      <c r="G45" t="s">
        <v>245</v>
      </c>
      <c r="H45" s="311" t="s">
        <v>1573</v>
      </c>
    </row>
    <row r="46" spans="2:8" x14ac:dyDescent="0.25">
      <c r="B46" s="88" t="s">
        <v>505</v>
      </c>
      <c r="C46" s="81" t="s">
        <v>466</v>
      </c>
      <c r="D46" s="98" t="s">
        <v>1776</v>
      </c>
      <c r="E46" s="85" t="s">
        <v>1727</v>
      </c>
    </row>
    <row r="47" spans="2:8" x14ac:dyDescent="0.25">
      <c r="B47" s="88" t="s">
        <v>505</v>
      </c>
      <c r="C47" s="81" t="s">
        <v>468</v>
      </c>
      <c r="D47" s="98" t="s">
        <v>1777</v>
      </c>
      <c r="E47" s="85" t="s">
        <v>1727</v>
      </c>
    </row>
    <row r="48" spans="2:8" x14ac:dyDescent="0.25">
      <c r="B48" s="88" t="s">
        <v>505</v>
      </c>
      <c r="C48" s="81" t="s">
        <v>469</v>
      </c>
      <c r="D48" s="98" t="s">
        <v>1778</v>
      </c>
      <c r="E48" s="85" t="s">
        <v>1778</v>
      </c>
    </row>
    <row r="49" spans="2:5" x14ac:dyDescent="0.25">
      <c r="B49" s="88" t="s">
        <v>505</v>
      </c>
      <c r="C49" s="81" t="s">
        <v>470</v>
      </c>
      <c r="D49" s="98" t="s">
        <v>1779</v>
      </c>
      <c r="E49" s="85" t="s">
        <v>1716</v>
      </c>
    </row>
    <row r="50" spans="2:5" x14ac:dyDescent="0.25">
      <c r="B50" s="88" t="s">
        <v>505</v>
      </c>
      <c r="C50" s="81" t="s">
        <v>471</v>
      </c>
      <c r="D50" s="98" t="s">
        <v>1781</v>
      </c>
      <c r="E50" s="85" t="s">
        <v>1716</v>
      </c>
    </row>
    <row r="51" spans="2:5" x14ac:dyDescent="0.25">
      <c r="B51" s="88" t="s">
        <v>505</v>
      </c>
      <c r="C51" s="81" t="s">
        <v>472</v>
      </c>
      <c r="D51" s="98" t="s">
        <v>1780</v>
      </c>
      <c r="E51" s="85" t="s">
        <v>1716</v>
      </c>
    </row>
    <row r="52" spans="2:5" x14ac:dyDescent="0.25">
      <c r="B52" s="88" t="s">
        <v>505</v>
      </c>
      <c r="C52" s="81" t="s">
        <v>473</v>
      </c>
      <c r="D52" s="98" t="s">
        <v>1782</v>
      </c>
      <c r="E52" s="85" t="s">
        <v>1716</v>
      </c>
    </row>
    <row r="53" spans="2:5" x14ac:dyDescent="0.25">
      <c r="B53" s="88" t="s">
        <v>505</v>
      </c>
      <c r="C53" s="81" t="s">
        <v>475</v>
      </c>
      <c r="D53" s="98" t="s">
        <v>1783</v>
      </c>
      <c r="E53" s="85" t="s">
        <v>1716</v>
      </c>
    </row>
    <row r="54" spans="2:5" x14ac:dyDescent="0.25">
      <c r="B54" s="88" t="s">
        <v>505</v>
      </c>
      <c r="C54" s="81" t="s">
        <v>476</v>
      </c>
      <c r="D54" s="98" t="s">
        <v>1784</v>
      </c>
      <c r="E54" s="85" t="s">
        <v>1643</v>
      </c>
    </row>
    <row r="55" spans="2:5" x14ac:dyDescent="0.25">
      <c r="B55" s="88" t="s">
        <v>505</v>
      </c>
      <c r="C55" s="81" t="s">
        <v>477</v>
      </c>
      <c r="D55" s="98" t="s">
        <v>1785</v>
      </c>
      <c r="E55" s="85" t="s">
        <v>1643</v>
      </c>
    </row>
    <row r="56" spans="2:5" x14ac:dyDescent="0.25">
      <c r="B56" s="88" t="s">
        <v>505</v>
      </c>
      <c r="C56" s="81" t="s">
        <v>479</v>
      </c>
      <c r="D56" s="98" t="s">
        <v>1786</v>
      </c>
      <c r="E56" s="85" t="s">
        <v>1643</v>
      </c>
    </row>
    <row r="57" spans="2:5" x14ac:dyDescent="0.25">
      <c r="B57" s="88" t="s">
        <v>505</v>
      </c>
      <c r="C57" s="81" t="s">
        <v>480</v>
      </c>
      <c r="D57" s="98" t="s">
        <v>1787</v>
      </c>
      <c r="E57" s="85" t="s">
        <v>1643</v>
      </c>
    </row>
    <row r="58" spans="2:5" x14ac:dyDescent="0.25">
      <c r="B58" s="88" t="s">
        <v>505</v>
      </c>
      <c r="C58" s="81" t="s">
        <v>482</v>
      </c>
      <c r="D58" s="98" t="s">
        <v>1788</v>
      </c>
      <c r="E58" s="85" t="s">
        <v>1643</v>
      </c>
    </row>
    <row r="59" spans="2:5" x14ac:dyDescent="0.25">
      <c r="B59" s="88" t="s">
        <v>505</v>
      </c>
      <c r="C59" s="81" t="s">
        <v>483</v>
      </c>
      <c r="D59" s="98" t="s">
        <v>1789</v>
      </c>
      <c r="E59" s="85" t="s">
        <v>1643</v>
      </c>
    </row>
    <row r="60" spans="2:5" x14ac:dyDescent="0.25">
      <c r="B60" s="88" t="s">
        <v>505</v>
      </c>
      <c r="C60" s="81" t="s">
        <v>484</v>
      </c>
      <c r="D60" s="98" t="s">
        <v>1790</v>
      </c>
      <c r="E60" s="85" t="s">
        <v>1643</v>
      </c>
    </row>
    <row r="61" spans="2:5" x14ac:dyDescent="0.25">
      <c r="B61" s="88" t="s">
        <v>505</v>
      </c>
      <c r="C61" s="81" t="s">
        <v>485</v>
      </c>
      <c r="D61" s="98" t="s">
        <v>1792</v>
      </c>
      <c r="E61" s="85" t="s">
        <v>1791</v>
      </c>
    </row>
    <row r="62" spans="2:5" x14ac:dyDescent="0.25">
      <c r="B62" s="88" t="s">
        <v>505</v>
      </c>
      <c r="C62" s="81" t="s">
        <v>486</v>
      </c>
      <c r="D62" s="98" t="s">
        <v>1793</v>
      </c>
      <c r="E62" s="85" t="s">
        <v>1791</v>
      </c>
    </row>
    <row r="63" spans="2:5" x14ac:dyDescent="0.25">
      <c r="B63" s="88" t="s">
        <v>505</v>
      </c>
      <c r="C63" s="81" t="s">
        <v>487</v>
      </c>
      <c r="D63" s="98" t="s">
        <v>1794</v>
      </c>
      <c r="E63" s="85" t="s">
        <v>1791</v>
      </c>
    </row>
    <row r="64" spans="2:5" x14ac:dyDescent="0.25">
      <c r="B64" s="88" t="s">
        <v>505</v>
      </c>
      <c r="C64" s="81" t="s">
        <v>488</v>
      </c>
      <c r="D64" s="98" t="s">
        <v>1795</v>
      </c>
      <c r="E64" s="85" t="s">
        <v>1791</v>
      </c>
    </row>
    <row r="65" spans="2:5" x14ac:dyDescent="0.25">
      <c r="B65" s="88" t="s">
        <v>505</v>
      </c>
      <c r="C65" s="81" t="s">
        <v>490</v>
      </c>
      <c r="D65" s="98" t="s">
        <v>1796</v>
      </c>
      <c r="E65" s="85" t="s">
        <v>1642</v>
      </c>
    </row>
    <row r="66" spans="2:5" x14ac:dyDescent="0.25">
      <c r="B66" s="88" t="s">
        <v>505</v>
      </c>
      <c r="C66" s="81" t="s">
        <v>491</v>
      </c>
      <c r="D66" s="98" t="s">
        <v>1797</v>
      </c>
      <c r="E66" s="85" t="s">
        <v>1642</v>
      </c>
    </row>
    <row r="67" spans="2:5" ht="15.75" customHeight="1" x14ac:dyDescent="0.25">
      <c r="B67" s="88"/>
      <c r="C67" s="83"/>
      <c r="D67" s="98" t="s">
        <v>1798</v>
      </c>
      <c r="E67" s="85" t="s">
        <v>1642</v>
      </c>
    </row>
    <row r="68" spans="2:5" ht="15.75" customHeight="1" x14ac:dyDescent="0.25">
      <c r="B68" s="495"/>
      <c r="C68" s="496"/>
      <c r="D68" s="497" t="s">
        <v>1799</v>
      </c>
      <c r="E68" s="85" t="s">
        <v>1729</v>
      </c>
    </row>
    <row r="69" spans="2:5" ht="15.75" customHeight="1" x14ac:dyDescent="0.25">
      <c r="B69" s="495"/>
      <c r="C69" s="496"/>
      <c r="D69" s="497" t="s">
        <v>1800</v>
      </c>
      <c r="E69" s="85" t="s">
        <v>1729</v>
      </c>
    </row>
    <row r="70" spans="2:5" ht="15.75" customHeight="1" x14ac:dyDescent="0.25">
      <c r="B70" s="495"/>
      <c r="C70" s="496"/>
      <c r="D70" s="497" t="s">
        <v>1801</v>
      </c>
      <c r="E70" s="85" t="s">
        <v>1729</v>
      </c>
    </row>
    <row r="71" spans="2:5" ht="15.75" customHeight="1" x14ac:dyDescent="0.25">
      <c r="B71" s="495"/>
      <c r="C71" s="496"/>
      <c r="D71" s="497" t="s">
        <v>1802</v>
      </c>
      <c r="E71" s="85" t="s">
        <v>1729</v>
      </c>
    </row>
    <row r="72" spans="2:5" ht="15.75" customHeight="1" x14ac:dyDescent="0.25">
      <c r="B72" s="495"/>
      <c r="C72" s="496"/>
      <c r="D72" s="497" t="s">
        <v>1804</v>
      </c>
      <c r="E72" s="85" t="s">
        <v>1803</v>
      </c>
    </row>
    <row r="73" spans="2:5" ht="15.75" customHeight="1" x14ac:dyDescent="0.25">
      <c r="B73" s="495"/>
      <c r="C73" s="496"/>
      <c r="D73" s="497" t="s">
        <v>1805</v>
      </c>
      <c r="E73" s="85" t="s">
        <v>1803</v>
      </c>
    </row>
    <row r="74" spans="2:5" ht="15.75" customHeight="1" x14ac:dyDescent="0.25">
      <c r="B74" s="495"/>
      <c r="C74" s="496"/>
      <c r="D74" s="497" t="s">
        <v>1806</v>
      </c>
      <c r="E74" s="85" t="s">
        <v>1723</v>
      </c>
    </row>
    <row r="75" spans="2:5" ht="15.75" customHeight="1" x14ac:dyDescent="0.25">
      <c r="B75" s="495"/>
      <c r="C75" s="496"/>
      <c r="D75" s="497" t="s">
        <v>1807</v>
      </c>
      <c r="E75" s="85" t="s">
        <v>1723</v>
      </c>
    </row>
    <row r="76" spans="2:5" ht="15.75" customHeight="1" x14ac:dyDescent="0.25">
      <c r="B76" s="495"/>
      <c r="C76" s="496"/>
      <c r="D76" s="497" t="s">
        <v>1808</v>
      </c>
      <c r="E76" s="85" t="s">
        <v>1723</v>
      </c>
    </row>
    <row r="77" spans="2:5" ht="15.75" customHeight="1" x14ac:dyDescent="0.25">
      <c r="B77" s="495"/>
      <c r="C77" s="496"/>
      <c r="D77" s="497" t="s">
        <v>1810</v>
      </c>
      <c r="E77" s="85" t="s">
        <v>1809</v>
      </c>
    </row>
    <row r="78" spans="2:5" ht="15.75" customHeight="1" x14ac:dyDescent="0.25">
      <c r="B78" s="495"/>
      <c r="C78" s="496"/>
      <c r="D78" s="497" t="s">
        <v>1811</v>
      </c>
      <c r="E78" s="85" t="s">
        <v>1809</v>
      </c>
    </row>
    <row r="79" spans="2:5" ht="15.75" customHeight="1" x14ac:dyDescent="0.25">
      <c r="B79" s="495"/>
      <c r="C79" s="496"/>
      <c r="D79" s="497" t="s">
        <v>1812</v>
      </c>
      <c r="E79" s="85" t="s">
        <v>1809</v>
      </c>
    </row>
    <row r="80" spans="2:5" ht="15.75" customHeight="1" x14ac:dyDescent="0.25">
      <c r="B80" s="495"/>
      <c r="C80" s="496"/>
      <c r="D80" s="497" t="s">
        <v>1813</v>
      </c>
      <c r="E80" s="85" t="s">
        <v>1809</v>
      </c>
    </row>
    <row r="81" spans="2:5" ht="15.75" customHeight="1" x14ac:dyDescent="0.25">
      <c r="B81" s="495"/>
      <c r="C81" s="496"/>
      <c r="D81" s="497" t="s">
        <v>1815</v>
      </c>
      <c r="E81" s="85" t="s">
        <v>1814</v>
      </c>
    </row>
    <row r="82" spans="2:5" ht="15.75" customHeight="1" x14ac:dyDescent="0.25">
      <c r="B82" s="495"/>
      <c r="C82" s="496"/>
      <c r="D82" s="497" t="s">
        <v>1816</v>
      </c>
      <c r="E82" s="85" t="s">
        <v>1814</v>
      </c>
    </row>
    <row r="83" spans="2:5" ht="15.75" customHeight="1" x14ac:dyDescent="0.25">
      <c r="B83" s="495"/>
      <c r="C83" s="496"/>
      <c r="D83" s="497" t="s">
        <v>1718</v>
      </c>
      <c r="E83" s="85" t="s">
        <v>1817</v>
      </c>
    </row>
    <row r="84" spans="2:5" ht="15.75" customHeight="1" x14ac:dyDescent="0.25">
      <c r="B84" s="495"/>
      <c r="C84" s="496"/>
      <c r="D84" s="497" t="s">
        <v>1720</v>
      </c>
      <c r="E84" s="85" t="s">
        <v>1817</v>
      </c>
    </row>
    <row r="85" spans="2:5" ht="15.75" customHeight="1" x14ac:dyDescent="0.25">
      <c r="B85" s="495"/>
      <c r="C85" s="496"/>
      <c r="D85" s="497" t="s">
        <v>1724</v>
      </c>
      <c r="E85" s="85" t="s">
        <v>1817</v>
      </c>
    </row>
    <row r="86" spans="2:5" ht="15.75" customHeight="1" x14ac:dyDescent="0.25">
      <c r="B86" s="495"/>
      <c r="C86" s="496"/>
      <c r="D86" s="497" t="s">
        <v>1818</v>
      </c>
      <c r="E86" s="85" t="s">
        <v>1644</v>
      </c>
    </row>
    <row r="87" spans="2:5" ht="15.75" customHeight="1" x14ac:dyDescent="0.25">
      <c r="B87" s="495"/>
      <c r="C87" s="496"/>
      <c r="D87" s="497" t="s">
        <v>1819</v>
      </c>
      <c r="E87" s="85" t="s">
        <v>1644</v>
      </c>
    </row>
    <row r="88" spans="2:5" ht="15.75" customHeight="1" x14ac:dyDescent="0.25">
      <c r="B88" s="495"/>
      <c r="C88" s="496"/>
      <c r="D88" s="497" t="s">
        <v>1820</v>
      </c>
      <c r="E88" s="85" t="s">
        <v>1644</v>
      </c>
    </row>
    <row r="89" spans="2:5" ht="15.75" customHeight="1" x14ac:dyDescent="0.25">
      <c r="B89" s="495"/>
      <c r="C89" s="496"/>
      <c r="D89" s="497" t="s">
        <v>1821</v>
      </c>
      <c r="E89" s="85" t="s">
        <v>1644</v>
      </c>
    </row>
    <row r="90" spans="2:5" ht="15.75" customHeight="1" x14ac:dyDescent="0.25">
      <c r="B90" s="495"/>
      <c r="C90" s="496"/>
      <c r="D90" s="497" t="s">
        <v>1823</v>
      </c>
      <c r="E90" s="85" t="s">
        <v>1822</v>
      </c>
    </row>
    <row r="91" spans="2:5" ht="15.75" customHeight="1" x14ac:dyDescent="0.25">
      <c r="B91" s="495"/>
      <c r="C91" s="496"/>
      <c r="D91" s="497" t="s">
        <v>1824</v>
      </c>
      <c r="E91" s="85" t="s">
        <v>1822</v>
      </c>
    </row>
    <row r="92" spans="2:5" ht="15.75" customHeight="1" x14ac:dyDescent="0.25">
      <c r="B92" s="495"/>
      <c r="C92" s="496"/>
      <c r="D92" s="497" t="s">
        <v>1825</v>
      </c>
      <c r="E92" s="85" t="s">
        <v>1822</v>
      </c>
    </row>
    <row r="93" spans="2:5" ht="15.75" customHeight="1" x14ac:dyDescent="0.25">
      <c r="B93" s="495"/>
      <c r="C93" s="496"/>
      <c r="D93" s="497" t="s">
        <v>1826</v>
      </c>
      <c r="E93" s="85" t="s">
        <v>1822</v>
      </c>
    </row>
    <row r="94" spans="2:5" x14ac:dyDescent="0.25">
      <c r="B94" s="495"/>
      <c r="C94" s="496"/>
      <c r="D94" s="497" t="s">
        <v>1843</v>
      </c>
      <c r="E94" s="85" t="s">
        <v>1842</v>
      </c>
    </row>
    <row r="95" spans="2:5" x14ac:dyDescent="0.25">
      <c r="B95" s="495"/>
      <c r="C95" s="496"/>
      <c r="D95" s="497"/>
      <c r="E95" s="85"/>
    </row>
    <row r="96" spans="2:5" ht="15.75" thickBot="1" x14ac:dyDescent="0.3">
      <c r="B96" s="90"/>
      <c r="C96" s="99"/>
      <c r="D96" s="91"/>
    </row>
    <row r="98" spans="2:4" ht="15.75" thickBot="1" x14ac:dyDescent="0.3"/>
    <row r="99" spans="2:4" x14ac:dyDescent="0.25">
      <c r="B99" s="86" t="s">
        <v>506</v>
      </c>
      <c r="C99" s="96" t="s">
        <v>1827</v>
      </c>
      <c r="D99" s="97" t="str">
        <f>+E36</f>
        <v>Dirección de Comunicaciones</v>
      </c>
    </row>
    <row r="100" spans="2:4" x14ac:dyDescent="0.25">
      <c r="B100" s="88" t="s">
        <v>506</v>
      </c>
      <c r="C100" s="81" t="s">
        <v>494</v>
      </c>
      <c r="D100" s="98" t="str">
        <f>+E39</f>
        <v>Dirección Jurídica</v>
      </c>
    </row>
    <row r="101" spans="2:4" x14ac:dyDescent="0.25">
      <c r="B101" s="88" t="s">
        <v>506</v>
      </c>
      <c r="C101" s="81" t="s">
        <v>498</v>
      </c>
      <c r="D101" s="98" t="str">
        <f>+E41</f>
        <v>Oficina Acceso a la Información</v>
      </c>
    </row>
    <row r="102" spans="2:4" x14ac:dyDescent="0.25">
      <c r="B102" s="88" t="s">
        <v>506</v>
      </c>
      <c r="C102" s="81" t="s">
        <v>1829</v>
      </c>
      <c r="D102" s="98" t="str">
        <f>+E42</f>
        <v>Dirección Recursos Humanos</v>
      </c>
    </row>
    <row r="103" spans="2:4" x14ac:dyDescent="0.25">
      <c r="B103" s="88" t="s">
        <v>506</v>
      </c>
      <c r="C103" s="81" t="s">
        <v>1830</v>
      </c>
      <c r="D103" s="98" t="str">
        <f>+E48</f>
        <v>Dirección de Fiscalización y Control</v>
      </c>
    </row>
    <row r="104" spans="2:4" x14ac:dyDescent="0.25">
      <c r="B104" s="88" t="s">
        <v>506</v>
      </c>
      <c r="C104" s="81" t="s">
        <v>1831</v>
      </c>
      <c r="D104" s="98" t="str">
        <f>+E49</f>
        <v>Dirección Planificación y Desarrollo</v>
      </c>
    </row>
    <row r="105" spans="2:4" x14ac:dyDescent="0.25">
      <c r="B105" s="88" t="s">
        <v>506</v>
      </c>
      <c r="C105" s="81" t="s">
        <v>1828</v>
      </c>
      <c r="D105" s="98" t="str">
        <f>+E54</f>
        <v>Dirección Administrativa</v>
      </c>
    </row>
    <row r="106" spans="2:4" x14ac:dyDescent="0.25">
      <c r="B106" s="88" t="s">
        <v>506</v>
      </c>
      <c r="C106" s="81" t="s">
        <v>1835</v>
      </c>
      <c r="D106" s="98" t="str">
        <f>+E61</f>
        <v>Dirección de Tecnologías de la Información y Comunicación</v>
      </c>
    </row>
    <row r="107" spans="2:4" x14ac:dyDescent="0.25">
      <c r="B107" s="88" t="s">
        <v>506</v>
      </c>
      <c r="C107" s="81" t="s">
        <v>1836</v>
      </c>
      <c r="D107" s="98" t="str">
        <f>+E65</f>
        <v>Dirección Financiera</v>
      </c>
    </row>
    <row r="108" spans="2:4" x14ac:dyDescent="0.25">
      <c r="B108" s="88" t="s">
        <v>506</v>
      </c>
      <c r="C108" s="81" t="s">
        <v>1832</v>
      </c>
      <c r="D108" s="98" t="str">
        <f>+E68</f>
        <v>Dirección Emergencias Médicas</v>
      </c>
    </row>
    <row r="109" spans="2:4" x14ac:dyDescent="0.25">
      <c r="B109" s="88" t="s">
        <v>506</v>
      </c>
      <c r="C109" s="81" t="s">
        <v>1833</v>
      </c>
      <c r="D109" s="98" t="str">
        <f>+E72</f>
        <v>Dirección Medicamentos e Insumos</v>
      </c>
    </row>
    <row r="110" spans="2:4" x14ac:dyDescent="0.25">
      <c r="B110" s="88" t="s">
        <v>506</v>
      </c>
      <c r="C110" s="81" t="s">
        <v>1834</v>
      </c>
      <c r="D110" s="98" t="str">
        <f>+E75</f>
        <v>Dirección Gestión de la Información</v>
      </c>
    </row>
    <row r="111" spans="2:4" x14ac:dyDescent="0.25">
      <c r="B111" s="88" t="s">
        <v>506</v>
      </c>
      <c r="C111" s="81" t="s">
        <v>1837</v>
      </c>
      <c r="D111" s="98" t="str">
        <f>+E77</f>
        <v>Dirección Gestión de Calidad en los Servicios de Salud</v>
      </c>
    </row>
    <row r="112" spans="2:4" x14ac:dyDescent="0.25">
      <c r="B112" s="88" t="s">
        <v>506</v>
      </c>
      <c r="C112" s="81" t="s">
        <v>1838</v>
      </c>
      <c r="D112" s="98" t="str">
        <f>+E81</f>
        <v xml:space="preserve">Dirección Materno, Infantil y Adolescentes </v>
      </c>
    </row>
    <row r="113" spans="2:4" x14ac:dyDescent="0.25">
      <c r="B113" s="88" t="s">
        <v>506</v>
      </c>
      <c r="C113" s="81" t="s">
        <v>1839</v>
      </c>
      <c r="D113" s="98" t="str">
        <f>+E83</f>
        <v xml:space="preserve">Dirección de Asistencia a la Red de Servicios de Salud </v>
      </c>
    </row>
    <row r="114" spans="2:4" x14ac:dyDescent="0.25">
      <c r="B114" s="88" t="s">
        <v>506</v>
      </c>
      <c r="C114" s="81" t="s">
        <v>1840</v>
      </c>
      <c r="D114" s="98" t="str">
        <f>+E86</f>
        <v>Dirección Centros Hospitalarios</v>
      </c>
    </row>
    <row r="115" spans="2:4" x14ac:dyDescent="0.25">
      <c r="B115" s="88" t="s">
        <v>506</v>
      </c>
      <c r="C115" s="81" t="s">
        <v>1841</v>
      </c>
      <c r="D115" s="98" t="str">
        <f>+E90</f>
        <v>Dirección Primer Nivel de Atención</v>
      </c>
    </row>
    <row r="116" spans="2:4" x14ac:dyDescent="0.25">
      <c r="B116" s="88"/>
      <c r="C116" s="81" t="s">
        <v>1844</v>
      </c>
      <c r="D116" s="98" t="str">
        <f>+E94</f>
        <v>Seguridad</v>
      </c>
    </row>
    <row r="117" spans="2:4" x14ac:dyDescent="0.25">
      <c r="B117" s="88"/>
      <c r="C117" s="81"/>
      <c r="D117" s="98"/>
    </row>
    <row r="118" spans="2:4" x14ac:dyDescent="0.25">
      <c r="B118" s="88"/>
      <c r="C118" s="83"/>
      <c r="D118" s="89"/>
    </row>
    <row r="119" spans="2:4" ht="15.75" thickBot="1" x14ac:dyDescent="0.3">
      <c r="B119" s="90"/>
      <c r="C119" s="99"/>
      <c r="D119" s="91"/>
    </row>
    <row r="122" spans="2:4" x14ac:dyDescent="0.25">
      <c r="B122" s="83" t="s">
        <v>503</v>
      </c>
      <c r="C122" s="83"/>
      <c r="D122" s="83"/>
    </row>
    <row r="123" spans="2:4" x14ac:dyDescent="0.25">
      <c r="B123" s="83"/>
      <c r="C123" s="83"/>
      <c r="D123" s="83"/>
    </row>
    <row r="124" spans="2:4" x14ac:dyDescent="0.25">
      <c r="B124" s="83"/>
      <c r="C124" s="83"/>
      <c r="D124" s="83"/>
    </row>
    <row r="126" spans="2:4" x14ac:dyDescent="0.25">
      <c r="B126" s="83" t="s">
        <v>510</v>
      </c>
      <c r="C126" s="81" t="s">
        <v>498</v>
      </c>
      <c r="D126" s="81" t="s">
        <v>499</v>
      </c>
    </row>
    <row r="127" spans="2:4" x14ac:dyDescent="0.25">
      <c r="B127" s="83" t="s">
        <v>510</v>
      </c>
      <c r="C127" s="81" t="s">
        <v>500</v>
      </c>
      <c r="D127" s="81" t="s">
        <v>501</v>
      </c>
    </row>
    <row r="128" spans="2:4" x14ac:dyDescent="0.25">
      <c r="B128" s="83"/>
      <c r="C128" s="83"/>
      <c r="D128" s="83"/>
    </row>
    <row r="129" spans="1:13" x14ac:dyDescent="0.25">
      <c r="B129" s="83"/>
      <c r="C129" s="83"/>
      <c r="D129" s="83"/>
    </row>
    <row r="134" spans="1:13" ht="15.75" thickBot="1" x14ac:dyDescent="0.3"/>
    <row r="135" spans="1:13" ht="15.75" thickBot="1" x14ac:dyDescent="0.3">
      <c r="B135" s="128" t="s">
        <v>519</v>
      </c>
      <c r="C135" s="129"/>
      <c r="D135" s="130"/>
      <c r="E135" s="130"/>
    </row>
    <row r="136" spans="1:13" x14ac:dyDescent="0.25">
      <c r="A136" s="82" t="s">
        <v>515</v>
      </c>
      <c r="B136" s="92" t="s">
        <v>516</v>
      </c>
      <c r="C136" s="92" t="s">
        <v>554</v>
      </c>
      <c r="D136" s="127" t="s">
        <v>660</v>
      </c>
      <c r="E136" s="127">
        <v>1</v>
      </c>
    </row>
    <row r="137" spans="1:13" x14ac:dyDescent="0.25">
      <c r="B137" s="83" t="s">
        <v>451</v>
      </c>
      <c r="C137" s="83" t="s">
        <v>555</v>
      </c>
      <c r="D137" s="83" t="s">
        <v>661</v>
      </c>
      <c r="E137" s="83">
        <v>2</v>
      </c>
    </row>
    <row r="138" spans="1:13" x14ac:dyDescent="0.25">
      <c r="B138" s="83" t="s">
        <v>517</v>
      </c>
      <c r="C138" s="83" t="s">
        <v>553</v>
      </c>
      <c r="D138" s="83" t="s">
        <v>662</v>
      </c>
      <c r="E138" s="83">
        <v>3</v>
      </c>
    </row>
    <row r="139" spans="1:13" x14ac:dyDescent="0.25">
      <c r="B139" s="83" t="s">
        <v>518</v>
      </c>
      <c r="C139" s="83" t="s">
        <v>559</v>
      </c>
      <c r="D139" s="126" t="s">
        <v>663</v>
      </c>
      <c r="E139" s="126">
        <v>4</v>
      </c>
    </row>
    <row r="140" spans="1:13" x14ac:dyDescent="0.25">
      <c r="B140" s="83" t="s">
        <v>497</v>
      </c>
      <c r="C140" s="83" t="s">
        <v>556</v>
      </c>
      <c r="D140" s="126" t="s">
        <v>664</v>
      </c>
      <c r="E140" s="126">
        <v>5</v>
      </c>
    </row>
    <row r="142" spans="1:13" ht="15.75" thickBot="1" x14ac:dyDescent="0.3"/>
    <row r="143" spans="1:13" ht="15.75" thickBot="1" x14ac:dyDescent="0.3">
      <c r="B143" s="125" t="s">
        <v>520</v>
      </c>
      <c r="C143" s="84"/>
      <c r="D143" s="84"/>
      <c r="E143" s="125" t="s">
        <v>553</v>
      </c>
      <c r="F143" s="84"/>
      <c r="I143" s="84"/>
      <c r="L143" s="84"/>
      <c r="M143" s="84"/>
    </row>
    <row r="144" spans="1:13" x14ac:dyDescent="0.25">
      <c r="A144" s="82" t="s">
        <v>515</v>
      </c>
      <c r="B144" s="92" t="s">
        <v>521</v>
      </c>
      <c r="C144" s="82">
        <v>1</v>
      </c>
      <c r="D144" s="82" t="s">
        <v>515</v>
      </c>
      <c r="E144" s="127" t="s">
        <v>481</v>
      </c>
      <c r="F144" s="82">
        <v>1</v>
      </c>
    </row>
    <row r="145" spans="2:6" x14ac:dyDescent="0.25">
      <c r="B145" s="83" t="s">
        <v>522</v>
      </c>
      <c r="C145" s="82">
        <v>2</v>
      </c>
      <c r="E145" s="83" t="s">
        <v>544</v>
      </c>
      <c r="F145" s="82">
        <v>2</v>
      </c>
    </row>
    <row r="146" spans="2:6" x14ac:dyDescent="0.25">
      <c r="B146" s="83" t="s">
        <v>495</v>
      </c>
      <c r="C146" s="82">
        <v>3</v>
      </c>
      <c r="E146" s="83" t="s">
        <v>459</v>
      </c>
      <c r="F146" s="82">
        <v>3</v>
      </c>
    </row>
    <row r="147" spans="2:6" x14ac:dyDescent="0.25">
      <c r="B147" s="83" t="s">
        <v>523</v>
      </c>
      <c r="C147" s="82">
        <v>4</v>
      </c>
      <c r="E147" s="83" t="s">
        <v>545</v>
      </c>
      <c r="F147" s="82">
        <v>4</v>
      </c>
    </row>
    <row r="148" spans="2:6" x14ac:dyDescent="0.25">
      <c r="B148" s="83" t="s">
        <v>524</v>
      </c>
      <c r="C148" s="82">
        <v>5</v>
      </c>
      <c r="E148" s="83" t="s">
        <v>546</v>
      </c>
      <c r="F148" s="82">
        <v>5</v>
      </c>
    </row>
    <row r="149" spans="2:6" x14ac:dyDescent="0.25">
      <c r="B149" s="83" t="s">
        <v>525</v>
      </c>
      <c r="C149" s="82">
        <v>6</v>
      </c>
      <c r="E149" s="83" t="s">
        <v>547</v>
      </c>
      <c r="F149" s="82">
        <v>6</v>
      </c>
    </row>
    <row r="150" spans="2:6" x14ac:dyDescent="0.25">
      <c r="B150" s="83" t="s">
        <v>526</v>
      </c>
      <c r="C150" s="82">
        <v>7</v>
      </c>
      <c r="E150" s="83" t="s">
        <v>548</v>
      </c>
      <c r="F150" s="82">
        <v>7</v>
      </c>
    </row>
    <row r="151" spans="2:6" x14ac:dyDescent="0.25">
      <c r="B151" s="83" t="s">
        <v>527</v>
      </c>
      <c r="C151" s="82">
        <v>8</v>
      </c>
      <c r="E151" s="83" t="s">
        <v>549</v>
      </c>
      <c r="F151" s="82">
        <v>8</v>
      </c>
    </row>
    <row r="152" spans="2:6" x14ac:dyDescent="0.25">
      <c r="B152" s="83" t="s">
        <v>528</v>
      </c>
      <c r="C152" s="82">
        <v>9</v>
      </c>
      <c r="E152" s="83" t="s">
        <v>550</v>
      </c>
      <c r="F152" s="82">
        <v>9</v>
      </c>
    </row>
    <row r="153" spans="2:6" x14ac:dyDescent="0.25">
      <c r="B153" s="83" t="s">
        <v>529</v>
      </c>
      <c r="C153" s="82">
        <v>10</v>
      </c>
      <c r="E153" s="83" t="s">
        <v>489</v>
      </c>
      <c r="F153" s="82">
        <v>10</v>
      </c>
    </row>
    <row r="154" spans="2:6" x14ac:dyDescent="0.25">
      <c r="B154" s="83" t="s">
        <v>530</v>
      </c>
      <c r="C154" s="82">
        <v>11</v>
      </c>
      <c r="E154" s="83" t="s">
        <v>467</v>
      </c>
      <c r="F154" s="82">
        <v>11</v>
      </c>
    </row>
    <row r="155" spans="2:6" x14ac:dyDescent="0.25">
      <c r="B155" s="83" t="s">
        <v>531</v>
      </c>
      <c r="C155" s="82">
        <v>12</v>
      </c>
      <c r="E155" s="83" t="s">
        <v>551</v>
      </c>
      <c r="F155" s="82">
        <v>12</v>
      </c>
    </row>
    <row r="156" spans="2:6" x14ac:dyDescent="0.25">
      <c r="B156" s="83" t="s">
        <v>532</v>
      </c>
      <c r="C156" s="82">
        <v>13</v>
      </c>
      <c r="E156" s="83" t="s">
        <v>552</v>
      </c>
      <c r="F156" s="82">
        <v>13</v>
      </c>
    </row>
    <row r="157" spans="2:6" x14ac:dyDescent="0.25">
      <c r="B157" s="83" t="s">
        <v>474</v>
      </c>
      <c r="C157" s="82">
        <v>14</v>
      </c>
      <c r="E157" s="83" t="s">
        <v>478</v>
      </c>
      <c r="F157" s="82">
        <v>14</v>
      </c>
    </row>
    <row r="158" spans="2:6" x14ac:dyDescent="0.25">
      <c r="B158" s="83" t="s">
        <v>533</v>
      </c>
      <c r="C158" s="82">
        <v>15</v>
      </c>
      <c r="E158" s="83" t="s">
        <v>462</v>
      </c>
      <c r="F158" s="82">
        <v>15</v>
      </c>
    </row>
    <row r="159" spans="2:6" x14ac:dyDescent="0.25">
      <c r="B159" s="83" t="s">
        <v>534</v>
      </c>
      <c r="C159" s="82">
        <v>16</v>
      </c>
      <c r="E159" s="83"/>
    </row>
    <row r="160" spans="2:6" x14ac:dyDescent="0.25">
      <c r="B160" s="83" t="s">
        <v>535</v>
      </c>
      <c r="C160" s="82">
        <v>17</v>
      </c>
      <c r="E160" s="83"/>
    </row>
    <row r="161" spans="2:8" ht="15.75" thickBot="1" x14ac:dyDescent="0.3">
      <c r="B161" s="83" t="s">
        <v>536</v>
      </c>
      <c r="C161" s="82">
        <v>18</v>
      </c>
    </row>
    <row r="162" spans="2:8" x14ac:dyDescent="0.25">
      <c r="B162" s="83" t="s">
        <v>537</v>
      </c>
      <c r="C162" s="82">
        <v>19</v>
      </c>
      <c r="D162" s="84"/>
      <c r="E162" s="131" t="s">
        <v>554</v>
      </c>
    </row>
    <row r="163" spans="2:8" x14ac:dyDescent="0.25">
      <c r="B163" s="83" t="s">
        <v>538</v>
      </c>
      <c r="C163" s="82">
        <v>20</v>
      </c>
      <c r="D163" s="85" t="s">
        <v>515</v>
      </c>
      <c r="E163" s="126" t="s">
        <v>560</v>
      </c>
      <c r="F163" s="82">
        <v>1</v>
      </c>
    </row>
    <row r="164" spans="2:8" x14ac:dyDescent="0.25">
      <c r="B164" s="83" t="s">
        <v>539</v>
      </c>
      <c r="C164" s="82">
        <v>21</v>
      </c>
      <c r="E164" s="83"/>
    </row>
    <row r="165" spans="2:8" x14ac:dyDescent="0.25">
      <c r="B165" s="83" t="s">
        <v>540</v>
      </c>
      <c r="C165" s="82">
        <v>22</v>
      </c>
      <c r="E165" s="83"/>
    </row>
    <row r="166" spans="2:8" x14ac:dyDescent="0.25">
      <c r="B166" s="83" t="s">
        <v>457</v>
      </c>
      <c r="C166" s="82">
        <v>23</v>
      </c>
    </row>
    <row r="167" spans="2:8" ht="15.75" thickBot="1" x14ac:dyDescent="0.3">
      <c r="B167" s="83" t="s">
        <v>454</v>
      </c>
      <c r="C167" s="82">
        <v>24</v>
      </c>
    </row>
    <row r="168" spans="2:8" ht="15.75" thickBot="1" x14ac:dyDescent="0.3">
      <c r="B168" s="83" t="s">
        <v>541</v>
      </c>
      <c r="C168" s="82">
        <v>25</v>
      </c>
      <c r="D168" s="84"/>
      <c r="G168" s="125" t="s">
        <v>555</v>
      </c>
    </row>
    <row r="169" spans="2:8" x14ac:dyDescent="0.25">
      <c r="B169" s="83" t="s">
        <v>542</v>
      </c>
      <c r="C169" s="82">
        <v>26</v>
      </c>
      <c r="D169" s="82" t="s">
        <v>515</v>
      </c>
      <c r="G169" s="92" t="s">
        <v>1562</v>
      </c>
      <c r="H169" s="82">
        <v>1</v>
      </c>
    </row>
    <row r="170" spans="2:8" x14ac:dyDescent="0.25">
      <c r="B170" s="83"/>
      <c r="G170" s="83" t="s">
        <v>679</v>
      </c>
      <c r="H170" s="82">
        <v>2</v>
      </c>
    </row>
    <row r="171" spans="2:8" x14ac:dyDescent="0.25">
      <c r="B171" s="83"/>
      <c r="G171" s="126" t="s">
        <v>1568</v>
      </c>
      <c r="H171" s="82">
        <v>3</v>
      </c>
    </row>
    <row r="172" spans="2:8" x14ac:dyDescent="0.25">
      <c r="B172" s="83"/>
      <c r="G172" s="126" t="s">
        <v>522</v>
      </c>
      <c r="H172" s="82">
        <v>4</v>
      </c>
    </row>
    <row r="173" spans="2:8" x14ac:dyDescent="0.25">
      <c r="G173" s="83" t="s">
        <v>678</v>
      </c>
      <c r="H173" s="82">
        <v>5</v>
      </c>
    </row>
    <row r="174" spans="2:8" x14ac:dyDescent="0.25">
      <c r="G174" s="83" t="s">
        <v>1563</v>
      </c>
      <c r="H174" s="82">
        <v>6</v>
      </c>
    </row>
    <row r="175" spans="2:8" x14ac:dyDescent="0.25">
      <c r="G175" s="351" t="s">
        <v>496</v>
      </c>
      <c r="H175" s="82">
        <v>7</v>
      </c>
    </row>
    <row r="176" spans="2:8" ht="15.75" thickBot="1" x14ac:dyDescent="0.3">
      <c r="G176" s="350" t="s">
        <v>1565</v>
      </c>
      <c r="H176" s="82">
        <v>8</v>
      </c>
    </row>
    <row r="177" spans="2:8" ht="15.75" thickBot="1" x14ac:dyDescent="0.3">
      <c r="D177" s="84"/>
      <c r="E177" s="125" t="s">
        <v>556</v>
      </c>
      <c r="G177" s="350" t="s">
        <v>1566</v>
      </c>
      <c r="H177" s="82">
        <v>9</v>
      </c>
    </row>
    <row r="178" spans="2:8" x14ac:dyDescent="0.25">
      <c r="D178" s="82" t="s">
        <v>515</v>
      </c>
      <c r="E178" s="92" t="s">
        <v>557</v>
      </c>
      <c r="F178" s="82">
        <v>1</v>
      </c>
      <c r="G178" s="351" t="s">
        <v>550</v>
      </c>
      <c r="H178" s="82">
        <v>10</v>
      </c>
    </row>
    <row r="179" spans="2:8" x14ac:dyDescent="0.25">
      <c r="E179" s="83" t="s">
        <v>558</v>
      </c>
      <c r="F179" s="82">
        <v>2</v>
      </c>
      <c r="G179" s="350" t="s">
        <v>1564</v>
      </c>
      <c r="H179" s="82">
        <v>11</v>
      </c>
    </row>
    <row r="180" spans="2:8" x14ac:dyDescent="0.25">
      <c r="E180" s="83"/>
      <c r="G180" s="350" t="s">
        <v>1567</v>
      </c>
      <c r="H180" s="82">
        <v>12</v>
      </c>
    </row>
    <row r="185" spans="2:8" ht="15.75" thickBot="1" x14ac:dyDescent="0.3"/>
    <row r="186" spans="2:8" ht="15.75" thickBot="1" x14ac:dyDescent="0.3">
      <c r="B186" s="125" t="s">
        <v>566</v>
      </c>
    </row>
    <row r="187" spans="2:8" x14ac:dyDescent="0.25">
      <c r="B187" s="124" t="s">
        <v>404</v>
      </c>
      <c r="C187" s="82">
        <v>1</v>
      </c>
    </row>
    <row r="188" spans="2:8" x14ac:dyDescent="0.25">
      <c r="B188" s="123" t="s">
        <v>405</v>
      </c>
      <c r="C188" s="82">
        <v>2</v>
      </c>
    </row>
    <row r="189" spans="2:8" x14ac:dyDescent="0.25">
      <c r="B189" s="123" t="s">
        <v>406</v>
      </c>
      <c r="C189" s="82">
        <v>3</v>
      </c>
    </row>
    <row r="190" spans="2:8" x14ac:dyDescent="0.25">
      <c r="B190" s="123" t="s">
        <v>407</v>
      </c>
      <c r="C190" s="82">
        <v>4</v>
      </c>
    </row>
    <row r="191" spans="2:8" x14ac:dyDescent="0.25">
      <c r="B191" s="123" t="s">
        <v>408</v>
      </c>
      <c r="C191" s="82">
        <v>5</v>
      </c>
    </row>
    <row r="192" spans="2:8" x14ac:dyDescent="0.25">
      <c r="B192" s="123" t="s">
        <v>409</v>
      </c>
      <c r="C192" s="82">
        <v>6</v>
      </c>
    </row>
    <row r="193" spans="2:3" x14ac:dyDescent="0.25">
      <c r="B193" s="123" t="s">
        <v>410</v>
      </c>
      <c r="C193" s="82">
        <v>7</v>
      </c>
    </row>
    <row r="194" spans="2:3" x14ac:dyDescent="0.25">
      <c r="B194" s="123" t="s">
        <v>411</v>
      </c>
      <c r="C194" s="82">
        <v>8</v>
      </c>
    </row>
    <row r="195" spans="2:3" x14ac:dyDescent="0.25">
      <c r="B195" s="123" t="s">
        <v>412</v>
      </c>
      <c r="C195" s="82">
        <v>9</v>
      </c>
    </row>
    <row r="196" spans="2:3" x14ac:dyDescent="0.25">
      <c r="B196" s="123" t="s">
        <v>413</v>
      </c>
      <c r="C196" s="82">
        <v>10</v>
      </c>
    </row>
    <row r="197" spans="2:3" x14ac:dyDescent="0.25">
      <c r="B197" s="123" t="s">
        <v>414</v>
      </c>
      <c r="C197" s="82">
        <v>11</v>
      </c>
    </row>
    <row r="198" spans="2:3" x14ac:dyDescent="0.25">
      <c r="B198" s="123" t="s">
        <v>415</v>
      </c>
      <c r="C198" s="82">
        <v>12</v>
      </c>
    </row>
    <row r="199" spans="2:3" x14ac:dyDescent="0.25">
      <c r="B199" s="123" t="s">
        <v>416</v>
      </c>
      <c r="C199" s="82">
        <v>13</v>
      </c>
    </row>
    <row r="200" spans="2:3" x14ac:dyDescent="0.25">
      <c r="B200" s="123" t="s">
        <v>417</v>
      </c>
      <c r="C200" s="82">
        <v>14</v>
      </c>
    </row>
    <row r="201" spans="2:3" x14ac:dyDescent="0.25">
      <c r="B201" s="123" t="s">
        <v>418</v>
      </c>
      <c r="C201" s="82">
        <v>15</v>
      </c>
    </row>
    <row r="202" spans="2:3" x14ac:dyDescent="0.25">
      <c r="B202" s="123" t="s">
        <v>419</v>
      </c>
      <c r="C202" s="82">
        <v>16</v>
      </c>
    </row>
    <row r="203" spans="2:3" x14ac:dyDescent="0.25">
      <c r="B203" s="123" t="s">
        <v>420</v>
      </c>
      <c r="C203" s="82">
        <v>17</v>
      </c>
    </row>
    <row r="204" spans="2:3" x14ac:dyDescent="0.25">
      <c r="B204" s="123" t="s">
        <v>257</v>
      </c>
      <c r="C204" s="82">
        <v>18</v>
      </c>
    </row>
    <row r="205" spans="2:3" x14ac:dyDescent="0.25">
      <c r="B205" s="123" t="s">
        <v>421</v>
      </c>
      <c r="C205" s="82">
        <v>19</v>
      </c>
    </row>
    <row r="206" spans="2:3" x14ac:dyDescent="0.25">
      <c r="B206" s="83"/>
    </row>
  </sheetData>
  <sortState xmlns:xlrd2="http://schemas.microsoft.com/office/spreadsheetml/2017/richdata2" ref="G169:G180">
    <sortCondition ref="G169:G180"/>
  </sortState>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P88"/>
  <sheetViews>
    <sheetView showGridLines="0" tabSelected="1" view="pageBreakPreview" zoomScale="70" zoomScaleNormal="80" zoomScaleSheetLayoutView="70" workbookViewId="0">
      <selection activeCell="M9" sqref="M9"/>
    </sheetView>
  </sheetViews>
  <sheetFormatPr baseColWidth="10" defaultColWidth="11.42578125" defaultRowHeight="12.75" x14ac:dyDescent="0.2"/>
  <cols>
    <col min="1" max="1" width="3.42578125" style="406" customWidth="1"/>
    <col min="2" max="2" width="19.7109375" style="406" hidden="1" customWidth="1"/>
    <col min="3" max="3" width="8.5703125" style="406" hidden="1" customWidth="1"/>
    <col min="4" max="4" width="7" style="406" hidden="1" customWidth="1"/>
    <col min="5" max="5" width="10.5703125" style="406" hidden="1" customWidth="1"/>
    <col min="6" max="6" width="30.7109375" style="408" customWidth="1"/>
    <col min="7" max="7" width="9.85546875" style="408" customWidth="1"/>
    <col min="8" max="8" width="39.28515625" style="408" customWidth="1"/>
    <col min="9" max="9" width="11.5703125" style="408" customWidth="1"/>
    <col min="10" max="10" width="30" style="408" customWidth="1"/>
    <col min="11" max="11" width="20.85546875" style="408" customWidth="1"/>
    <col min="12" max="12" width="21.28515625" style="408" customWidth="1"/>
    <col min="13" max="13" width="14.42578125" style="408" customWidth="1"/>
    <col min="14" max="14" width="11.140625" style="427" customWidth="1"/>
    <col min="15" max="15" width="8.42578125" style="408" customWidth="1"/>
    <col min="16" max="16" width="12.28515625" style="410" hidden="1" customWidth="1"/>
    <col min="17" max="17" width="22.7109375" style="410" customWidth="1"/>
    <col min="18" max="30" width="11.42578125" style="410"/>
    <col min="31" max="34" width="11.42578125" style="411"/>
    <col min="35" max="42" width="11.42578125" style="412"/>
    <col min="43" max="16384" width="11.42578125" style="406"/>
  </cols>
  <sheetData>
    <row r="1" spans="1:42" x14ac:dyDescent="0.2">
      <c r="F1" s="407"/>
      <c r="K1" s="105"/>
      <c r="L1" s="105"/>
      <c r="M1" s="105"/>
      <c r="N1" s="409"/>
      <c r="O1" s="105"/>
    </row>
    <row r="2" spans="1:42" x14ac:dyDescent="0.2">
      <c r="A2" s="408"/>
      <c r="B2" s="408"/>
      <c r="C2" s="408"/>
      <c r="D2" s="408"/>
      <c r="E2" s="408"/>
      <c r="F2" s="102"/>
      <c r="G2" s="105" t="s">
        <v>399</v>
      </c>
      <c r="K2" s="105"/>
      <c r="L2" s="413" t="s">
        <v>665</v>
      </c>
      <c r="M2" s="715">
        <v>2022</v>
      </c>
      <c r="N2" s="715"/>
      <c r="O2" s="715"/>
      <c r="Q2" s="411"/>
    </row>
    <row r="3" spans="1:42" x14ac:dyDescent="0.2">
      <c r="A3" s="408"/>
      <c r="B3" s="408"/>
      <c r="C3" s="408"/>
      <c r="D3" s="408"/>
      <c r="E3" s="408"/>
      <c r="F3" s="102"/>
      <c r="G3" s="105" t="s">
        <v>400</v>
      </c>
      <c r="K3" s="105"/>
      <c r="L3" s="413" t="s">
        <v>514</v>
      </c>
      <c r="M3" s="717" t="s">
        <v>1580</v>
      </c>
      <c r="N3" s="717"/>
      <c r="O3" s="717"/>
      <c r="Q3" s="414" t="str">
        <f>VLOOKUP(M3,Catalogo!$B$10:$C$19,2,FALSE)</f>
        <v>Ls_Estructura</v>
      </c>
    </row>
    <row r="4" spans="1:42" x14ac:dyDescent="0.2">
      <c r="A4" s="408"/>
      <c r="B4" s="408"/>
      <c r="C4" s="408"/>
      <c r="D4" s="408"/>
      <c r="E4" s="408"/>
      <c r="F4" s="102"/>
      <c r="G4" s="105" t="s">
        <v>1845</v>
      </c>
      <c r="K4" s="105"/>
      <c r="L4" s="413" t="s">
        <v>543</v>
      </c>
      <c r="M4" s="717" t="s">
        <v>1581</v>
      </c>
      <c r="N4" s="717"/>
      <c r="O4" s="717"/>
      <c r="Q4" s="414" t="str">
        <f>IF(Q3="Ls_Estructura",VLOOKUP(M4,Catalogo!B23:C27,2,FALSE),VLOOKUP(M4,Catalogo!$B$136:$C$140,2,FALSE))</f>
        <v>Ls_Direccion</v>
      </c>
    </row>
    <row r="5" spans="1:42" x14ac:dyDescent="0.2">
      <c r="A5" s="408"/>
      <c r="B5" s="408"/>
      <c r="C5" s="408"/>
      <c r="D5" s="408"/>
      <c r="E5" s="408"/>
      <c r="F5" s="102"/>
      <c r="G5" s="105" t="s">
        <v>1594</v>
      </c>
      <c r="K5" s="105"/>
      <c r="L5" s="413" t="str">
        <f>IF(Q3="Ls_Estructura",VLOOKUP($M$4,Catalogo!$B$23:$D$28,3,FALSE),VLOOKUP($M$4,Catalogo!$B$136:$D$140,3,FALSE))</f>
        <v xml:space="preserve">Dirección: </v>
      </c>
      <c r="M5" s="716" t="s">
        <v>1580</v>
      </c>
      <c r="N5" s="716"/>
      <c r="O5" s="716"/>
      <c r="Q5" s="411"/>
    </row>
    <row r="6" spans="1:42" x14ac:dyDescent="0.2">
      <c r="A6" s="408"/>
      <c r="B6" s="408"/>
      <c r="C6" s="408"/>
      <c r="D6" s="408"/>
      <c r="E6" s="408"/>
      <c r="F6" s="102"/>
      <c r="G6" s="102"/>
      <c r="H6" s="102"/>
      <c r="I6" s="102"/>
      <c r="J6" s="102"/>
      <c r="K6" s="102"/>
      <c r="L6" s="102"/>
      <c r="M6" s="410"/>
      <c r="N6" s="415"/>
      <c r="O6" s="410"/>
    </row>
    <row r="7" spans="1:42" x14ac:dyDescent="0.2">
      <c r="A7" s="408"/>
      <c r="B7" s="408"/>
      <c r="C7" s="408"/>
      <c r="D7" s="408"/>
      <c r="E7" s="408"/>
      <c r="F7" s="416"/>
      <c r="G7" s="416"/>
      <c r="H7" s="416"/>
      <c r="I7" s="416"/>
      <c r="J7" s="416"/>
      <c r="K7" s="416"/>
      <c r="L7" s="416"/>
      <c r="M7" s="410"/>
      <c r="N7" s="415"/>
      <c r="O7" s="410"/>
    </row>
    <row r="8" spans="1:42" s="417" customFormat="1" ht="25.5" x14ac:dyDescent="0.2">
      <c r="B8" s="418" t="s">
        <v>1578</v>
      </c>
      <c r="C8" s="418" t="s">
        <v>1575</v>
      </c>
      <c r="D8" s="418" t="s">
        <v>432</v>
      </c>
      <c r="E8" s="418" t="s">
        <v>1576</v>
      </c>
      <c r="F8" s="419" t="s">
        <v>658</v>
      </c>
      <c r="G8" s="418" t="s">
        <v>674</v>
      </c>
      <c r="H8" s="418" t="s">
        <v>675</v>
      </c>
      <c r="I8" s="418" t="s">
        <v>676</v>
      </c>
      <c r="J8" s="419" t="s">
        <v>657</v>
      </c>
      <c r="K8" s="419" t="s">
        <v>402</v>
      </c>
      <c r="L8" s="419" t="s">
        <v>401</v>
      </c>
      <c r="M8" s="419" t="s">
        <v>659</v>
      </c>
      <c r="N8" s="419" t="s">
        <v>1646</v>
      </c>
      <c r="O8" s="419" t="s">
        <v>0</v>
      </c>
      <c r="P8" s="419" t="s">
        <v>655</v>
      </c>
      <c r="Q8" s="419" t="s">
        <v>656</v>
      </c>
      <c r="R8" s="420"/>
      <c r="S8" s="420"/>
      <c r="T8" s="420"/>
      <c r="U8" s="420"/>
      <c r="V8" s="420"/>
      <c r="W8" s="420"/>
      <c r="X8" s="420"/>
      <c r="Y8" s="420"/>
      <c r="Z8" s="420"/>
      <c r="AA8" s="420"/>
      <c r="AB8" s="420"/>
      <c r="AC8" s="420"/>
      <c r="AD8" s="420"/>
      <c r="AE8" s="421"/>
      <c r="AF8" s="421"/>
      <c r="AG8" s="421"/>
      <c r="AH8" s="421"/>
      <c r="AI8" s="422"/>
      <c r="AJ8" s="422"/>
      <c r="AK8" s="422"/>
      <c r="AL8" s="422"/>
      <c r="AM8" s="422"/>
      <c r="AN8" s="422"/>
      <c r="AO8" s="422"/>
      <c r="AP8" s="422"/>
    </row>
    <row r="9" spans="1:42" s="423" customFormat="1" ht="165.75" x14ac:dyDescent="0.2">
      <c r="B9" s="404" t="e">
        <f>IF(Tabla3[[#This Row],[Línea estratégica]]="","",CONCATENATE(Tabla3[[#This Row],[POA]],".",Tabla3[[#This Row],[SRS]],".",Tabla3[[#This Row],[AREA]],".",#REF!))</f>
        <v>#REF!</v>
      </c>
      <c r="C9" s="404" t="e">
        <f>IF(Tabla3[[#This Row],[Línea estratégica]]="","",#REF!)</f>
        <v>#REF!</v>
      </c>
      <c r="D9" s="404" t="e">
        <f>IF(Tabla3[[#This Row],[Línea estratégica]]="","",#REF!)</f>
        <v>#REF!</v>
      </c>
      <c r="E9" s="404" t="e">
        <f>IF(Tabla3[[#This Row],[Línea estratégica]]="","",#REF!)</f>
        <v>#REF!</v>
      </c>
      <c r="F9" s="381" t="s">
        <v>1730</v>
      </c>
      <c r="G9" s="385" t="str">
        <f>IFERROR(VLOOKUP($F9,Obj!$B$57:$C$76,2,FALSE),"")</f>
        <v>LE.1</v>
      </c>
      <c r="H9" s="381" t="s">
        <v>1760</v>
      </c>
      <c r="I9" s="385" t="str">
        <f>IFERROR(VLOOKUP($H9,Obj!$D$118:$E$124,2,FALSE),"")</f>
        <v>Obj1.1</v>
      </c>
      <c r="J9" s="381" t="s">
        <v>1736</v>
      </c>
      <c r="K9" s="485" t="s">
        <v>1958</v>
      </c>
      <c r="L9" s="381" t="s">
        <v>1955</v>
      </c>
      <c r="M9" s="381" t="s">
        <v>1954</v>
      </c>
      <c r="N9" s="487"/>
      <c r="O9" s="489">
        <v>0.25</v>
      </c>
      <c r="P9" s="488"/>
      <c r="Q9" s="386" t="s">
        <v>542</v>
      </c>
      <c r="R9" s="410"/>
      <c r="S9" s="410"/>
      <c r="T9" s="410"/>
      <c r="U9" s="410"/>
      <c r="V9" s="411"/>
      <c r="W9" s="410"/>
      <c r="X9" s="410"/>
      <c r="Y9" s="410"/>
      <c r="Z9" s="410"/>
      <c r="AA9" s="410"/>
      <c r="AB9" s="410"/>
      <c r="AC9" s="410"/>
      <c r="AD9" s="410"/>
      <c r="AE9" s="411"/>
      <c r="AF9" s="411"/>
      <c r="AG9" s="411"/>
      <c r="AH9" s="411"/>
      <c r="AI9" s="411"/>
      <c r="AJ9" s="411"/>
      <c r="AK9" s="411"/>
      <c r="AL9" s="411"/>
      <c r="AM9" s="411"/>
      <c r="AN9" s="411"/>
      <c r="AO9" s="411"/>
      <c r="AP9" s="411"/>
    </row>
    <row r="10" spans="1:42" s="423" customFormat="1" ht="51" x14ac:dyDescent="0.2">
      <c r="B10" s="424" t="str">
        <f>IF(Tabla3[[#This Row],[Línea estratégica]]="","",CONCATENATE(Tabla3[[#This Row],[POA]],".",Tabla3[[#This Row],[SRS]],".",Tabla3[[#This Row],[AREA]],".",#REF!))</f>
        <v/>
      </c>
      <c r="C10" s="424" t="str">
        <f>IF(Tabla3[[#This Row],[Línea estratégica]]="","",#REF!)</f>
        <v/>
      </c>
      <c r="D10" s="424" t="str">
        <f>IF(Tabla3[[#This Row],[Línea estratégica]]="","",#REF!)</f>
        <v/>
      </c>
      <c r="E10" s="424" t="str">
        <f>IF(Tabla3[[#This Row],[Línea estratégica]]="","",#REF!)</f>
        <v/>
      </c>
      <c r="F10" s="381"/>
      <c r="G10" s="385" t="str">
        <f>IFERROR(VLOOKUP($F10,Obj!$B$57:$C$76,2,FALSE),"")</f>
        <v/>
      </c>
      <c r="H10" s="381"/>
      <c r="I10" s="385" t="str">
        <f>IFERROR(VLOOKUP($H10,Obj!$D$118:$E$124,2,FALSE),"")</f>
        <v/>
      </c>
      <c r="J10" s="381"/>
      <c r="K10" s="485" t="s">
        <v>1959</v>
      </c>
      <c r="L10" s="381" t="s">
        <v>1956</v>
      </c>
      <c r="M10" s="381" t="s">
        <v>1954</v>
      </c>
      <c r="N10" s="489"/>
      <c r="O10" s="489">
        <v>0.9</v>
      </c>
      <c r="P10" s="386"/>
      <c r="Q10" s="386" t="s">
        <v>542</v>
      </c>
      <c r="R10" s="410"/>
      <c r="S10" s="410"/>
      <c r="T10" s="410"/>
      <c r="U10" s="410"/>
      <c r="V10" s="411" t="s">
        <v>1722</v>
      </c>
      <c r="W10" s="410"/>
      <c r="X10" s="410"/>
      <c r="Y10" s="410"/>
      <c r="Z10" s="410"/>
      <c r="AA10" s="410"/>
      <c r="AB10" s="410"/>
      <c r="AC10" s="410"/>
      <c r="AD10" s="410"/>
      <c r="AE10" s="411"/>
      <c r="AF10" s="411"/>
      <c r="AG10" s="411"/>
      <c r="AH10" s="411"/>
      <c r="AI10" s="411"/>
      <c r="AJ10" s="411"/>
      <c r="AK10" s="411"/>
      <c r="AL10" s="411"/>
      <c r="AM10" s="411"/>
      <c r="AN10" s="411"/>
      <c r="AO10" s="411"/>
      <c r="AP10" s="411"/>
    </row>
    <row r="11" spans="1:42" s="423" customFormat="1" ht="63.75" x14ac:dyDescent="0.2">
      <c r="B11" s="404" t="str">
        <f>IF(Tabla3[[#This Row],[Línea estratégica]]="","",CONCATENATE(Tabla3[[#This Row],[POA]],".",Tabla3[[#This Row],[SRS]],".",Tabla3[[#This Row],[AREA]],".",#REF!))</f>
        <v/>
      </c>
      <c r="C11" s="404" t="str">
        <f>IF(Tabla3[[#This Row],[Línea estratégica]]="","",#REF!)</f>
        <v/>
      </c>
      <c r="D11" s="404" t="str">
        <f>IF(Tabla3[[#This Row],[Línea estratégica]]="","",#REF!)</f>
        <v/>
      </c>
      <c r="E11" s="404" t="str">
        <f>IF(Tabla3[[#This Row],[Línea estratégica]]="","",#REF!)</f>
        <v/>
      </c>
      <c r="F11" s="469"/>
      <c r="G11" s="385" t="str">
        <f>IFERROR(VLOOKUP([1]!Tabla3[[#This Row],[Línea estratégica]],[1]Obj!$B$57:$C$90,2,FALSE),"")</f>
        <v/>
      </c>
      <c r="H11" s="469"/>
      <c r="I11" s="385" t="str">
        <f>IFERROR(VLOOKUP($H11,Obj!$D$118:$E$124,2,FALSE),"")</f>
        <v/>
      </c>
      <c r="J11" s="469"/>
      <c r="K11" s="470" t="s">
        <v>2041</v>
      </c>
      <c r="L11" s="469" t="s">
        <v>2051</v>
      </c>
      <c r="M11" s="469" t="s">
        <v>1954</v>
      </c>
      <c r="N11" s="472"/>
      <c r="O11" s="472">
        <v>0.95</v>
      </c>
      <c r="P11" s="473"/>
      <c r="Q11" s="471" t="s">
        <v>2042</v>
      </c>
      <c r="R11" s="410"/>
      <c r="S11" s="410"/>
      <c r="T11" s="410"/>
      <c r="U11" s="410"/>
      <c r="V11" s="411"/>
      <c r="W11" s="410"/>
      <c r="X11" s="410"/>
      <c r="Y11" s="410"/>
      <c r="Z11" s="410"/>
      <c r="AA11" s="410"/>
      <c r="AB11" s="410"/>
      <c r="AC11" s="410"/>
      <c r="AD11" s="410"/>
      <c r="AE11" s="411"/>
      <c r="AF11" s="411"/>
      <c r="AG11" s="411"/>
      <c r="AH11" s="411"/>
      <c r="AI11" s="411"/>
      <c r="AJ11" s="411"/>
      <c r="AK11" s="411"/>
      <c r="AL11" s="411"/>
      <c r="AM11" s="411"/>
      <c r="AN11" s="411"/>
      <c r="AO11" s="411"/>
      <c r="AP11" s="411"/>
    </row>
    <row r="12" spans="1:42" s="423" customFormat="1" ht="51" x14ac:dyDescent="0.2">
      <c r="B12" s="404" t="str">
        <f>IF(Tabla3[[#This Row],[Línea estratégica]]="","",CONCATENATE(Tabla3[[#This Row],[POA]],".",Tabla3[[#This Row],[SRS]],".",Tabla3[[#This Row],[AREA]],".",#REF!))</f>
        <v/>
      </c>
      <c r="C12" s="404" t="str">
        <f>IF(Tabla3[[#This Row],[Línea estratégica]]="","",#REF!)</f>
        <v/>
      </c>
      <c r="D12" s="404" t="str">
        <f>IF(Tabla3[[#This Row],[Línea estratégica]]="","",#REF!)</f>
        <v/>
      </c>
      <c r="E12" s="404" t="str">
        <f>IF(Tabla3[[#This Row],[Línea estratégica]]="","",#REF!)</f>
        <v/>
      </c>
      <c r="F12" s="469"/>
      <c r="G12" s="385" t="str">
        <f>IFERROR(VLOOKUP([1]!Tabla3[[#This Row],[Línea estratégica]],[1]Obj!$B$57:$C$90,2,FALSE),"")</f>
        <v/>
      </c>
      <c r="H12" s="469"/>
      <c r="I12" s="385" t="str">
        <f>IFERROR(VLOOKUP($H12,Obj!$D$118:$E$124,2,FALSE),"")</f>
        <v/>
      </c>
      <c r="J12" s="469"/>
      <c r="K12" s="470" t="s">
        <v>2218</v>
      </c>
      <c r="L12" s="469" t="s">
        <v>2219</v>
      </c>
      <c r="M12" s="469" t="s">
        <v>1954</v>
      </c>
      <c r="N12" s="472"/>
      <c r="O12" s="472">
        <v>0.95</v>
      </c>
      <c r="P12" s="473"/>
      <c r="Q12" s="471" t="s">
        <v>2217</v>
      </c>
      <c r="R12" s="410"/>
      <c r="S12" s="410"/>
      <c r="T12" s="410"/>
      <c r="U12" s="410"/>
      <c r="V12" s="411"/>
      <c r="W12" s="410"/>
      <c r="X12" s="410"/>
      <c r="Y12" s="410"/>
      <c r="Z12" s="410"/>
      <c r="AA12" s="410"/>
      <c r="AB12" s="410"/>
      <c r="AC12" s="410"/>
      <c r="AD12" s="410"/>
      <c r="AE12" s="411"/>
      <c r="AF12" s="411"/>
      <c r="AG12" s="411"/>
      <c r="AH12" s="411"/>
      <c r="AI12" s="411"/>
      <c r="AJ12" s="411"/>
      <c r="AK12" s="411"/>
      <c r="AL12" s="411"/>
      <c r="AM12" s="411"/>
      <c r="AN12" s="411"/>
      <c r="AO12" s="411"/>
      <c r="AP12" s="411"/>
    </row>
    <row r="13" spans="1:42" s="423" customFormat="1" ht="63.75" x14ac:dyDescent="0.2">
      <c r="B13" s="404" t="str">
        <f>IF(Tabla3[[#This Row],[Línea estratégica]]="","",CONCATENATE(Tabla3[[#This Row],[POA]],".",Tabla3[[#This Row],[SRS]],".",Tabla3[[#This Row],[AREA]],".",#REF!))</f>
        <v/>
      </c>
      <c r="C13" s="404" t="str">
        <f>IF(Tabla3[[#This Row],[Línea estratégica]]="","",#REF!)</f>
        <v/>
      </c>
      <c r="D13" s="404" t="str">
        <f>IF(Tabla3[[#This Row],[Línea estratégica]]="","",#REF!)</f>
        <v/>
      </c>
      <c r="E13" s="404" t="str">
        <f>IF(Tabla3[[#This Row],[Línea estratégica]]="","",#REF!)</f>
        <v/>
      </c>
      <c r="F13" s="469"/>
      <c r="G13" s="385" t="str">
        <f>IFERROR(VLOOKUP([1]!Tabla3[[#This Row],[Línea estratégica]],[1]Obj!$B$57:$C$90,2,FALSE),"")</f>
        <v/>
      </c>
      <c r="H13" s="469"/>
      <c r="I13" s="385" t="str">
        <f>IFERROR(VLOOKUP($H13,Obj!$D$118:$E$124,2,FALSE),"")</f>
        <v/>
      </c>
      <c r="J13" s="469"/>
      <c r="K13" s="470" t="s">
        <v>2236</v>
      </c>
      <c r="L13" s="469" t="s">
        <v>2237</v>
      </c>
      <c r="M13" s="469" t="s">
        <v>1954</v>
      </c>
      <c r="N13" s="472"/>
      <c r="O13" s="472">
        <v>0.9</v>
      </c>
      <c r="P13" s="473"/>
      <c r="Q13" s="471" t="s">
        <v>2238</v>
      </c>
      <c r="R13" s="410"/>
      <c r="S13" s="410"/>
      <c r="T13" s="410"/>
      <c r="U13" s="410"/>
      <c r="V13" s="411"/>
      <c r="W13" s="410"/>
      <c r="X13" s="410"/>
      <c r="Y13" s="410"/>
      <c r="Z13" s="410"/>
      <c r="AA13" s="410"/>
      <c r="AB13" s="410"/>
      <c r="AC13" s="410"/>
      <c r="AD13" s="410"/>
      <c r="AE13" s="411"/>
      <c r="AF13" s="411"/>
      <c r="AG13" s="411"/>
      <c r="AH13" s="411"/>
      <c r="AI13" s="411"/>
      <c r="AJ13" s="411"/>
      <c r="AK13" s="411"/>
      <c r="AL13" s="411"/>
      <c r="AM13" s="411"/>
      <c r="AN13" s="411"/>
      <c r="AO13" s="411"/>
      <c r="AP13" s="411"/>
    </row>
    <row r="14" spans="1:42" s="423" customFormat="1" ht="63.75" x14ac:dyDescent="0.2">
      <c r="B14" s="404" t="str">
        <f>IF(Tabla3[[#This Row],[Línea estratégica]]="","",CONCATENATE(Tabla3[[#This Row],[POA]],".",Tabla3[[#This Row],[SRS]],".",Tabla3[[#This Row],[AREA]],".",#REF!))</f>
        <v/>
      </c>
      <c r="C14" s="404" t="str">
        <f>IF(Tabla3[[#This Row],[Línea estratégica]]="","",#REF!)</f>
        <v/>
      </c>
      <c r="D14" s="404" t="str">
        <f>IF(Tabla3[[#This Row],[Línea estratégica]]="","",#REF!)</f>
        <v/>
      </c>
      <c r="E14" s="404" t="str">
        <f>IF(Tabla3[[#This Row],[Línea estratégica]]="","",#REF!)</f>
        <v/>
      </c>
      <c r="F14" s="469"/>
      <c r="G14" s="385" t="str">
        <f>IFERROR(VLOOKUP([1]!Tabla3[[#This Row],[Línea estratégica]],[1]Obj!$B$57:$C$90,2,FALSE),"")</f>
        <v/>
      </c>
      <c r="H14" s="469"/>
      <c r="I14" s="385" t="str">
        <f>IFERROR(VLOOKUP($H14,Obj!$D$118:$E$124,2,FALSE),"")</f>
        <v/>
      </c>
      <c r="J14" s="469"/>
      <c r="K14" s="470" t="s">
        <v>2251</v>
      </c>
      <c r="L14" s="469" t="s">
        <v>2252</v>
      </c>
      <c r="M14" s="469" t="s">
        <v>1954</v>
      </c>
      <c r="N14" s="472"/>
      <c r="O14" s="472">
        <v>0.8</v>
      </c>
      <c r="P14" s="473"/>
      <c r="Q14" s="471" t="s">
        <v>2238</v>
      </c>
      <c r="R14" s="410"/>
      <c r="S14" s="410"/>
      <c r="T14" s="410"/>
      <c r="U14" s="410"/>
      <c r="V14" s="411"/>
      <c r="W14" s="410"/>
      <c r="X14" s="410"/>
      <c r="Y14" s="410"/>
      <c r="Z14" s="410"/>
      <c r="AA14" s="410"/>
      <c r="AB14" s="410"/>
      <c r="AC14" s="410"/>
      <c r="AD14" s="410"/>
      <c r="AE14" s="411"/>
      <c r="AF14" s="411"/>
      <c r="AG14" s="411"/>
      <c r="AH14" s="411"/>
      <c r="AI14" s="411"/>
      <c r="AJ14" s="411"/>
      <c r="AK14" s="411"/>
      <c r="AL14" s="411"/>
      <c r="AM14" s="411"/>
      <c r="AN14" s="411"/>
      <c r="AO14" s="411"/>
      <c r="AP14" s="411"/>
    </row>
    <row r="15" spans="1:42" s="423" customFormat="1" ht="63.75" x14ac:dyDescent="0.2">
      <c r="B15" s="404" t="str">
        <f>IF(Tabla3[[#This Row],[Línea estratégica]]="","",CONCATENATE(Tabla3[[#This Row],[POA]],".",Tabla3[[#This Row],[SRS]],".",Tabla3[[#This Row],[AREA]],".",#REF!))</f>
        <v/>
      </c>
      <c r="C15" s="404" t="str">
        <f>IF(Tabla3[[#This Row],[Línea estratégica]]="","",#REF!)</f>
        <v/>
      </c>
      <c r="D15" s="404" t="str">
        <f>IF(Tabla3[[#This Row],[Línea estratégica]]="","",#REF!)</f>
        <v/>
      </c>
      <c r="E15" s="404" t="str">
        <f>IF(Tabla3[[#This Row],[Línea estratégica]]="","",#REF!)</f>
        <v/>
      </c>
      <c r="F15" s="469"/>
      <c r="G15" s="385" t="str">
        <f>IFERROR(VLOOKUP([1]!Tabla3[[#This Row],[Línea estratégica]],[1]Obj!$B$57:$C$90,2,FALSE),"")</f>
        <v/>
      </c>
      <c r="H15" s="469"/>
      <c r="I15" s="385" t="str">
        <f>IFERROR(VLOOKUP($H15,Obj!$D$118:$E$124,2,FALSE),"")</f>
        <v/>
      </c>
      <c r="J15" s="469"/>
      <c r="K15" s="470" t="s">
        <v>2418</v>
      </c>
      <c r="L15" s="469" t="s">
        <v>2419</v>
      </c>
      <c r="M15" s="469" t="s">
        <v>1954</v>
      </c>
      <c r="N15" s="472"/>
      <c r="O15" s="472">
        <v>0.95</v>
      </c>
      <c r="P15" s="473"/>
      <c r="Q15" s="471" t="s">
        <v>2420</v>
      </c>
      <c r="R15" s="410"/>
      <c r="S15" s="410"/>
      <c r="T15" s="410"/>
      <c r="U15" s="410"/>
      <c r="V15" s="411"/>
      <c r="W15" s="410"/>
      <c r="X15" s="410"/>
      <c r="Y15" s="410"/>
      <c r="Z15" s="410"/>
      <c r="AA15" s="410"/>
      <c r="AB15" s="410"/>
      <c r="AC15" s="410"/>
      <c r="AD15" s="410"/>
      <c r="AE15" s="411"/>
      <c r="AF15" s="411"/>
      <c r="AG15" s="411"/>
      <c r="AH15" s="411"/>
      <c r="AI15" s="411"/>
      <c r="AJ15" s="411"/>
      <c r="AK15" s="411"/>
      <c r="AL15" s="411"/>
      <c r="AM15" s="411"/>
      <c r="AN15" s="411"/>
      <c r="AO15" s="411"/>
      <c r="AP15" s="411"/>
    </row>
    <row r="16" spans="1:42" s="423" customFormat="1" ht="51" x14ac:dyDescent="0.2">
      <c r="B16" s="404" t="str">
        <f>IF(Tabla3[[#This Row],[Línea estratégica]]="","",CONCATENATE(Tabla3[[#This Row],[POA]],".",Tabla3[[#This Row],[SRS]],".",Tabla3[[#This Row],[AREA]],".",#REF!))</f>
        <v/>
      </c>
      <c r="C16" s="404" t="str">
        <f>IF(Tabla3[[#This Row],[Línea estratégica]]="","",#REF!)</f>
        <v/>
      </c>
      <c r="D16" s="404" t="str">
        <f>IF(Tabla3[[#This Row],[Línea estratégica]]="","",#REF!)</f>
        <v/>
      </c>
      <c r="E16" s="404" t="str">
        <f>IF(Tabla3[[#This Row],[Línea estratégica]]="","",#REF!)</f>
        <v/>
      </c>
      <c r="F16" s="469"/>
      <c r="G16" s="385" t="str">
        <f>IFERROR(VLOOKUP([1]!Tabla3[[#This Row],[Línea estratégica]],[1]Obj!$B$57:$C$90,2,FALSE),"")</f>
        <v/>
      </c>
      <c r="H16" s="469"/>
      <c r="I16" s="385" t="str">
        <f>IFERROR(VLOOKUP($H16,Obj!$D$118:$E$124,2,FALSE),"")</f>
        <v/>
      </c>
      <c r="J16" s="469"/>
      <c r="K16" s="470" t="s">
        <v>2478</v>
      </c>
      <c r="L16" s="469" t="s">
        <v>2476</v>
      </c>
      <c r="M16" s="469" t="s">
        <v>1954</v>
      </c>
      <c r="N16" s="472"/>
      <c r="O16" s="472">
        <v>0.75</v>
      </c>
      <c r="P16" s="473"/>
      <c r="Q16" s="471" t="s">
        <v>2477</v>
      </c>
      <c r="R16" s="410"/>
      <c r="S16" s="410"/>
      <c r="T16" s="410"/>
      <c r="U16" s="410"/>
      <c r="V16" s="411"/>
      <c r="W16" s="410"/>
      <c r="X16" s="410"/>
      <c r="Y16" s="410"/>
      <c r="Z16" s="410"/>
      <c r="AA16" s="410"/>
      <c r="AB16" s="410"/>
      <c r="AC16" s="410"/>
      <c r="AD16" s="410"/>
      <c r="AE16" s="411"/>
      <c r="AF16" s="411"/>
      <c r="AG16" s="411"/>
      <c r="AH16" s="411"/>
      <c r="AI16" s="411"/>
      <c r="AJ16" s="411"/>
      <c r="AK16" s="411"/>
      <c r="AL16" s="411"/>
      <c r="AM16" s="411"/>
      <c r="AN16" s="411"/>
      <c r="AO16" s="411"/>
      <c r="AP16" s="411"/>
    </row>
    <row r="17" spans="2:42" s="423" customFormat="1" ht="76.5" x14ac:dyDescent="0.2">
      <c r="B17" s="404" t="str">
        <f>IF(Tabla3[[#This Row],[Línea estratégica]]="","",CONCATENATE(Tabla3[[#This Row],[POA]],".",Tabla3[[#This Row],[SRS]],".",Tabla3[[#This Row],[AREA]],".",#REF!))</f>
        <v/>
      </c>
      <c r="C17" s="404" t="str">
        <f>IF(Tabla3[[#This Row],[Línea estratégica]]="","",#REF!)</f>
        <v/>
      </c>
      <c r="D17" s="404" t="str">
        <f>IF(Tabla3[[#This Row],[Línea estratégica]]="","",#REF!)</f>
        <v/>
      </c>
      <c r="E17" s="404" t="str">
        <f>IF(Tabla3[[#This Row],[Línea estratégica]]="","",#REF!)</f>
        <v/>
      </c>
      <c r="F17" s="469"/>
      <c r="G17" s="385" t="str">
        <f>IFERROR(VLOOKUP([1]!Tabla3[[#This Row],[Línea estratégica]],[1]Obj!$B$57:$C$90,2,FALSE),"")</f>
        <v/>
      </c>
      <c r="H17" s="469"/>
      <c r="I17" s="385" t="str">
        <f>IFERROR(VLOOKUP($H17,Obj!$D$118:$E$124,2,FALSE),"")</f>
        <v/>
      </c>
      <c r="J17" s="469"/>
      <c r="K17" s="470" t="s">
        <v>2512</v>
      </c>
      <c r="L17" s="469" t="s">
        <v>2514</v>
      </c>
      <c r="M17" s="469" t="s">
        <v>1954</v>
      </c>
      <c r="N17" s="472"/>
      <c r="O17" s="472">
        <v>0.95</v>
      </c>
      <c r="P17" s="473"/>
      <c r="Q17" s="471" t="s">
        <v>2513</v>
      </c>
      <c r="R17" s="410"/>
      <c r="S17" s="410"/>
      <c r="T17" s="410"/>
      <c r="U17" s="410"/>
      <c r="V17" s="411"/>
      <c r="W17" s="410"/>
      <c r="X17" s="410"/>
      <c r="Y17" s="410"/>
      <c r="Z17" s="410"/>
      <c r="AA17" s="410"/>
      <c r="AB17" s="410"/>
      <c r="AC17" s="410"/>
      <c r="AD17" s="410"/>
      <c r="AE17" s="411"/>
      <c r="AF17" s="411"/>
      <c r="AG17" s="411"/>
      <c r="AH17" s="411"/>
      <c r="AI17" s="411"/>
      <c r="AJ17" s="411"/>
      <c r="AK17" s="411"/>
      <c r="AL17" s="411"/>
      <c r="AM17" s="411"/>
      <c r="AN17" s="411"/>
      <c r="AO17" s="411"/>
      <c r="AP17" s="411"/>
    </row>
    <row r="18" spans="2:42" s="423" customFormat="1" ht="153" x14ac:dyDescent="0.2">
      <c r="B18" s="404" t="str">
        <f>IF(Tabla3[[#This Row],[Línea estratégica]]="","",CONCATENATE(Tabla3[[#This Row],[POA]],".",Tabla3[[#This Row],[SRS]],".",Tabla3[[#This Row],[AREA]],".",#REF!))</f>
        <v/>
      </c>
      <c r="C18" s="404" t="str">
        <f>IF(Tabla3[[#This Row],[Línea estratégica]]="","",#REF!)</f>
        <v/>
      </c>
      <c r="D18" s="404" t="str">
        <f>IF(Tabla3[[#This Row],[Línea estratégica]]="","",#REF!)</f>
        <v/>
      </c>
      <c r="E18" s="404" t="str">
        <f>IF(Tabla3[[#This Row],[Línea estratégica]]="","",#REF!)</f>
        <v/>
      </c>
      <c r="F18" s="469"/>
      <c r="G18" s="385" t="str">
        <f>IFERROR(VLOOKUP([1]!Tabla3[[#This Row],[Línea estratégica]],[1]Obj!$B$57:$C$90,2,FALSE),"")</f>
        <v/>
      </c>
      <c r="H18" s="469"/>
      <c r="I18" s="385" t="str">
        <f>IFERROR(VLOOKUP($H18,Obj!$D$118:$E$124,2,FALSE),"")</f>
        <v/>
      </c>
      <c r="J18" s="469"/>
      <c r="K18" s="470" t="s">
        <v>2528</v>
      </c>
      <c r="L18" s="469" t="s">
        <v>2529</v>
      </c>
      <c r="M18" s="469" t="s">
        <v>1954</v>
      </c>
      <c r="N18" s="472"/>
      <c r="O18" s="472">
        <v>0.9</v>
      </c>
      <c r="P18" s="473"/>
      <c r="Q18" s="471" t="s">
        <v>2527</v>
      </c>
      <c r="R18" s="410"/>
      <c r="S18" s="410"/>
      <c r="T18" s="410"/>
      <c r="U18" s="410"/>
      <c r="V18" s="411"/>
      <c r="W18" s="410"/>
      <c r="X18" s="410"/>
      <c r="Y18" s="410"/>
      <c r="Z18" s="410"/>
      <c r="AA18" s="410"/>
      <c r="AB18" s="410"/>
      <c r="AC18" s="410"/>
      <c r="AD18" s="410"/>
      <c r="AE18" s="411"/>
      <c r="AF18" s="411"/>
      <c r="AG18" s="411"/>
      <c r="AH18" s="411"/>
      <c r="AI18" s="411"/>
      <c r="AJ18" s="411"/>
      <c r="AK18" s="411"/>
      <c r="AL18" s="411"/>
      <c r="AM18" s="411"/>
      <c r="AN18" s="411"/>
      <c r="AO18" s="411"/>
      <c r="AP18" s="411"/>
    </row>
    <row r="19" spans="2:42" s="423" customFormat="1" ht="74.25" customHeight="1" x14ac:dyDescent="0.2">
      <c r="B19" s="404" t="str">
        <f>IF(Tabla3[[#This Row],[Línea estratégica]]="","",CONCATENATE(Tabla3[[#This Row],[POA]],".",Tabla3[[#This Row],[SRS]],".",Tabla3[[#This Row],[AREA]],".",#REF!))</f>
        <v/>
      </c>
      <c r="C19" s="404" t="str">
        <f>IF(Tabla3[[#This Row],[Línea estratégica]]="","",#REF!)</f>
        <v/>
      </c>
      <c r="D19" s="404" t="str">
        <f>IF(Tabla3[[#This Row],[Línea estratégica]]="","",#REF!)</f>
        <v/>
      </c>
      <c r="E19" s="404" t="str">
        <f>IF(Tabla3[[#This Row],[Línea estratégica]]="","",#REF!)</f>
        <v/>
      </c>
      <c r="F19" s="469"/>
      <c r="G19" s="385" t="str">
        <f>IFERROR(VLOOKUP([1]!Tabla3[[#This Row],[Línea estratégica]],[1]Obj!$B$57:$C$90,2,FALSE),"")</f>
        <v/>
      </c>
      <c r="H19" s="469"/>
      <c r="I19" s="385" t="str">
        <f>IFERROR(VLOOKUP($H19,Obj!$D$118:$E$124,2,FALSE),"")</f>
        <v/>
      </c>
      <c r="J19" s="469"/>
      <c r="K19" s="696" t="s">
        <v>2717</v>
      </c>
      <c r="L19" s="697" t="s">
        <v>2718</v>
      </c>
      <c r="M19" s="697" t="s">
        <v>1954</v>
      </c>
      <c r="N19" s="698"/>
      <c r="O19" s="698"/>
      <c r="P19" s="699"/>
      <c r="Q19" s="700" t="s">
        <v>2238</v>
      </c>
      <c r="R19" s="410"/>
      <c r="S19" s="410"/>
      <c r="T19" s="410"/>
      <c r="U19" s="410"/>
      <c r="V19" s="411"/>
      <c r="W19" s="410"/>
      <c r="X19" s="410"/>
      <c r="Y19" s="410"/>
      <c r="Z19" s="410"/>
      <c r="AA19" s="410"/>
      <c r="AB19" s="410"/>
      <c r="AC19" s="410"/>
      <c r="AD19" s="410"/>
      <c r="AE19" s="411"/>
      <c r="AF19" s="411"/>
      <c r="AG19" s="411"/>
      <c r="AH19" s="411"/>
      <c r="AI19" s="411"/>
      <c r="AJ19" s="411"/>
      <c r="AK19" s="411"/>
      <c r="AL19" s="411"/>
      <c r="AM19" s="411"/>
      <c r="AN19" s="411"/>
      <c r="AO19" s="411"/>
      <c r="AP19" s="411"/>
    </row>
    <row r="20" spans="2:42" s="423" customFormat="1" ht="74.25" customHeight="1" x14ac:dyDescent="0.2">
      <c r="B20" s="404" t="str">
        <f>IF(Tabla3[[#This Row],[Línea estratégica]]="","",CONCATENATE(Tabla3[[#This Row],[POA]],".",Tabla3[[#This Row],[SRS]],".",Tabla3[[#This Row],[AREA]],".",#REF!))</f>
        <v/>
      </c>
      <c r="C20" s="404" t="str">
        <f>IF(Tabla3[[#This Row],[Línea estratégica]]="","",#REF!)</f>
        <v/>
      </c>
      <c r="D20" s="404" t="str">
        <f>IF(Tabla3[[#This Row],[Línea estratégica]]="","",#REF!)</f>
        <v/>
      </c>
      <c r="E20" s="404" t="str">
        <f>IF(Tabla3[[#This Row],[Línea estratégica]]="","",#REF!)</f>
        <v/>
      </c>
      <c r="F20" s="469"/>
      <c r="G20" s="385" t="str">
        <f>IFERROR(VLOOKUP([1]!Tabla3[[#This Row],[Línea estratégica]],[1]Obj!$B$57:$C$90,2,FALSE),"")</f>
        <v/>
      </c>
      <c r="H20" s="469"/>
      <c r="I20" s="385" t="str">
        <f>IFERROR(VLOOKUP($H20,Obj!$D$118:$E$124,2,FALSE),"")</f>
        <v/>
      </c>
      <c r="J20" s="469"/>
      <c r="K20" s="696" t="s">
        <v>2719</v>
      </c>
      <c r="L20" s="697"/>
      <c r="M20" s="697"/>
      <c r="N20" s="698"/>
      <c r="O20" s="698"/>
      <c r="P20" s="699"/>
      <c r="Q20" s="700" t="s">
        <v>2238</v>
      </c>
      <c r="R20" s="410"/>
      <c r="S20" s="410"/>
      <c r="T20" s="410"/>
      <c r="U20" s="410"/>
      <c r="V20" s="411"/>
      <c r="W20" s="410"/>
      <c r="X20" s="410"/>
      <c r="Y20" s="410"/>
      <c r="Z20" s="410"/>
      <c r="AA20" s="410"/>
      <c r="AB20" s="410"/>
      <c r="AC20" s="410"/>
      <c r="AD20" s="410"/>
      <c r="AE20" s="411"/>
      <c r="AF20" s="411"/>
      <c r="AG20" s="411"/>
      <c r="AH20" s="411"/>
      <c r="AI20" s="411"/>
      <c r="AJ20" s="411"/>
      <c r="AK20" s="411"/>
      <c r="AL20" s="411"/>
      <c r="AM20" s="411"/>
      <c r="AN20" s="411"/>
      <c r="AO20" s="411"/>
      <c r="AP20" s="411"/>
    </row>
    <row r="21" spans="2:42" s="423" customFormat="1" ht="102" x14ac:dyDescent="0.2">
      <c r="B21" s="404" t="e">
        <f>IF(Tabla3[[#This Row],[Línea estratégica]]="","",CONCATENATE(Tabla3[[#This Row],[POA]],".",Tabla3[[#This Row],[SRS]],".",Tabla3[[#This Row],[AREA]],".",#REF!))</f>
        <v>#REF!</v>
      </c>
      <c r="C21" s="404" t="e">
        <f>IF(Tabla3[[#This Row],[Línea estratégica]]="","",#REF!)</f>
        <v>#REF!</v>
      </c>
      <c r="D21" s="404" t="e">
        <f>IF(Tabla3[[#This Row],[Línea estratégica]]="","",#REF!)</f>
        <v>#REF!</v>
      </c>
      <c r="E21" s="404" t="e">
        <f>IF(Tabla3[[#This Row],[Línea estratégica]]="","",#REF!)</f>
        <v>#REF!</v>
      </c>
      <c r="F21" s="381" t="s">
        <v>1730</v>
      </c>
      <c r="G21" s="385" t="str">
        <f>IFERROR(VLOOKUP($F21,Obj!$B$57:$C$76,2,FALSE),"")</f>
        <v>LE.1</v>
      </c>
      <c r="H21" s="381" t="s">
        <v>1760</v>
      </c>
      <c r="I21" s="385" t="str">
        <f>IFERROR(VLOOKUP($H21,Obj!$D$118:$E$124,2,FALSE),"")</f>
        <v>Obj1.1</v>
      </c>
      <c r="J21" s="381" t="s">
        <v>1737</v>
      </c>
      <c r="K21" s="485" t="s">
        <v>1991</v>
      </c>
      <c r="L21" s="381" t="s">
        <v>1992</v>
      </c>
      <c r="M21" s="381" t="s">
        <v>1954</v>
      </c>
      <c r="N21" s="489"/>
      <c r="O21" s="489">
        <v>0.55000000000000004</v>
      </c>
      <c r="P21" s="488"/>
      <c r="Q21" s="386" t="s">
        <v>1993</v>
      </c>
      <c r="R21" s="410"/>
      <c r="S21" s="410"/>
      <c r="T21" s="410"/>
      <c r="U21" s="410"/>
      <c r="V21" s="411"/>
      <c r="W21" s="410"/>
      <c r="X21" s="410"/>
      <c r="Y21" s="410"/>
      <c r="Z21" s="410"/>
      <c r="AA21" s="410"/>
      <c r="AB21" s="410"/>
      <c r="AC21" s="410"/>
      <c r="AD21" s="410"/>
      <c r="AE21" s="411"/>
      <c r="AF21" s="411"/>
      <c r="AG21" s="411"/>
      <c r="AH21" s="411"/>
      <c r="AI21" s="411"/>
      <c r="AJ21" s="411"/>
      <c r="AK21" s="411"/>
      <c r="AL21" s="411"/>
      <c r="AM21" s="411"/>
      <c r="AN21" s="411"/>
      <c r="AO21" s="411"/>
      <c r="AP21" s="411"/>
    </row>
    <row r="22" spans="2:42" s="423" customFormat="1" ht="51" x14ac:dyDescent="0.2">
      <c r="B22" s="404" t="str">
        <f>IF(Tabla3[[#This Row],[Línea estratégica]]="","",CONCATENATE(Tabla3[[#This Row],[POA]],".",Tabla3[[#This Row],[SRS]],".",Tabla3[[#This Row],[AREA]],".",#REF!))</f>
        <v/>
      </c>
      <c r="C22" s="404" t="str">
        <f>IF(Tabla3[[#This Row],[Línea estratégica]]="","",#REF!)</f>
        <v/>
      </c>
      <c r="D22" s="404" t="str">
        <f>IF(Tabla3[[#This Row],[Línea estratégica]]="","",#REF!)</f>
        <v/>
      </c>
      <c r="E22" s="404" t="str">
        <f>IF(Tabla3[[#This Row],[Línea estratégica]]="","",#REF!)</f>
        <v/>
      </c>
      <c r="F22" s="381"/>
      <c r="G22" s="385" t="str">
        <f>IFERROR(VLOOKUP($F22,Obj!$B$57:$C$76,2,FALSE),"")</f>
        <v/>
      </c>
      <c r="H22" s="381"/>
      <c r="I22" s="385" t="str">
        <f>IFERROR(VLOOKUP($H22,Obj!$D$118:$E$124,2,FALSE),"")</f>
        <v/>
      </c>
      <c r="J22" s="381"/>
      <c r="K22" s="485" t="s">
        <v>1994</v>
      </c>
      <c r="L22" s="381" t="s">
        <v>1995</v>
      </c>
      <c r="M22" s="381" t="s">
        <v>1954</v>
      </c>
      <c r="N22" s="489"/>
      <c r="O22" s="489">
        <v>0.85</v>
      </c>
      <c r="P22" s="488"/>
      <c r="Q22" s="386" t="s">
        <v>1993</v>
      </c>
      <c r="R22" s="410"/>
      <c r="S22" s="410"/>
      <c r="T22" s="410"/>
      <c r="U22" s="410"/>
      <c r="V22" s="411"/>
      <c r="W22" s="410"/>
      <c r="X22" s="410"/>
      <c r="Y22" s="410"/>
      <c r="Z22" s="410"/>
      <c r="AA22" s="410"/>
      <c r="AB22" s="410"/>
      <c r="AC22" s="410"/>
      <c r="AD22" s="410"/>
      <c r="AE22" s="411"/>
      <c r="AF22" s="411"/>
      <c r="AG22" s="411"/>
      <c r="AH22" s="411"/>
      <c r="AI22" s="411"/>
      <c r="AJ22" s="411"/>
      <c r="AK22" s="411"/>
      <c r="AL22" s="411"/>
      <c r="AM22" s="411"/>
      <c r="AN22" s="411"/>
      <c r="AO22" s="411"/>
      <c r="AP22" s="411"/>
    </row>
    <row r="23" spans="2:42" s="423" customFormat="1" ht="38.25" x14ac:dyDescent="0.2">
      <c r="B23" s="404" t="str">
        <f>IF(Tabla3[[#This Row],[Línea estratégica]]="","",CONCATENATE(Tabla3[[#This Row],[POA]],".",Tabla3[[#This Row],[SRS]],".",Tabla3[[#This Row],[AREA]],".",#REF!))</f>
        <v/>
      </c>
      <c r="C23" s="404" t="str">
        <f>IF(Tabla3[[#This Row],[Línea estratégica]]="","",#REF!)</f>
        <v/>
      </c>
      <c r="D23" s="404" t="str">
        <f>IF(Tabla3[[#This Row],[Línea estratégica]]="","",#REF!)</f>
        <v/>
      </c>
      <c r="E23" s="404" t="str">
        <f>IF(Tabla3[[#This Row],[Línea estratégica]]="","",#REF!)</f>
        <v/>
      </c>
      <c r="F23" s="381"/>
      <c r="G23" s="385" t="str">
        <f>IFERROR(VLOOKUP($F23,Obj!$B$57:$C$76,2,FALSE),"")</f>
        <v/>
      </c>
      <c r="H23" s="381"/>
      <c r="I23" s="385" t="str">
        <f>IFERROR(VLOOKUP($H23,Obj!$D$118:$E$124,2,FALSE),"")</f>
        <v/>
      </c>
      <c r="J23" s="381"/>
      <c r="K23" s="485" t="s">
        <v>2037</v>
      </c>
      <c r="L23" s="381" t="s">
        <v>2038</v>
      </c>
      <c r="M23" s="381" t="s">
        <v>1954</v>
      </c>
      <c r="N23" s="489"/>
      <c r="O23" s="486">
        <v>0.95</v>
      </c>
      <c r="P23" s="386"/>
      <c r="Q23" s="386" t="s">
        <v>1993</v>
      </c>
      <c r="R23" s="410"/>
      <c r="S23" s="410"/>
      <c r="T23" s="410"/>
      <c r="U23" s="410"/>
      <c r="V23" s="410"/>
      <c r="W23" s="410"/>
      <c r="X23" s="410"/>
      <c r="Y23" s="410"/>
      <c r="Z23" s="410"/>
      <c r="AA23" s="410"/>
      <c r="AB23" s="410"/>
      <c r="AC23" s="410"/>
      <c r="AD23" s="410"/>
      <c r="AE23" s="411"/>
      <c r="AF23" s="411"/>
      <c r="AG23" s="411"/>
      <c r="AH23" s="411"/>
      <c r="AI23" s="411"/>
      <c r="AJ23" s="411"/>
      <c r="AK23" s="411"/>
      <c r="AL23" s="411"/>
      <c r="AM23" s="411"/>
      <c r="AN23" s="411"/>
      <c r="AO23" s="411"/>
      <c r="AP23" s="411"/>
    </row>
    <row r="24" spans="2:42" s="423" customFormat="1" ht="51" x14ac:dyDescent="0.2">
      <c r="B24" s="404" t="str">
        <f>IF(Tabla3[[#This Row],[Línea estratégica]]="","",CONCATENATE(Tabla3[[#This Row],[POA]],".",Tabla3[[#This Row],[SRS]],".",Tabla3[[#This Row],[AREA]],".",#REF!))</f>
        <v/>
      </c>
      <c r="C24" s="404" t="str">
        <f>IF(Tabla3[[#This Row],[Línea estratégica]]="","",#REF!)</f>
        <v/>
      </c>
      <c r="D24" s="404" t="str">
        <f>IF(Tabla3[[#This Row],[Línea estratégica]]="","",#REF!)</f>
        <v/>
      </c>
      <c r="E24" s="404" t="str">
        <f>IF(Tabla3[[#This Row],[Línea estratégica]]="","",#REF!)</f>
        <v/>
      </c>
      <c r="F24" s="469"/>
      <c r="G24" s="385" t="str">
        <f>IFERROR(VLOOKUP([1]!Tabla3[[#This Row],[Línea estratégica]],[1]Obj!$B$57:$C$90,2,FALSE),"")</f>
        <v/>
      </c>
      <c r="H24" s="469"/>
      <c r="I24" s="385" t="str">
        <f>IFERROR(VLOOKUP($H24,Obj!$D$118:$E$124,2,FALSE),"")</f>
        <v/>
      </c>
      <c r="J24" s="469"/>
      <c r="K24" s="485" t="s">
        <v>2141</v>
      </c>
      <c r="L24" s="469" t="s">
        <v>2142</v>
      </c>
      <c r="M24" s="381" t="s">
        <v>1954</v>
      </c>
      <c r="N24" s="472"/>
      <c r="O24" s="654">
        <v>0.9</v>
      </c>
      <c r="P24" s="473"/>
      <c r="Q24" s="471" t="s">
        <v>2143</v>
      </c>
      <c r="R24" s="410"/>
      <c r="S24" s="410"/>
      <c r="T24" s="410"/>
      <c r="U24" s="410"/>
      <c r="V24" s="410"/>
      <c r="W24" s="410"/>
      <c r="X24" s="410"/>
      <c r="Y24" s="410"/>
      <c r="Z24" s="410"/>
      <c r="AA24" s="410"/>
      <c r="AB24" s="410"/>
      <c r="AC24" s="410"/>
      <c r="AD24" s="410"/>
      <c r="AE24" s="411"/>
      <c r="AF24" s="411"/>
      <c r="AG24" s="411"/>
      <c r="AH24" s="411"/>
      <c r="AI24" s="411"/>
      <c r="AJ24" s="411"/>
      <c r="AK24" s="411"/>
      <c r="AL24" s="411"/>
      <c r="AM24" s="411"/>
      <c r="AN24" s="411"/>
      <c r="AO24" s="411"/>
      <c r="AP24" s="411"/>
    </row>
    <row r="25" spans="2:42" s="423" customFormat="1" ht="140.25" x14ac:dyDescent="0.2">
      <c r="B25" s="404" t="e">
        <f>IF(Tabla3[[#This Row],[Línea estratégica]]="","",CONCATENATE(Tabla3[[#This Row],[POA]],".",Tabla3[[#This Row],[SRS]],".",Tabla3[[#This Row],[AREA]],".",#REF!))</f>
        <v>#REF!</v>
      </c>
      <c r="C25" s="404" t="e">
        <f>IF(Tabla3[[#This Row],[Línea estratégica]]="","",#REF!)</f>
        <v>#REF!</v>
      </c>
      <c r="D25" s="404" t="e">
        <f>IF(Tabla3[[#This Row],[Línea estratégica]]="","",#REF!)</f>
        <v>#REF!</v>
      </c>
      <c r="E25" s="404" t="e">
        <f>IF(Tabla3[[#This Row],[Línea estratégica]]="","",#REF!)</f>
        <v>#REF!</v>
      </c>
      <c r="F25" s="469" t="s">
        <v>1730</v>
      </c>
      <c r="G25" s="385" t="str">
        <f>IFERROR(VLOOKUP($F25,Obj!$B$57:$C$76,2,FALSE),"")</f>
        <v>LE.1</v>
      </c>
      <c r="H25" s="469" t="s">
        <v>1760</v>
      </c>
      <c r="I25" s="385" t="str">
        <f>IFERROR(VLOOKUP($H25,Obj!$D$118:$E$124,2,FALSE),"")</f>
        <v>Obj1.1</v>
      </c>
      <c r="J25" s="469" t="s">
        <v>1738</v>
      </c>
      <c r="K25" s="470" t="s">
        <v>2262</v>
      </c>
      <c r="L25" s="469" t="s">
        <v>2263</v>
      </c>
      <c r="M25" s="381" t="s">
        <v>1954</v>
      </c>
      <c r="N25" s="472"/>
      <c r="O25" s="654">
        <v>0.9</v>
      </c>
      <c r="P25" s="473"/>
      <c r="Q25" s="471" t="s">
        <v>2267</v>
      </c>
      <c r="R25" s="410"/>
      <c r="S25" s="410"/>
      <c r="T25" s="410"/>
      <c r="U25" s="410"/>
      <c r="V25" s="410"/>
      <c r="W25" s="410"/>
      <c r="X25" s="410"/>
      <c r="Y25" s="410"/>
      <c r="Z25" s="410"/>
      <c r="AA25" s="410"/>
      <c r="AB25" s="410"/>
      <c r="AC25" s="410"/>
      <c r="AD25" s="410"/>
      <c r="AE25" s="411"/>
      <c r="AF25" s="411"/>
      <c r="AG25" s="411"/>
      <c r="AH25" s="411"/>
      <c r="AI25" s="411"/>
      <c r="AJ25" s="411"/>
      <c r="AK25" s="411"/>
      <c r="AL25" s="411"/>
      <c r="AM25" s="411"/>
      <c r="AN25" s="411"/>
      <c r="AO25" s="411"/>
      <c r="AP25" s="411"/>
    </row>
    <row r="26" spans="2:42" s="423" customFormat="1" ht="38.25" x14ac:dyDescent="0.2">
      <c r="B26" s="404" t="str">
        <f>IF(Tabla3[[#This Row],[Línea estratégica]]="","",CONCATENATE(Tabla3[[#This Row],[POA]],".",Tabla3[[#This Row],[SRS]],".",Tabla3[[#This Row],[AREA]],".",#REF!))</f>
        <v/>
      </c>
      <c r="C26" s="404" t="str">
        <f>IF(Tabla3[[#This Row],[Línea estratégica]]="","",#REF!)</f>
        <v/>
      </c>
      <c r="D26" s="404" t="str">
        <f>IF(Tabla3[[#This Row],[Línea estratégica]]="","",#REF!)</f>
        <v/>
      </c>
      <c r="E26" s="404" t="str">
        <f>IF(Tabla3[[#This Row],[Línea estratégica]]="","",#REF!)</f>
        <v/>
      </c>
      <c r="F26" s="469"/>
      <c r="G26" s="385" t="str">
        <f>IFERROR(VLOOKUP([1]!Tabla3[[#This Row],[Línea estratégica]],[1]Obj!$B$57:$C$90,2,FALSE),"")</f>
        <v/>
      </c>
      <c r="H26" s="469"/>
      <c r="I26" s="385" t="str">
        <f>IFERROR(VLOOKUP($H26,Obj!$D$118:$E$124,2,FALSE),"")</f>
        <v/>
      </c>
      <c r="J26" s="469"/>
      <c r="K26" s="470"/>
      <c r="L26" s="469" t="s">
        <v>2264</v>
      </c>
      <c r="M26" s="381" t="s">
        <v>1954</v>
      </c>
      <c r="N26" s="472"/>
      <c r="O26" s="654">
        <v>0.9</v>
      </c>
      <c r="P26" s="473"/>
      <c r="Q26" s="471" t="s">
        <v>2266</v>
      </c>
      <c r="R26" s="410"/>
      <c r="S26" s="410"/>
      <c r="T26" s="410"/>
      <c r="U26" s="410"/>
      <c r="V26" s="410"/>
      <c r="W26" s="410"/>
      <c r="X26" s="410"/>
      <c r="Y26" s="410"/>
      <c r="Z26" s="410"/>
      <c r="AA26" s="410"/>
      <c r="AB26" s="410"/>
      <c r="AC26" s="410"/>
      <c r="AD26" s="410"/>
      <c r="AE26" s="411"/>
      <c r="AF26" s="411"/>
      <c r="AG26" s="411"/>
      <c r="AH26" s="411"/>
      <c r="AI26" s="411"/>
      <c r="AJ26" s="411"/>
      <c r="AK26" s="411"/>
      <c r="AL26" s="411"/>
      <c r="AM26" s="411"/>
      <c r="AN26" s="411"/>
      <c r="AO26" s="411"/>
      <c r="AP26" s="411"/>
    </row>
    <row r="27" spans="2:42" s="423" customFormat="1" ht="25.5" x14ac:dyDescent="0.2">
      <c r="B27" s="404" t="str">
        <f>IF(Tabla3[[#This Row],[Línea estratégica]]="","",CONCATENATE(Tabla3[[#This Row],[POA]],".",Tabla3[[#This Row],[SRS]],".",Tabla3[[#This Row],[AREA]],".",#REF!))</f>
        <v/>
      </c>
      <c r="C27" s="404" t="str">
        <f>IF(Tabla3[[#This Row],[Línea estratégica]]="","",#REF!)</f>
        <v/>
      </c>
      <c r="D27" s="404" t="str">
        <f>IF(Tabla3[[#This Row],[Línea estratégica]]="","",#REF!)</f>
        <v/>
      </c>
      <c r="E27" s="404" t="str">
        <f>IF(Tabla3[[#This Row],[Línea estratégica]]="","",#REF!)</f>
        <v/>
      </c>
      <c r="F27" s="469"/>
      <c r="G27" s="385" t="str">
        <f>IFERROR(VLOOKUP([1]!Tabla3[[#This Row],[Línea estratégica]],[1]Obj!$B$57:$C$90,2,FALSE),"")</f>
        <v/>
      </c>
      <c r="H27" s="469"/>
      <c r="I27" s="385" t="str">
        <f>IFERROR(VLOOKUP($H27,Obj!$D$118:$E$124,2,FALSE),"")</f>
        <v/>
      </c>
      <c r="J27" s="469"/>
      <c r="K27" s="470"/>
      <c r="L27" s="469" t="s">
        <v>2265</v>
      </c>
      <c r="M27" s="381" t="s">
        <v>1954</v>
      </c>
      <c r="N27" s="472"/>
      <c r="O27" s="654">
        <v>0.9</v>
      </c>
      <c r="P27" s="473"/>
      <c r="Q27" s="471" t="s">
        <v>2266</v>
      </c>
      <c r="R27" s="410"/>
      <c r="S27" s="410"/>
      <c r="T27" s="410"/>
      <c r="U27" s="410"/>
      <c r="V27" s="410"/>
      <c r="W27" s="410"/>
      <c r="X27" s="410"/>
      <c r="Y27" s="410"/>
      <c r="Z27" s="410"/>
      <c r="AA27" s="410"/>
      <c r="AB27" s="410"/>
      <c r="AC27" s="410"/>
      <c r="AD27" s="410"/>
      <c r="AE27" s="411"/>
      <c r="AF27" s="411"/>
      <c r="AG27" s="411"/>
      <c r="AH27" s="411"/>
      <c r="AI27" s="411"/>
      <c r="AJ27" s="411"/>
      <c r="AK27" s="411"/>
      <c r="AL27" s="411"/>
      <c r="AM27" s="411"/>
      <c r="AN27" s="411"/>
      <c r="AO27" s="411"/>
      <c r="AP27" s="411"/>
    </row>
    <row r="28" spans="2:42" s="423" customFormat="1" ht="102" x14ac:dyDescent="0.2">
      <c r="B28" s="404" t="str">
        <f>IF(Tabla3[[#This Row],[Línea estratégica]]="","",CONCATENATE(Tabla3[[#This Row],[POA]],".",Tabla3[[#This Row],[SRS]],".",Tabla3[[#This Row],[AREA]],".",#REF!))</f>
        <v/>
      </c>
      <c r="C28" s="404" t="str">
        <f>IF(Tabla3[[#This Row],[Línea estratégica]]="","",#REF!)</f>
        <v/>
      </c>
      <c r="D28" s="404" t="str">
        <f>IF(Tabla3[[#This Row],[Línea estratégica]]="","",#REF!)</f>
        <v/>
      </c>
      <c r="E28" s="404" t="str">
        <f>IF(Tabla3[[#This Row],[Línea estratégica]]="","",#REF!)</f>
        <v/>
      </c>
      <c r="F28" s="469"/>
      <c r="G28" s="385" t="str">
        <f>IFERROR(VLOOKUP([1]!Tabla3[[#This Row],[Línea estratégica]],[1]Obj!$B$57:$C$90,2,FALSE),"")</f>
        <v/>
      </c>
      <c r="H28" s="469"/>
      <c r="I28" s="385" t="str">
        <f>IFERROR(VLOOKUP($H28,Obj!$D$118:$E$124,2,FALSE),"")</f>
        <v/>
      </c>
      <c r="J28" s="469"/>
      <c r="K28" s="470" t="s">
        <v>2521</v>
      </c>
      <c r="L28" s="469" t="s">
        <v>2522</v>
      </c>
      <c r="M28" s="469" t="s">
        <v>1954</v>
      </c>
      <c r="N28" s="472"/>
      <c r="O28" s="654">
        <v>0.95</v>
      </c>
      <c r="P28" s="473"/>
      <c r="Q28" s="471" t="s">
        <v>2523</v>
      </c>
      <c r="R28" s="410"/>
      <c r="S28" s="410"/>
      <c r="T28" s="410"/>
      <c r="U28" s="410"/>
      <c r="V28" s="410"/>
      <c r="W28" s="410"/>
      <c r="X28" s="410"/>
      <c r="Y28" s="410"/>
      <c r="Z28" s="410"/>
      <c r="AA28" s="410"/>
      <c r="AB28" s="410"/>
      <c r="AC28" s="410"/>
      <c r="AD28" s="410"/>
      <c r="AE28" s="411"/>
      <c r="AF28" s="411"/>
      <c r="AG28" s="411"/>
      <c r="AH28" s="411"/>
      <c r="AI28" s="411"/>
      <c r="AJ28" s="411"/>
      <c r="AK28" s="411"/>
      <c r="AL28" s="411"/>
      <c r="AM28" s="411"/>
      <c r="AN28" s="411"/>
      <c r="AO28" s="411"/>
      <c r="AP28" s="411"/>
    </row>
    <row r="29" spans="2:42" s="423" customFormat="1" ht="153" x14ac:dyDescent="0.2">
      <c r="B29" s="404" t="e">
        <f>IF(Tabla3[[#This Row],[Línea estratégica]]="","",CONCATENATE(Tabla3[[#This Row],[POA]],".",Tabla3[[#This Row],[SRS]],".",Tabla3[[#This Row],[AREA]],".",#REF!))</f>
        <v>#REF!</v>
      </c>
      <c r="C29" s="404" t="e">
        <f>IF(Tabla3[[#This Row],[Línea estratégica]]="","",#REF!)</f>
        <v>#REF!</v>
      </c>
      <c r="D29" s="404" t="e">
        <f>IF(Tabla3[[#This Row],[Línea estratégica]]="","",#REF!)</f>
        <v>#REF!</v>
      </c>
      <c r="E29" s="404" t="e">
        <f>IF(Tabla3[[#This Row],[Línea estratégica]]="","",#REF!)</f>
        <v>#REF!</v>
      </c>
      <c r="F29" s="469" t="s">
        <v>1730</v>
      </c>
      <c r="G29" s="385" t="str">
        <f>IFERROR(VLOOKUP($F29,Obj!$B$57:$C$76,2,FALSE),"")</f>
        <v>LE.1</v>
      </c>
      <c r="H29" s="469" t="s">
        <v>1760</v>
      </c>
      <c r="I29" s="385" t="str">
        <f>IFERROR(VLOOKUP($H29,Obj!$D$118:$E$124,2,FALSE),"")</f>
        <v>Obj1.1</v>
      </c>
      <c r="J29" s="469" t="s">
        <v>1739</v>
      </c>
      <c r="K29" s="470" t="s">
        <v>2254</v>
      </c>
      <c r="L29" s="469" t="s">
        <v>2255</v>
      </c>
      <c r="M29" s="381" t="s">
        <v>1954</v>
      </c>
      <c r="N29" s="472"/>
      <c r="O29" s="654">
        <v>0.95</v>
      </c>
      <c r="P29" s="473"/>
      <c r="Q29" s="471" t="s">
        <v>2253</v>
      </c>
      <c r="R29" s="410"/>
      <c r="S29" s="410"/>
      <c r="T29" s="410"/>
      <c r="U29" s="410"/>
      <c r="V29" s="410"/>
      <c r="W29" s="410"/>
      <c r="X29" s="410"/>
      <c r="Y29" s="410"/>
      <c r="Z29" s="410"/>
      <c r="AA29" s="410"/>
      <c r="AB29" s="410"/>
      <c r="AC29" s="410"/>
      <c r="AD29" s="410"/>
      <c r="AE29" s="411"/>
      <c r="AF29" s="411"/>
      <c r="AG29" s="411"/>
      <c r="AH29" s="411"/>
      <c r="AI29" s="411"/>
      <c r="AJ29" s="411"/>
      <c r="AK29" s="411"/>
      <c r="AL29" s="411"/>
      <c r="AM29" s="411"/>
      <c r="AN29" s="411"/>
      <c r="AO29" s="411"/>
      <c r="AP29" s="411"/>
    </row>
    <row r="30" spans="2:42" s="423" customFormat="1" ht="76.5" x14ac:dyDescent="0.2">
      <c r="B30" s="404" t="str">
        <f>IF(Tabla3[[#This Row],[Línea estratégica]]="","",CONCATENATE(Tabla3[[#This Row],[POA]],".",Tabla3[[#This Row],[SRS]],".",Tabla3[[#This Row],[AREA]],".",#REF!))</f>
        <v/>
      </c>
      <c r="C30" s="404" t="str">
        <f>IF(Tabla3[[#This Row],[Línea estratégica]]="","",#REF!)</f>
        <v/>
      </c>
      <c r="D30" s="404" t="str">
        <f>IF(Tabla3[[#This Row],[Línea estratégica]]="","",#REF!)</f>
        <v/>
      </c>
      <c r="E30" s="404" t="str">
        <f>IF(Tabla3[[#This Row],[Línea estratégica]]="","",#REF!)</f>
        <v/>
      </c>
      <c r="F30" s="469"/>
      <c r="G30" s="385" t="str">
        <f>IFERROR(VLOOKUP([1]!Tabla3[[#This Row],[Línea estratégica]],[1]Obj!$B$57:$C$90,2,FALSE),"")</f>
        <v/>
      </c>
      <c r="H30" s="469"/>
      <c r="I30" s="385" t="str">
        <f>IFERROR(VLOOKUP($H30,Obj!$D$118:$E$124,2,FALSE),"")</f>
        <v/>
      </c>
      <c r="J30" s="469"/>
      <c r="K30" s="485" t="s">
        <v>2548</v>
      </c>
      <c r="L30" s="469" t="s">
        <v>2545</v>
      </c>
      <c r="M30" s="381" t="s">
        <v>1954</v>
      </c>
      <c r="N30" s="472"/>
      <c r="O30" s="654">
        <v>0.95</v>
      </c>
      <c r="P30" s="473"/>
      <c r="Q30" s="471" t="s">
        <v>2083</v>
      </c>
      <c r="R30" s="410"/>
      <c r="S30" s="410"/>
      <c r="T30" s="410"/>
      <c r="U30" s="410"/>
      <c r="V30" s="410"/>
      <c r="W30" s="410"/>
      <c r="X30" s="410"/>
      <c r="Y30" s="410"/>
      <c r="Z30" s="410"/>
      <c r="AA30" s="410"/>
      <c r="AB30" s="410"/>
      <c r="AC30" s="410"/>
      <c r="AD30" s="410"/>
      <c r="AE30" s="411"/>
      <c r="AF30" s="411"/>
      <c r="AG30" s="411"/>
      <c r="AH30" s="411"/>
      <c r="AI30" s="411"/>
      <c r="AJ30" s="411"/>
      <c r="AK30" s="411"/>
      <c r="AL30" s="411"/>
      <c r="AM30" s="411"/>
      <c r="AN30" s="411"/>
      <c r="AO30" s="411"/>
      <c r="AP30" s="411"/>
    </row>
    <row r="31" spans="2:42" s="423" customFormat="1" ht="76.5" x14ac:dyDescent="0.2">
      <c r="B31" s="404" t="str">
        <f>IF(Tabla3[[#This Row],[Línea estratégica]]="","",CONCATENATE(Tabla3[[#This Row],[POA]],".",Tabla3[[#This Row],[SRS]],".",Tabla3[[#This Row],[AREA]],".",#REF!))</f>
        <v/>
      </c>
      <c r="C31" s="404" t="str">
        <f>IF(Tabla3[[#This Row],[Línea estratégica]]="","",#REF!)</f>
        <v/>
      </c>
      <c r="D31" s="404" t="str">
        <f>IF(Tabla3[[#This Row],[Línea estratégica]]="","",#REF!)</f>
        <v/>
      </c>
      <c r="E31" s="404" t="str">
        <f>IF(Tabla3[[#This Row],[Línea estratégica]]="","",#REF!)</f>
        <v/>
      </c>
      <c r="F31" s="469"/>
      <c r="G31" s="385" t="str">
        <f>IFERROR(VLOOKUP([1]!Tabla3[[#This Row],[Línea estratégica]],[1]Obj!$B$57:$C$90,2,FALSE),"")</f>
        <v/>
      </c>
      <c r="H31" s="469"/>
      <c r="I31" s="385" t="str">
        <f>IFERROR(VLOOKUP($H31,Obj!$D$118:$E$124,2,FALSE),"")</f>
        <v/>
      </c>
      <c r="J31" s="469"/>
      <c r="K31" s="485" t="s">
        <v>2554</v>
      </c>
      <c r="L31" s="469" t="s">
        <v>2555</v>
      </c>
      <c r="M31" s="469" t="s">
        <v>1954</v>
      </c>
      <c r="N31" s="472"/>
      <c r="O31" s="654">
        <v>0.95</v>
      </c>
      <c r="P31" s="473"/>
      <c r="Q31" s="471" t="s">
        <v>2553</v>
      </c>
      <c r="R31" s="410"/>
      <c r="S31" s="410"/>
      <c r="T31" s="410"/>
      <c r="U31" s="410"/>
      <c r="V31" s="410"/>
      <c r="W31" s="410"/>
      <c r="X31" s="410"/>
      <c r="Y31" s="410"/>
      <c r="Z31" s="410"/>
      <c r="AA31" s="410"/>
      <c r="AB31" s="410"/>
      <c r="AC31" s="410"/>
      <c r="AD31" s="410"/>
      <c r="AE31" s="411"/>
      <c r="AF31" s="411"/>
      <c r="AG31" s="411"/>
      <c r="AH31" s="411"/>
      <c r="AI31" s="411"/>
      <c r="AJ31" s="411"/>
      <c r="AK31" s="411"/>
      <c r="AL31" s="411"/>
      <c r="AM31" s="411"/>
      <c r="AN31" s="411"/>
      <c r="AO31" s="411"/>
      <c r="AP31" s="411"/>
    </row>
    <row r="32" spans="2:42" s="423" customFormat="1" ht="114.75" x14ac:dyDescent="0.2">
      <c r="B32" s="404" t="str">
        <f>IF(Tabla3[[#This Row],[Línea estratégica]]="","",CONCATENATE(Tabla3[[#This Row],[POA]],".",Tabla3[[#This Row],[SRS]],".",Tabla3[[#This Row],[AREA]],".",#REF!))</f>
        <v/>
      </c>
      <c r="C32" s="404" t="str">
        <f>IF(Tabla3[[#This Row],[Línea estratégica]]="","",#REF!)</f>
        <v/>
      </c>
      <c r="D32" s="404" t="str">
        <f>IF(Tabla3[[#This Row],[Línea estratégica]]="","",#REF!)</f>
        <v/>
      </c>
      <c r="E32" s="404" t="str">
        <f>IF(Tabla3[[#This Row],[Línea estratégica]]="","",#REF!)</f>
        <v/>
      </c>
      <c r="F32" s="469"/>
      <c r="G32" s="385" t="str">
        <f>IFERROR(VLOOKUP([1]!Tabla3[[#This Row],[Línea estratégica]],[1]Obj!$B$57:$C$90,2,FALSE),"")</f>
        <v/>
      </c>
      <c r="H32" s="469"/>
      <c r="I32" s="385" t="str">
        <f>IFERROR(VLOOKUP($H32,Obj!$D$118:$E$124,2,FALSE),"")</f>
        <v/>
      </c>
      <c r="J32" s="469"/>
      <c r="K32" s="485" t="s">
        <v>2558</v>
      </c>
      <c r="L32" s="469" t="s">
        <v>2557</v>
      </c>
      <c r="M32" s="469" t="s">
        <v>1954</v>
      </c>
      <c r="N32" s="472"/>
      <c r="O32" s="654">
        <v>0.9</v>
      </c>
      <c r="P32" s="473"/>
      <c r="Q32" s="471" t="s">
        <v>2556</v>
      </c>
      <c r="R32" s="410"/>
      <c r="S32" s="410"/>
      <c r="T32" s="410"/>
      <c r="U32" s="410"/>
      <c r="V32" s="410"/>
      <c r="W32" s="410"/>
      <c r="X32" s="410"/>
      <c r="Y32" s="410"/>
      <c r="Z32" s="410"/>
      <c r="AA32" s="410"/>
      <c r="AB32" s="410"/>
      <c r="AC32" s="410"/>
      <c r="AD32" s="410"/>
      <c r="AE32" s="411"/>
      <c r="AF32" s="411"/>
      <c r="AG32" s="411"/>
      <c r="AH32" s="411"/>
      <c r="AI32" s="411"/>
      <c r="AJ32" s="411"/>
      <c r="AK32" s="411"/>
      <c r="AL32" s="411"/>
      <c r="AM32" s="411"/>
      <c r="AN32" s="411"/>
      <c r="AO32" s="411"/>
      <c r="AP32" s="411"/>
    </row>
    <row r="33" spans="2:42" s="423" customFormat="1" ht="127.5" x14ac:dyDescent="0.2">
      <c r="B33" s="646" t="e">
        <f>IF(Tabla3[[#This Row],[Línea estratégica]]="","",CONCATENATE(Tabla3[[#This Row],[POA]],".",Tabla3[[#This Row],[SRS]],".",Tabla3[[#This Row],[AREA]],".",#REF!))</f>
        <v>#REF!</v>
      </c>
      <c r="C33" s="646" t="e">
        <f>IF(Tabla3[[#This Row],[Línea estratégica]]="","",#REF!)</f>
        <v>#REF!</v>
      </c>
      <c r="D33" s="646" t="e">
        <f>IF(Tabla3[[#This Row],[Línea estratégica]]="","",#REF!)</f>
        <v>#REF!</v>
      </c>
      <c r="E33" s="646" t="e">
        <f>IF(Tabla3[[#This Row],[Línea estratégica]]="","",#REF!)</f>
        <v>#REF!</v>
      </c>
      <c r="F33" s="647" t="s">
        <v>1730</v>
      </c>
      <c r="G33" s="648" t="str">
        <f>IFERROR(VLOOKUP($F33,Obj!$B$57:$C$76,2,FALSE),"")</f>
        <v>LE.1</v>
      </c>
      <c r="H33" s="647" t="s">
        <v>1760</v>
      </c>
      <c r="I33" s="648" t="str">
        <f>IFERROR(VLOOKUP($H33,Obj!$D$118:$E$124,2,FALSE),"")</f>
        <v>Obj1.1</v>
      </c>
      <c r="J33" s="647" t="s">
        <v>1740</v>
      </c>
      <c r="K33" s="470" t="s">
        <v>2341</v>
      </c>
      <c r="L33" s="469" t="s">
        <v>2342</v>
      </c>
      <c r="M33" s="469" t="s">
        <v>1954</v>
      </c>
      <c r="N33" s="649"/>
      <c r="O33" s="653">
        <v>0.85</v>
      </c>
      <c r="P33" s="650"/>
      <c r="Q33" s="471" t="s">
        <v>2343</v>
      </c>
      <c r="R33" s="410"/>
      <c r="S33" s="410"/>
      <c r="T33" s="410"/>
      <c r="U33" s="410"/>
      <c r="V33" s="410"/>
      <c r="W33" s="410"/>
      <c r="X33" s="410"/>
      <c r="Y33" s="410"/>
      <c r="Z33" s="410"/>
      <c r="AA33" s="410"/>
      <c r="AB33" s="410"/>
      <c r="AC33" s="410"/>
      <c r="AD33" s="410"/>
      <c r="AE33" s="411"/>
      <c r="AF33" s="411"/>
      <c r="AG33" s="411"/>
      <c r="AH33" s="411"/>
      <c r="AI33" s="411"/>
      <c r="AJ33" s="411"/>
      <c r="AK33" s="411"/>
      <c r="AL33" s="411"/>
      <c r="AM33" s="411"/>
      <c r="AN33" s="411"/>
      <c r="AO33" s="411"/>
      <c r="AP33" s="411"/>
    </row>
    <row r="34" spans="2:42" s="423" customFormat="1" ht="102" x14ac:dyDescent="0.2">
      <c r="B34" s="646" t="str">
        <f>IF(Tabla3[[#This Row],[Línea estratégica]]="","",CONCATENATE(Tabla3[[#This Row],[POA]],".",Tabla3[[#This Row],[SRS]],".",Tabla3[[#This Row],[AREA]],".",#REF!))</f>
        <v/>
      </c>
      <c r="C34" s="646" t="str">
        <f>IF(Tabla3[[#This Row],[Línea estratégica]]="","",#REF!)</f>
        <v/>
      </c>
      <c r="D34" s="646" t="str">
        <f>IF(Tabla3[[#This Row],[Línea estratégica]]="","",#REF!)</f>
        <v/>
      </c>
      <c r="E34" s="646" t="str">
        <f>IF(Tabla3[[#This Row],[Línea estratégica]]="","",#REF!)</f>
        <v/>
      </c>
      <c r="F34" s="647"/>
      <c r="G34" s="648" t="str">
        <f>IFERROR(VLOOKUP([1]!Tabla3[[#This Row],[Línea estratégica]],[1]Obj!$B$57:$C$90,2,FALSE),"")</f>
        <v/>
      </c>
      <c r="H34" s="647"/>
      <c r="I34" s="648" t="str">
        <f>IFERROR(VLOOKUP($H34,Obj!$D$118:$E$124,2,FALSE),"")</f>
        <v/>
      </c>
      <c r="J34" s="647"/>
      <c r="K34" s="470" t="s">
        <v>2344</v>
      </c>
      <c r="L34" s="469" t="s">
        <v>2345</v>
      </c>
      <c r="M34" s="469" t="s">
        <v>1954</v>
      </c>
      <c r="N34" s="649"/>
      <c r="O34" s="653">
        <v>0.85</v>
      </c>
      <c r="P34" s="650"/>
      <c r="Q34" s="471" t="s">
        <v>2343</v>
      </c>
      <c r="R34" s="410"/>
      <c r="S34" s="410"/>
      <c r="T34" s="410"/>
      <c r="U34" s="410"/>
      <c r="V34" s="410"/>
      <c r="W34" s="410"/>
      <c r="X34" s="410"/>
      <c r="Y34" s="410"/>
      <c r="Z34" s="410"/>
      <c r="AA34" s="410"/>
      <c r="AB34" s="410"/>
      <c r="AC34" s="410"/>
      <c r="AD34" s="410"/>
      <c r="AE34" s="411"/>
      <c r="AF34" s="411"/>
      <c r="AG34" s="411"/>
      <c r="AH34" s="411"/>
      <c r="AI34" s="411"/>
      <c r="AJ34" s="411"/>
      <c r="AK34" s="411"/>
      <c r="AL34" s="411"/>
      <c r="AM34" s="411"/>
      <c r="AN34" s="411"/>
      <c r="AO34" s="411"/>
      <c r="AP34" s="411"/>
    </row>
    <row r="35" spans="2:42" s="423" customFormat="1" ht="38.25" x14ac:dyDescent="0.2">
      <c r="B35" s="404" t="str">
        <f>IF(Tabla3[[#This Row],[Línea estratégica]]="","",CONCATENATE(Tabla3[[#This Row],[POA]],".",Tabla3[[#This Row],[SRS]],".",Tabla3[[#This Row],[AREA]],".",#REF!))</f>
        <v/>
      </c>
      <c r="C35" s="404" t="str">
        <f>IF(Tabla3[[#This Row],[Línea estratégica]]="","",#REF!)</f>
        <v/>
      </c>
      <c r="D35" s="404" t="str">
        <f>IF(Tabla3[[#This Row],[Línea estratégica]]="","",#REF!)</f>
        <v/>
      </c>
      <c r="E35" s="404" t="str">
        <f>IF(Tabla3[[#This Row],[Línea estratégica]]="","",#REF!)</f>
        <v/>
      </c>
      <c r="F35" s="469"/>
      <c r="G35" s="385" t="str">
        <f>IFERROR(VLOOKUP([1]!Tabla3[[#This Row],[Línea estratégica]],[1]Obj!$B$57:$C$90,2,FALSE),"")</f>
        <v/>
      </c>
      <c r="H35" s="469"/>
      <c r="I35" s="385" t="str">
        <f>IFERROR(VLOOKUP($H35,Obj!$D$118:$E$124,2,FALSE),"")</f>
        <v/>
      </c>
      <c r="J35" s="469"/>
      <c r="K35" s="470" t="s">
        <v>2440</v>
      </c>
      <c r="L35" s="469" t="s">
        <v>2441</v>
      </c>
      <c r="M35" s="469" t="s">
        <v>1954</v>
      </c>
      <c r="N35" s="472"/>
      <c r="O35" s="654">
        <v>0.9</v>
      </c>
      <c r="P35" s="473"/>
      <c r="Q35" s="471" t="s">
        <v>2135</v>
      </c>
      <c r="R35" s="410"/>
      <c r="S35" s="410"/>
      <c r="T35" s="410"/>
      <c r="U35" s="410"/>
      <c r="V35" s="410"/>
      <c r="W35" s="410"/>
      <c r="X35" s="410"/>
      <c r="Y35" s="410"/>
      <c r="Z35" s="410"/>
      <c r="AA35" s="410"/>
      <c r="AB35" s="410"/>
      <c r="AC35" s="410"/>
      <c r="AD35" s="410"/>
      <c r="AE35" s="411"/>
      <c r="AF35" s="411"/>
      <c r="AG35" s="411"/>
      <c r="AH35" s="411"/>
      <c r="AI35" s="411"/>
      <c r="AJ35" s="411"/>
      <c r="AK35" s="411"/>
      <c r="AL35" s="411"/>
      <c r="AM35" s="411"/>
      <c r="AN35" s="411"/>
      <c r="AO35" s="411"/>
      <c r="AP35" s="411"/>
    </row>
    <row r="36" spans="2:42" s="423" customFormat="1" ht="89.25" x14ac:dyDescent="0.2">
      <c r="B36" s="404" t="e">
        <f>IF(Tabla3[[#This Row],[Línea estratégica]]="","",CONCATENATE(Tabla3[[#This Row],[POA]],".",Tabla3[[#This Row],[SRS]],".",Tabla3[[#This Row],[AREA]],".",#REF!))</f>
        <v>#REF!</v>
      </c>
      <c r="C36" s="404" t="e">
        <f>IF(Tabla3[[#This Row],[Línea estratégica]]="","",#REF!)</f>
        <v>#REF!</v>
      </c>
      <c r="D36" s="404" t="e">
        <f>IF(Tabla3[[#This Row],[Línea estratégica]]="","",#REF!)</f>
        <v>#REF!</v>
      </c>
      <c r="E36" s="404" t="e">
        <f>IF(Tabla3[[#This Row],[Línea estratégica]]="","",#REF!)</f>
        <v>#REF!</v>
      </c>
      <c r="F36" s="381" t="s">
        <v>1730</v>
      </c>
      <c r="G36" s="385" t="str">
        <f>IFERROR(VLOOKUP($F36,Obj!$B$57:$C$76,2,FALSE),"")</f>
        <v>LE.1</v>
      </c>
      <c r="H36" s="381" t="s">
        <v>1761</v>
      </c>
      <c r="I36" s="385" t="str">
        <f>IFERROR(VLOOKUP($H36,Obj!$D$118:$E$124,2,FALSE),"")</f>
        <v>Obj1.2</v>
      </c>
      <c r="J36" s="381" t="s">
        <v>1742</v>
      </c>
      <c r="K36" s="485" t="s">
        <v>2256</v>
      </c>
      <c r="L36" s="381" t="s">
        <v>2129</v>
      </c>
      <c r="M36" s="381" t="s">
        <v>1954</v>
      </c>
      <c r="N36" s="489"/>
      <c r="O36" s="486">
        <v>0.85</v>
      </c>
      <c r="P36" s="488"/>
      <c r="Q36" s="386" t="s">
        <v>2083</v>
      </c>
      <c r="R36" s="410"/>
      <c r="S36" s="410"/>
      <c r="T36" s="410"/>
      <c r="U36" s="410"/>
      <c r="V36" s="410"/>
      <c r="W36" s="410"/>
      <c r="X36" s="410"/>
      <c r="Y36" s="410"/>
      <c r="Z36" s="410"/>
      <c r="AA36" s="410"/>
      <c r="AB36" s="410"/>
      <c r="AC36" s="410"/>
      <c r="AD36" s="410"/>
      <c r="AE36" s="411"/>
      <c r="AF36" s="411"/>
      <c r="AG36" s="411"/>
      <c r="AH36" s="411"/>
      <c r="AI36" s="411"/>
      <c r="AJ36" s="411"/>
      <c r="AK36" s="411"/>
      <c r="AL36" s="411"/>
      <c r="AM36" s="411"/>
      <c r="AN36" s="411"/>
      <c r="AO36" s="411"/>
      <c r="AP36" s="411"/>
    </row>
    <row r="37" spans="2:42" s="423" customFormat="1" ht="51" x14ac:dyDescent="0.2">
      <c r="B37" s="404" t="str">
        <f>IF(Tabla3[[#This Row],[Línea estratégica]]="","",CONCATENATE(Tabla3[[#This Row],[POA]],".",Tabla3[[#This Row],[SRS]],".",Tabla3[[#This Row],[AREA]],".",#REF!))</f>
        <v/>
      </c>
      <c r="C37" s="404" t="str">
        <f>IF(Tabla3[[#This Row],[Línea estratégica]]="","",#REF!)</f>
        <v/>
      </c>
      <c r="D37" s="404" t="str">
        <f>IF(Tabla3[[#This Row],[Línea estratégica]]="","",#REF!)</f>
        <v/>
      </c>
      <c r="E37" s="404" t="str">
        <f>IF(Tabla3[[#This Row],[Línea estratégica]]="","",#REF!)</f>
        <v/>
      </c>
      <c r="F37" s="469"/>
      <c r="G37" s="385" t="str">
        <f>IFERROR(VLOOKUP([1]!Tabla3[[#This Row],[Línea estratégica]],[1]Obj!$B$57:$C$90,2,FALSE),"")</f>
        <v/>
      </c>
      <c r="H37" s="469"/>
      <c r="I37" s="385" t="str">
        <f>IFERROR(VLOOKUP($H37,Obj!$D$118:$E$124,2,FALSE),"")</f>
        <v/>
      </c>
      <c r="J37" s="469"/>
      <c r="K37" s="485" t="s">
        <v>2297</v>
      </c>
      <c r="L37" s="469" t="s">
        <v>2298</v>
      </c>
      <c r="M37" s="381" t="s">
        <v>1954</v>
      </c>
      <c r="N37" s="472"/>
      <c r="O37" s="654">
        <v>0.85</v>
      </c>
      <c r="P37" s="473"/>
      <c r="Q37" s="471" t="s">
        <v>2296</v>
      </c>
      <c r="R37" s="410"/>
      <c r="S37" s="410"/>
      <c r="T37" s="410"/>
      <c r="U37" s="410"/>
      <c r="V37" s="410"/>
      <c r="W37" s="410"/>
      <c r="X37" s="410"/>
      <c r="Y37" s="410"/>
      <c r="Z37" s="410"/>
      <c r="AA37" s="410"/>
      <c r="AB37" s="410"/>
      <c r="AC37" s="410"/>
      <c r="AD37" s="410"/>
      <c r="AE37" s="411"/>
      <c r="AF37" s="411"/>
      <c r="AG37" s="411"/>
      <c r="AH37" s="411"/>
      <c r="AI37" s="411"/>
      <c r="AJ37" s="411"/>
      <c r="AK37" s="411"/>
      <c r="AL37" s="411"/>
      <c r="AM37" s="411"/>
      <c r="AN37" s="411"/>
      <c r="AO37" s="411"/>
      <c r="AP37" s="411"/>
    </row>
    <row r="38" spans="2:42" s="423" customFormat="1" ht="38.25" x14ac:dyDescent="0.2">
      <c r="B38" s="404" t="str">
        <f>IF(Tabla3[[#This Row],[Línea estratégica]]="","",CONCATENATE(Tabla3[[#This Row],[POA]],".",Tabla3[[#This Row],[SRS]],".",Tabla3[[#This Row],[AREA]],".",#REF!))</f>
        <v/>
      </c>
      <c r="C38" s="404" t="str">
        <f>IF(Tabla3[[#This Row],[Línea estratégica]]="","",#REF!)</f>
        <v/>
      </c>
      <c r="D38" s="404" t="str">
        <f>IF(Tabla3[[#This Row],[Línea estratégica]]="","",#REF!)</f>
        <v/>
      </c>
      <c r="E38" s="404" t="str">
        <f>IF(Tabla3[[#This Row],[Línea estratégica]]="","",#REF!)</f>
        <v/>
      </c>
      <c r="F38" s="469"/>
      <c r="G38" s="385" t="str">
        <f>IFERROR(VLOOKUP([1]!Tabla3[[#This Row],[Línea estratégica]],[1]Obj!$B$57:$C$90,2,FALSE),"")</f>
        <v/>
      </c>
      <c r="H38" s="469"/>
      <c r="I38" s="385" t="str">
        <f>IFERROR(VLOOKUP($H38,Obj!$D$118:$E$124,2,FALSE),"")</f>
        <v/>
      </c>
      <c r="J38" s="469"/>
      <c r="K38" s="485" t="s">
        <v>2318</v>
      </c>
      <c r="L38" s="469" t="s">
        <v>2319</v>
      </c>
      <c r="M38" s="381" t="s">
        <v>1954</v>
      </c>
      <c r="N38" s="472"/>
      <c r="O38" s="654">
        <v>0.9</v>
      </c>
      <c r="P38" s="473"/>
      <c r="Q38" s="471" t="s">
        <v>2296</v>
      </c>
      <c r="R38" s="410"/>
      <c r="S38" s="410"/>
      <c r="T38" s="410"/>
      <c r="U38" s="410"/>
      <c r="V38" s="410"/>
      <c r="W38" s="410"/>
      <c r="X38" s="410"/>
      <c r="Y38" s="410"/>
      <c r="Z38" s="410"/>
      <c r="AA38" s="410"/>
      <c r="AB38" s="410"/>
      <c r="AC38" s="410"/>
      <c r="AD38" s="410"/>
      <c r="AE38" s="411"/>
      <c r="AF38" s="411"/>
      <c r="AG38" s="411"/>
      <c r="AH38" s="411"/>
      <c r="AI38" s="411"/>
      <c r="AJ38" s="411"/>
      <c r="AK38" s="411"/>
      <c r="AL38" s="411"/>
      <c r="AM38" s="411"/>
      <c r="AN38" s="411"/>
      <c r="AO38" s="411"/>
      <c r="AP38" s="411"/>
    </row>
    <row r="39" spans="2:42" s="423" customFormat="1" ht="89.25" x14ac:dyDescent="0.2">
      <c r="B39" s="404" t="str">
        <f>IF(Tabla3[[#This Row],[Línea estratégica]]="","",CONCATENATE(Tabla3[[#This Row],[POA]],".",Tabla3[[#This Row],[SRS]],".",Tabla3[[#This Row],[AREA]],".",#REF!))</f>
        <v/>
      </c>
      <c r="C39" s="404" t="str">
        <f>IF(Tabla3[[#This Row],[Línea estratégica]]="","",#REF!)</f>
        <v/>
      </c>
      <c r="D39" s="404" t="str">
        <f>IF(Tabla3[[#This Row],[Línea estratégica]]="","",#REF!)</f>
        <v/>
      </c>
      <c r="E39" s="404" t="str">
        <f>IF(Tabla3[[#This Row],[Línea estratégica]]="","",#REF!)</f>
        <v/>
      </c>
      <c r="F39" s="469"/>
      <c r="G39" s="385" t="str">
        <f>IFERROR(VLOOKUP([1]!Tabla3[[#This Row],[Línea estratégica]],[1]Obj!$B$57:$C$90,2,FALSE),"")</f>
        <v/>
      </c>
      <c r="H39" s="469"/>
      <c r="I39" s="385" t="str">
        <f>IFERROR(VLOOKUP($H39,Obj!$D$118:$E$124,2,FALSE),"")</f>
        <v/>
      </c>
      <c r="J39" s="469"/>
      <c r="K39" s="485" t="s">
        <v>2324</v>
      </c>
      <c r="L39" s="469" t="s">
        <v>2322</v>
      </c>
      <c r="M39" s="469" t="s">
        <v>1954</v>
      </c>
      <c r="N39" s="472"/>
      <c r="O39" s="654">
        <v>0.85</v>
      </c>
      <c r="P39" s="473"/>
      <c r="Q39" s="471" t="s">
        <v>2323</v>
      </c>
      <c r="R39" s="410"/>
      <c r="S39" s="410"/>
      <c r="T39" s="410"/>
      <c r="U39" s="410"/>
      <c r="V39" s="410"/>
      <c r="W39" s="410"/>
      <c r="X39" s="410"/>
      <c r="Y39" s="410"/>
      <c r="Z39" s="410"/>
      <c r="AA39" s="410"/>
      <c r="AB39" s="410"/>
      <c r="AC39" s="410"/>
      <c r="AD39" s="410"/>
      <c r="AE39" s="411"/>
      <c r="AF39" s="411"/>
      <c r="AG39" s="411"/>
      <c r="AH39" s="411"/>
      <c r="AI39" s="411"/>
      <c r="AJ39" s="411"/>
      <c r="AK39" s="411"/>
      <c r="AL39" s="411"/>
      <c r="AM39" s="411"/>
      <c r="AN39" s="411"/>
      <c r="AO39" s="411"/>
      <c r="AP39" s="411"/>
    </row>
    <row r="40" spans="2:42" s="423" customFormat="1" ht="76.5" x14ac:dyDescent="0.2">
      <c r="B40" s="404" t="str">
        <f>IF(Tabla3[[#This Row],[Línea estratégica]]="","",CONCATENATE(Tabla3[[#This Row],[POA]],".",Tabla3[[#This Row],[SRS]],".",Tabla3[[#This Row],[AREA]],".",#REF!))</f>
        <v/>
      </c>
      <c r="C40" s="404" t="str">
        <f>IF(Tabla3[[#This Row],[Línea estratégica]]="","",#REF!)</f>
        <v/>
      </c>
      <c r="D40" s="404" t="str">
        <f>IF(Tabla3[[#This Row],[Línea estratégica]]="","",#REF!)</f>
        <v/>
      </c>
      <c r="E40" s="404" t="str">
        <f>IF(Tabla3[[#This Row],[Línea estratégica]]="","",#REF!)</f>
        <v/>
      </c>
      <c r="F40" s="469"/>
      <c r="G40" s="385" t="str">
        <f>IFERROR(VLOOKUP([1]!Tabla3[[#This Row],[Línea estratégica]],[1]Obj!$B$57:$C$90,2,FALSE),"")</f>
        <v/>
      </c>
      <c r="H40" s="469"/>
      <c r="I40" s="385" t="str">
        <f>IFERROR(VLOOKUP($H40,Obj!$D$118:$E$124,2,FALSE),"")</f>
        <v/>
      </c>
      <c r="J40" s="469"/>
      <c r="K40" s="470" t="s">
        <v>2399</v>
      </c>
      <c r="L40" s="469" t="s">
        <v>2401</v>
      </c>
      <c r="M40" s="469" t="s">
        <v>1954</v>
      </c>
      <c r="N40" s="472"/>
      <c r="O40" s="654">
        <v>0.9</v>
      </c>
      <c r="P40" s="473"/>
      <c r="Q40" s="471" t="s">
        <v>2400</v>
      </c>
      <c r="R40" s="410"/>
      <c r="S40" s="410"/>
      <c r="T40" s="410"/>
      <c r="U40" s="410"/>
      <c r="V40" s="410"/>
      <c r="W40" s="410"/>
      <c r="X40" s="410"/>
      <c r="Y40" s="410"/>
      <c r="Z40" s="410"/>
      <c r="AA40" s="410"/>
      <c r="AB40" s="410"/>
      <c r="AC40" s="410"/>
      <c r="AD40" s="410"/>
      <c r="AE40" s="411"/>
      <c r="AF40" s="411"/>
      <c r="AG40" s="411"/>
      <c r="AH40" s="411"/>
      <c r="AI40" s="411"/>
      <c r="AJ40" s="411"/>
      <c r="AK40" s="411"/>
      <c r="AL40" s="411"/>
      <c r="AM40" s="411"/>
      <c r="AN40" s="411"/>
      <c r="AO40" s="411"/>
      <c r="AP40" s="411"/>
    </row>
    <row r="41" spans="2:42" s="423" customFormat="1" ht="76.5" x14ac:dyDescent="0.2">
      <c r="B41" s="404" t="str">
        <f>IF(Tabla3[[#This Row],[Línea estratégica]]="","",CONCATENATE(Tabla3[[#This Row],[POA]],".",Tabla3[[#This Row],[SRS]],".",Tabla3[[#This Row],[AREA]],".",#REF!))</f>
        <v/>
      </c>
      <c r="C41" s="404" t="str">
        <f>IF(Tabla3[[#This Row],[Línea estratégica]]="","",#REF!)</f>
        <v/>
      </c>
      <c r="D41" s="404" t="str">
        <f>IF(Tabla3[[#This Row],[Línea estratégica]]="","",#REF!)</f>
        <v/>
      </c>
      <c r="E41" s="404" t="str">
        <f>IF(Tabla3[[#This Row],[Línea estratégica]]="","",#REF!)</f>
        <v/>
      </c>
      <c r="F41" s="469"/>
      <c r="G41" s="385" t="str">
        <f>IFERROR(VLOOKUP([1]!Tabla3[[#This Row],[Línea estratégica]],[1]Obj!$B$57:$C$90,2,FALSE),"")</f>
        <v/>
      </c>
      <c r="H41" s="469"/>
      <c r="I41" s="385" t="str">
        <f>IFERROR(VLOOKUP($H41,Obj!$D$118:$E$124,2,FALSE),"")</f>
        <v/>
      </c>
      <c r="J41" s="469"/>
      <c r="K41" s="470" t="s">
        <v>2414</v>
      </c>
      <c r="L41" s="469" t="s">
        <v>2410</v>
      </c>
      <c r="M41" s="469" t="s">
        <v>1954</v>
      </c>
      <c r="N41" s="472"/>
      <c r="O41" s="654">
        <v>0.9</v>
      </c>
      <c r="P41" s="473"/>
      <c r="Q41" s="471" t="s">
        <v>2400</v>
      </c>
      <c r="R41" s="410"/>
      <c r="S41" s="410"/>
      <c r="T41" s="410"/>
      <c r="U41" s="410"/>
      <c r="V41" s="410"/>
      <c r="W41" s="410"/>
      <c r="X41" s="410"/>
      <c r="Y41" s="410"/>
      <c r="Z41" s="410"/>
      <c r="AA41" s="410"/>
      <c r="AB41" s="410"/>
      <c r="AC41" s="410"/>
      <c r="AD41" s="410"/>
      <c r="AE41" s="411"/>
      <c r="AF41" s="411"/>
      <c r="AG41" s="411"/>
      <c r="AH41" s="411"/>
      <c r="AI41" s="411"/>
      <c r="AJ41" s="411"/>
      <c r="AK41" s="411"/>
      <c r="AL41" s="411"/>
      <c r="AM41" s="411"/>
      <c r="AN41" s="411"/>
      <c r="AO41" s="411"/>
      <c r="AP41" s="411"/>
    </row>
    <row r="42" spans="2:42" s="423" customFormat="1" ht="63.75" x14ac:dyDescent="0.2">
      <c r="B42" s="404" t="str">
        <f>IF(Tabla3[[#This Row],[Línea estratégica]]="","",CONCATENATE(Tabla3[[#This Row],[POA]],".",Tabla3[[#This Row],[SRS]],".",Tabla3[[#This Row],[AREA]],".",#REF!))</f>
        <v/>
      </c>
      <c r="C42" s="404" t="str">
        <f>IF(Tabla3[[#This Row],[Línea estratégica]]="","",#REF!)</f>
        <v/>
      </c>
      <c r="D42" s="404" t="str">
        <f>IF(Tabla3[[#This Row],[Línea estratégica]]="","",#REF!)</f>
        <v/>
      </c>
      <c r="E42" s="404" t="str">
        <f>IF(Tabla3[[#This Row],[Línea estratégica]]="","",#REF!)</f>
        <v/>
      </c>
      <c r="F42" s="469"/>
      <c r="G42" s="385" t="str">
        <f>IFERROR(VLOOKUP([1]!Tabla3[[#This Row],[Línea estratégica]],[1]Obj!$B$57:$C$90,2,FALSE),"")</f>
        <v/>
      </c>
      <c r="H42" s="469"/>
      <c r="I42" s="385" t="str">
        <f>IFERROR(VLOOKUP($H42,Obj!$D$118:$E$124,2,FALSE),"")</f>
        <v/>
      </c>
      <c r="J42" s="469"/>
      <c r="K42" s="470" t="s">
        <v>2427</v>
      </c>
      <c r="L42" s="469" t="s">
        <v>2428</v>
      </c>
      <c r="M42" s="469" t="s">
        <v>1954</v>
      </c>
      <c r="N42" s="472"/>
      <c r="O42" s="654">
        <v>0.65</v>
      </c>
      <c r="P42" s="473"/>
      <c r="Q42" s="471" t="s">
        <v>2429</v>
      </c>
      <c r="R42" s="410"/>
      <c r="S42" s="410"/>
      <c r="T42" s="410"/>
      <c r="U42" s="410"/>
      <c r="V42" s="410"/>
      <c r="W42" s="410"/>
      <c r="X42" s="410"/>
      <c r="Y42" s="410"/>
      <c r="Z42" s="410"/>
      <c r="AA42" s="410"/>
      <c r="AB42" s="410"/>
      <c r="AC42" s="410"/>
      <c r="AD42" s="410"/>
      <c r="AE42" s="411"/>
      <c r="AF42" s="411"/>
      <c r="AG42" s="411"/>
      <c r="AH42" s="411"/>
      <c r="AI42" s="411"/>
      <c r="AJ42" s="411"/>
      <c r="AK42" s="411"/>
      <c r="AL42" s="411"/>
      <c r="AM42" s="411"/>
      <c r="AN42" s="411"/>
      <c r="AO42" s="411"/>
      <c r="AP42" s="411"/>
    </row>
    <row r="43" spans="2:42" s="423" customFormat="1" ht="114.75" x14ac:dyDescent="0.2">
      <c r="B43" s="404" t="e">
        <f>IF(Tabla3[[#This Row],[Línea estratégica]]="","",CONCATENATE(Tabla3[[#This Row],[POA]],".",Tabla3[[#This Row],[SRS]],".",Tabla3[[#This Row],[AREA]],".",#REF!))</f>
        <v>#REF!</v>
      </c>
      <c r="C43" s="404" t="e">
        <f>IF(Tabla3[[#This Row],[Línea estratégica]]="","",#REF!)</f>
        <v>#REF!</v>
      </c>
      <c r="D43" s="404" t="e">
        <f>IF(Tabla3[[#This Row],[Línea estratégica]]="","",#REF!)</f>
        <v>#REF!</v>
      </c>
      <c r="E43" s="404" t="e">
        <f>IF(Tabla3[[#This Row],[Línea estratégica]]="","",#REF!)</f>
        <v>#REF!</v>
      </c>
      <c r="F43" s="381" t="s">
        <v>1731</v>
      </c>
      <c r="G43" s="385" t="str">
        <f>IFERROR(VLOOKUP($F43,Obj!$B$57:$C$76,2,FALSE),"")</f>
        <v>LE.2</v>
      </c>
      <c r="H43" s="381" t="s">
        <v>1762</v>
      </c>
      <c r="I43" s="385" t="str">
        <f>IFERROR(VLOOKUP($H43,Obj!$D$118:$E$124,2,FALSE),"")</f>
        <v>Obj2.1</v>
      </c>
      <c r="J43" s="381" t="s">
        <v>1744</v>
      </c>
      <c r="K43" s="485" t="s">
        <v>2081</v>
      </c>
      <c r="L43" s="381" t="s">
        <v>2082</v>
      </c>
      <c r="M43" s="381" t="s">
        <v>1954</v>
      </c>
      <c r="N43" s="489"/>
      <c r="O43" s="486">
        <v>0.96</v>
      </c>
      <c r="P43" s="488"/>
      <c r="Q43" s="386" t="s">
        <v>2084</v>
      </c>
      <c r="R43" s="410"/>
      <c r="S43" s="410"/>
      <c r="T43" s="410"/>
      <c r="U43" s="410"/>
      <c r="V43" s="410"/>
      <c r="W43" s="410"/>
      <c r="X43" s="410"/>
      <c r="Y43" s="410"/>
      <c r="Z43" s="410"/>
      <c r="AA43" s="410"/>
      <c r="AB43" s="410"/>
      <c r="AC43" s="410"/>
      <c r="AD43" s="410"/>
      <c r="AE43" s="411"/>
      <c r="AF43" s="411"/>
      <c r="AG43" s="411"/>
      <c r="AH43" s="411"/>
      <c r="AI43" s="411"/>
      <c r="AJ43" s="411"/>
      <c r="AK43" s="411"/>
      <c r="AL43" s="411"/>
      <c r="AM43" s="411"/>
      <c r="AN43" s="411"/>
      <c r="AO43" s="411"/>
      <c r="AP43" s="411"/>
    </row>
    <row r="44" spans="2:42" s="423" customFormat="1" ht="38.25" x14ac:dyDescent="0.2">
      <c r="B44" s="404" t="str">
        <f>IF(Tabla3[[#This Row],[Línea estratégica]]="","",CONCATENATE(Tabla3[[#This Row],[POA]],".",Tabla3[[#This Row],[SRS]],".",Tabla3[[#This Row],[AREA]],".",#REF!))</f>
        <v/>
      </c>
      <c r="C44" s="404" t="str">
        <f>IF(Tabla3[[#This Row],[Línea estratégica]]="","",#REF!)</f>
        <v/>
      </c>
      <c r="D44" s="404" t="str">
        <f>IF(Tabla3[[#This Row],[Línea estratégica]]="","",#REF!)</f>
        <v/>
      </c>
      <c r="E44" s="404" t="str">
        <f>IF(Tabla3[[#This Row],[Línea estratégica]]="","",#REF!)</f>
        <v/>
      </c>
      <c r="F44" s="381"/>
      <c r="G44" s="385" t="str">
        <f>IFERROR(VLOOKUP($F44,Obj!$B$57:$C$76,2,FALSE),"")</f>
        <v/>
      </c>
      <c r="H44" s="381"/>
      <c r="I44" s="385" t="str">
        <f>IFERROR(VLOOKUP($H44,Obj!$D$118:$E$124,2,FALSE),"")</f>
        <v/>
      </c>
      <c r="J44" s="381"/>
      <c r="K44" s="485" t="s">
        <v>2089</v>
      </c>
      <c r="L44" s="381" t="s">
        <v>2090</v>
      </c>
      <c r="M44" s="381" t="s">
        <v>1954</v>
      </c>
      <c r="N44" s="489"/>
      <c r="O44" s="486">
        <v>0.9</v>
      </c>
      <c r="P44" s="488"/>
      <c r="Q44" s="386" t="s">
        <v>2091</v>
      </c>
      <c r="R44" s="410"/>
      <c r="S44" s="410"/>
      <c r="T44" s="410"/>
      <c r="U44" s="410"/>
      <c r="V44" s="410"/>
      <c r="W44" s="410"/>
      <c r="X44" s="410"/>
      <c r="Y44" s="410"/>
      <c r="Z44" s="410"/>
      <c r="AA44" s="410"/>
      <c r="AB44" s="410"/>
      <c r="AC44" s="410"/>
      <c r="AD44" s="410"/>
      <c r="AE44" s="411"/>
      <c r="AF44" s="411"/>
      <c r="AG44" s="411"/>
      <c r="AH44" s="411"/>
      <c r="AI44" s="411"/>
      <c r="AJ44" s="411"/>
      <c r="AK44" s="411"/>
      <c r="AL44" s="411"/>
      <c r="AM44" s="411"/>
      <c r="AN44" s="411"/>
      <c r="AO44" s="411"/>
      <c r="AP44" s="411"/>
    </row>
    <row r="45" spans="2:42" s="423" customFormat="1" ht="51" x14ac:dyDescent="0.2">
      <c r="B45" s="404" t="str">
        <f>IF(Tabla3[[#This Row],[Línea estratégica]]="","",CONCATENATE(Tabla3[[#This Row],[POA]],".",Tabla3[[#This Row],[SRS]],".",Tabla3[[#This Row],[AREA]],".",#REF!))</f>
        <v/>
      </c>
      <c r="C45" s="404" t="str">
        <f>IF(Tabla3[[#This Row],[Línea estratégica]]="","",#REF!)</f>
        <v/>
      </c>
      <c r="D45" s="404" t="str">
        <f>IF(Tabla3[[#This Row],[Línea estratégica]]="","",#REF!)</f>
        <v/>
      </c>
      <c r="E45" s="404" t="str">
        <f>IF(Tabla3[[#This Row],[Línea estratégica]]="","",#REF!)</f>
        <v/>
      </c>
      <c r="F45" s="381"/>
      <c r="G45" s="385" t="str">
        <f>IFERROR(VLOOKUP($F45,Obj!$B$57:$C$76,2,FALSE),"")</f>
        <v/>
      </c>
      <c r="H45" s="381"/>
      <c r="I45" s="385" t="str">
        <f>IFERROR(VLOOKUP($H45,Obj!$D$118:$E$124,2,FALSE),"")</f>
        <v/>
      </c>
      <c r="J45" s="381"/>
      <c r="K45" s="485" t="s">
        <v>2094</v>
      </c>
      <c r="L45" s="381" t="s">
        <v>2095</v>
      </c>
      <c r="M45" s="381" t="s">
        <v>1954</v>
      </c>
      <c r="N45" s="486"/>
      <c r="O45" s="486">
        <v>0.95</v>
      </c>
      <c r="P45" s="488"/>
      <c r="Q45" s="386" t="s">
        <v>2083</v>
      </c>
      <c r="R45" s="410"/>
      <c r="S45" s="410"/>
      <c r="T45" s="410"/>
      <c r="U45" s="410"/>
      <c r="V45" s="410"/>
      <c r="W45" s="410"/>
      <c r="X45" s="410"/>
      <c r="Y45" s="410"/>
      <c r="Z45" s="410"/>
      <c r="AA45" s="410"/>
      <c r="AB45" s="410"/>
      <c r="AC45" s="410"/>
      <c r="AD45" s="410"/>
      <c r="AE45" s="411"/>
      <c r="AF45" s="411"/>
      <c r="AG45" s="411"/>
      <c r="AH45" s="411"/>
      <c r="AI45" s="411"/>
      <c r="AJ45" s="411"/>
      <c r="AK45" s="411"/>
      <c r="AL45" s="411"/>
      <c r="AM45" s="411"/>
      <c r="AN45" s="411"/>
      <c r="AO45" s="411"/>
      <c r="AP45" s="411"/>
    </row>
    <row r="46" spans="2:42" s="423" customFormat="1" ht="76.5" x14ac:dyDescent="0.2">
      <c r="B46" s="404" t="str">
        <f>IF(Tabla3[[#This Row],[Línea estratégica]]="","",CONCATENATE(Tabla3[[#This Row],[POA]],".",Tabla3[[#This Row],[SRS]],".",Tabla3[[#This Row],[AREA]],".",#REF!))</f>
        <v/>
      </c>
      <c r="C46" s="404" t="str">
        <f>IF(Tabla3[[#This Row],[Línea estratégica]]="","",#REF!)</f>
        <v/>
      </c>
      <c r="D46" s="404" t="str">
        <f>IF(Tabla3[[#This Row],[Línea estratégica]]="","",#REF!)</f>
        <v/>
      </c>
      <c r="E46" s="404" t="str">
        <f>IF(Tabla3[[#This Row],[Línea estratégica]]="","",#REF!)</f>
        <v/>
      </c>
      <c r="F46" s="381"/>
      <c r="G46" s="385" t="str">
        <f>IFERROR(VLOOKUP($F46,Obj!$B$57:$C$76,2,FALSE),"")</f>
        <v/>
      </c>
      <c r="H46" s="381"/>
      <c r="I46" s="385" t="str">
        <f>IFERROR(VLOOKUP($H46,Obj!$D$118:$E$124,2,FALSE),"")</f>
        <v/>
      </c>
      <c r="J46" s="381"/>
      <c r="K46" s="485" t="s">
        <v>2582</v>
      </c>
      <c r="L46" s="381" t="s">
        <v>2101</v>
      </c>
      <c r="M46" s="381" t="s">
        <v>1954</v>
      </c>
      <c r="N46" s="486"/>
      <c r="O46" s="486">
        <v>0.65</v>
      </c>
      <c r="P46" s="488"/>
      <c r="Q46" s="386" t="s">
        <v>2316</v>
      </c>
      <c r="R46" s="410"/>
      <c r="S46" s="410"/>
      <c r="T46" s="410"/>
      <c r="U46" s="410"/>
      <c r="V46" s="410"/>
      <c r="W46" s="410"/>
      <c r="X46" s="410"/>
      <c r="Y46" s="410"/>
      <c r="Z46" s="410"/>
      <c r="AA46" s="410"/>
      <c r="AB46" s="410"/>
      <c r="AC46" s="410"/>
      <c r="AD46" s="410"/>
      <c r="AE46" s="411"/>
      <c r="AF46" s="411"/>
      <c r="AG46" s="411"/>
      <c r="AH46" s="411"/>
      <c r="AI46" s="411"/>
      <c r="AJ46" s="411"/>
      <c r="AK46" s="411"/>
      <c r="AL46" s="411"/>
      <c r="AM46" s="411"/>
      <c r="AN46" s="411"/>
      <c r="AO46" s="411"/>
      <c r="AP46" s="411"/>
    </row>
    <row r="47" spans="2:42" s="423" customFormat="1" ht="38.25" x14ac:dyDescent="0.2">
      <c r="B47" s="404" t="str">
        <f>IF(Tabla3[[#This Row],[Línea estratégica]]="","",CONCATENATE(Tabla3[[#This Row],[POA]],".",Tabla3[[#This Row],[SRS]],".",Tabla3[[#This Row],[AREA]],".",#REF!))</f>
        <v/>
      </c>
      <c r="C47" s="404" t="str">
        <f>IF(Tabla3[[#This Row],[Línea estratégica]]="","",#REF!)</f>
        <v/>
      </c>
      <c r="D47" s="404" t="str">
        <f>IF(Tabla3[[#This Row],[Línea estratégica]]="","",#REF!)</f>
        <v/>
      </c>
      <c r="E47" s="404" t="str">
        <f>IF(Tabla3[[#This Row],[Línea estratégica]]="","",#REF!)</f>
        <v/>
      </c>
      <c r="F47" s="381"/>
      <c r="G47" s="385" t="str">
        <f>IFERROR(VLOOKUP($F47,Obj!$B$57:$C$76,2,FALSE),"")</f>
        <v/>
      </c>
      <c r="H47" s="381"/>
      <c r="I47" s="385" t="str">
        <f>IFERROR(VLOOKUP($H47,Obj!$D$118:$E$124,2,FALSE),"")</f>
        <v/>
      </c>
      <c r="J47" s="381"/>
      <c r="K47" s="485"/>
      <c r="L47" s="381" t="s">
        <v>2102</v>
      </c>
      <c r="M47" s="381" t="s">
        <v>1954</v>
      </c>
      <c r="N47" s="486"/>
      <c r="O47" s="486">
        <v>0.5</v>
      </c>
      <c r="P47" s="386"/>
      <c r="Q47" s="386" t="s">
        <v>2317</v>
      </c>
      <c r="R47" s="410"/>
      <c r="S47" s="410"/>
      <c r="T47" s="410"/>
      <c r="U47" s="410"/>
      <c r="V47" s="410"/>
      <c r="W47" s="410"/>
      <c r="X47" s="410"/>
      <c r="Y47" s="410"/>
      <c r="Z47" s="410"/>
      <c r="AA47" s="410"/>
      <c r="AB47" s="410"/>
      <c r="AC47" s="410"/>
      <c r="AD47" s="410"/>
      <c r="AE47" s="411"/>
      <c r="AF47" s="411"/>
      <c r="AG47" s="411"/>
      <c r="AH47" s="411"/>
      <c r="AI47" s="411"/>
      <c r="AJ47" s="411"/>
      <c r="AK47" s="411"/>
      <c r="AL47" s="411"/>
      <c r="AM47" s="411"/>
      <c r="AN47" s="411"/>
      <c r="AO47" s="411"/>
      <c r="AP47" s="411"/>
    </row>
    <row r="48" spans="2:42" s="423" customFormat="1" ht="63.75" x14ac:dyDescent="0.2">
      <c r="B48" s="646" t="str">
        <f>IF(Tabla3[[#This Row],[Línea estratégica]]="","",CONCATENATE(Tabla3[[#This Row],[POA]],".",Tabla3[[#This Row],[SRS]],".",Tabla3[[#This Row],[AREA]],".",#REF!))</f>
        <v/>
      </c>
      <c r="C48" s="646" t="str">
        <f>IF(Tabla3[[#This Row],[Línea estratégica]]="","",#REF!)</f>
        <v/>
      </c>
      <c r="D48" s="646" t="str">
        <f>IF(Tabla3[[#This Row],[Línea estratégica]]="","",#REF!)</f>
        <v/>
      </c>
      <c r="E48" s="646" t="str">
        <f>IF(Tabla3[[#This Row],[Línea estratégica]]="","",#REF!)</f>
        <v/>
      </c>
      <c r="F48" s="647"/>
      <c r="G48" s="648" t="str">
        <f>IFERROR(VLOOKUP([1]!Tabla3[[#This Row],[Línea estratégica]],[1]Obj!$B$57:$C$90,2,FALSE),"")</f>
        <v/>
      </c>
      <c r="H48" s="647"/>
      <c r="I48" s="648" t="str">
        <f>IFERROR(VLOOKUP($H48,Obj!$D$118:$E$124,2,FALSE),"")</f>
        <v/>
      </c>
      <c r="J48" s="647"/>
      <c r="K48" s="485" t="s">
        <v>2107</v>
      </c>
      <c r="L48" s="647" t="s">
        <v>2108</v>
      </c>
      <c r="M48" s="381" t="s">
        <v>1954</v>
      </c>
      <c r="N48" s="653"/>
      <c r="O48" s="653">
        <v>0.9</v>
      </c>
      <c r="P48" s="650"/>
      <c r="Q48" s="651" t="s">
        <v>2083</v>
      </c>
      <c r="R48" s="410"/>
      <c r="S48" s="410"/>
      <c r="T48" s="410"/>
      <c r="U48" s="410"/>
      <c r="V48" s="410"/>
      <c r="W48" s="410"/>
      <c r="X48" s="410"/>
      <c r="Y48" s="410"/>
      <c r="Z48" s="410"/>
      <c r="AA48" s="410"/>
      <c r="AB48" s="410"/>
      <c r="AC48" s="410"/>
      <c r="AD48" s="410"/>
      <c r="AE48" s="411"/>
      <c r="AF48" s="411"/>
      <c r="AG48" s="411"/>
      <c r="AH48" s="411"/>
      <c r="AI48" s="411"/>
      <c r="AJ48" s="411"/>
      <c r="AK48" s="411"/>
      <c r="AL48" s="411"/>
      <c r="AM48" s="411"/>
      <c r="AN48" s="411"/>
      <c r="AO48" s="411"/>
      <c r="AP48" s="411"/>
    </row>
    <row r="49" spans="2:42" s="423" customFormat="1" ht="38.25" x14ac:dyDescent="0.2">
      <c r="B49" s="646" t="str">
        <f>IF(Tabla3[[#This Row],[Línea estratégica]]="","",CONCATENATE(Tabla3[[#This Row],[POA]],".",Tabla3[[#This Row],[SRS]],".",Tabla3[[#This Row],[AREA]],".",#REF!))</f>
        <v/>
      </c>
      <c r="C49" s="646" t="str">
        <f>IF(Tabla3[[#This Row],[Línea estratégica]]="","",#REF!)</f>
        <v/>
      </c>
      <c r="D49" s="646" t="str">
        <f>IF(Tabla3[[#This Row],[Línea estratégica]]="","",#REF!)</f>
        <v/>
      </c>
      <c r="E49" s="646" t="str">
        <f>IF(Tabla3[[#This Row],[Línea estratégica]]="","",#REF!)</f>
        <v/>
      </c>
      <c r="F49" s="647"/>
      <c r="G49" s="648" t="str">
        <f>IFERROR(VLOOKUP([1]!Tabla3[[#This Row],[Línea estratégica]],[1]Obj!$B$57:$C$90,2,FALSE),"")</f>
        <v/>
      </c>
      <c r="H49" s="647"/>
      <c r="I49" s="648" t="str">
        <f>IFERROR(VLOOKUP($H49,Obj!$D$118:$E$124,2,FALSE),"")</f>
        <v/>
      </c>
      <c r="J49" s="647"/>
      <c r="K49" s="470"/>
      <c r="L49" s="647" t="s">
        <v>2109</v>
      </c>
      <c r="M49" s="381" t="s">
        <v>1954</v>
      </c>
      <c r="N49" s="653"/>
      <c r="O49" s="653">
        <v>0.9</v>
      </c>
      <c r="P49" s="650"/>
      <c r="Q49" s="651" t="s">
        <v>2083</v>
      </c>
      <c r="R49" s="410"/>
      <c r="S49" s="410"/>
      <c r="T49" s="410"/>
      <c r="U49" s="410"/>
      <c r="V49" s="410"/>
      <c r="W49" s="410"/>
      <c r="X49" s="410"/>
      <c r="Y49" s="410"/>
      <c r="Z49" s="410"/>
      <c r="AA49" s="410"/>
      <c r="AB49" s="410"/>
      <c r="AC49" s="410"/>
      <c r="AD49" s="410"/>
      <c r="AE49" s="411"/>
      <c r="AF49" s="411"/>
      <c r="AG49" s="411"/>
      <c r="AH49" s="411"/>
      <c r="AI49" s="411"/>
      <c r="AJ49" s="411"/>
      <c r="AK49" s="411"/>
      <c r="AL49" s="411"/>
      <c r="AM49" s="411"/>
      <c r="AN49" s="411"/>
      <c r="AO49" s="411"/>
      <c r="AP49" s="411"/>
    </row>
    <row r="50" spans="2:42" s="423" customFormat="1" ht="38.25" x14ac:dyDescent="0.2">
      <c r="B50" s="646" t="str">
        <f>IF(Tabla3[[#This Row],[Línea estratégica]]="","",CONCATENATE(Tabla3[[#This Row],[POA]],".",Tabla3[[#This Row],[SRS]],".",Tabla3[[#This Row],[AREA]],".",#REF!))</f>
        <v/>
      </c>
      <c r="C50" s="646" t="str">
        <f>IF(Tabla3[[#This Row],[Línea estratégica]]="","",#REF!)</f>
        <v/>
      </c>
      <c r="D50" s="646" t="str">
        <f>IF(Tabla3[[#This Row],[Línea estratégica]]="","",#REF!)</f>
        <v/>
      </c>
      <c r="E50" s="646" t="str">
        <f>IF(Tabla3[[#This Row],[Línea estratégica]]="","",#REF!)</f>
        <v/>
      </c>
      <c r="F50" s="647"/>
      <c r="G50" s="648" t="str">
        <f>IFERROR(VLOOKUP([1]!Tabla3[[#This Row],[Línea estratégica]],[1]Obj!$B$57:$C$90,2,FALSE),"")</f>
        <v/>
      </c>
      <c r="H50" s="647"/>
      <c r="I50" s="648" t="str">
        <f>IFERROR(VLOOKUP($H50,Obj!$D$118:$E$124,2,FALSE),"")</f>
        <v/>
      </c>
      <c r="J50" s="647"/>
      <c r="K50" s="485" t="s">
        <v>2115</v>
      </c>
      <c r="L50" s="647" t="s">
        <v>2116</v>
      </c>
      <c r="M50" s="381" t="s">
        <v>1954</v>
      </c>
      <c r="N50" s="653"/>
      <c r="O50" s="653">
        <v>0.95</v>
      </c>
      <c r="P50" s="650"/>
      <c r="Q50" s="651" t="s">
        <v>2083</v>
      </c>
      <c r="R50" s="410"/>
      <c r="S50" s="410"/>
      <c r="T50" s="410"/>
      <c r="U50" s="410"/>
      <c r="V50" s="410"/>
      <c r="W50" s="410"/>
      <c r="X50" s="410"/>
      <c r="Y50" s="410"/>
      <c r="Z50" s="410"/>
      <c r="AA50" s="410"/>
      <c r="AB50" s="410"/>
      <c r="AC50" s="410"/>
      <c r="AD50" s="410"/>
      <c r="AE50" s="411"/>
      <c r="AF50" s="411"/>
      <c r="AG50" s="411"/>
      <c r="AH50" s="411"/>
      <c r="AI50" s="411"/>
      <c r="AJ50" s="411"/>
      <c r="AK50" s="411"/>
      <c r="AL50" s="411"/>
      <c r="AM50" s="411"/>
      <c r="AN50" s="411"/>
      <c r="AO50" s="411"/>
      <c r="AP50" s="411"/>
    </row>
    <row r="51" spans="2:42" s="423" customFormat="1" ht="38.25" x14ac:dyDescent="0.2">
      <c r="B51" s="646" t="str">
        <f>IF(Tabla3[[#This Row],[Línea estratégica]]="","",CONCATENATE(Tabla3[[#This Row],[POA]],".",Tabla3[[#This Row],[SRS]],".",Tabla3[[#This Row],[AREA]],".",#REF!))</f>
        <v/>
      </c>
      <c r="C51" s="646" t="str">
        <f>IF(Tabla3[[#This Row],[Línea estratégica]]="","",#REF!)</f>
        <v/>
      </c>
      <c r="D51" s="646" t="str">
        <f>IF(Tabla3[[#This Row],[Línea estratégica]]="","",#REF!)</f>
        <v/>
      </c>
      <c r="E51" s="646" t="str">
        <f>IF(Tabla3[[#This Row],[Línea estratégica]]="","",#REF!)</f>
        <v/>
      </c>
      <c r="F51" s="647"/>
      <c r="G51" s="648" t="str">
        <f>IFERROR(VLOOKUP([1]!Tabla3[[#This Row],[Línea estratégica]],[1]Obj!$B$57:$C$90,2,FALSE),"")</f>
        <v/>
      </c>
      <c r="H51" s="647"/>
      <c r="I51" s="648" t="str">
        <f>IFERROR(VLOOKUP($H51,Obj!$D$118:$E$124,2,FALSE),"")</f>
        <v/>
      </c>
      <c r="J51" s="647"/>
      <c r="K51" s="485" t="s">
        <v>2119</v>
      </c>
      <c r="L51" s="647" t="s">
        <v>2120</v>
      </c>
      <c r="M51" s="381" t="s">
        <v>1954</v>
      </c>
      <c r="N51" s="653"/>
      <c r="O51" s="653">
        <v>0.9</v>
      </c>
      <c r="P51" s="650"/>
      <c r="Q51" s="651" t="s">
        <v>2121</v>
      </c>
      <c r="R51" s="410"/>
      <c r="S51" s="410"/>
      <c r="T51" s="410"/>
      <c r="U51" s="410"/>
      <c r="V51" s="410"/>
      <c r="W51" s="410"/>
      <c r="X51" s="410"/>
      <c r="Y51" s="410"/>
      <c r="Z51" s="410"/>
      <c r="AA51" s="410"/>
      <c r="AB51" s="410"/>
      <c r="AC51" s="410"/>
      <c r="AD51" s="410"/>
      <c r="AE51" s="411"/>
      <c r="AF51" s="411"/>
      <c r="AG51" s="411"/>
      <c r="AH51" s="411"/>
      <c r="AI51" s="411"/>
      <c r="AJ51" s="411"/>
      <c r="AK51" s="411"/>
      <c r="AL51" s="411"/>
      <c r="AM51" s="411"/>
      <c r="AN51" s="411"/>
      <c r="AO51" s="411"/>
      <c r="AP51" s="411"/>
    </row>
    <row r="52" spans="2:42" s="423" customFormat="1" ht="38.25" x14ac:dyDescent="0.2">
      <c r="B52" s="646" t="str">
        <f>IF(Tabla3[[#This Row],[Línea estratégica]]="","",CONCATENATE(Tabla3[[#This Row],[POA]],".",Tabla3[[#This Row],[SRS]],".",Tabla3[[#This Row],[AREA]],".",#REF!))</f>
        <v/>
      </c>
      <c r="C52" s="646" t="str">
        <f>IF(Tabla3[[#This Row],[Línea estratégica]]="","",#REF!)</f>
        <v/>
      </c>
      <c r="D52" s="646" t="str">
        <f>IF(Tabla3[[#This Row],[Línea estratégica]]="","",#REF!)</f>
        <v/>
      </c>
      <c r="E52" s="646" t="str">
        <f>IF(Tabla3[[#This Row],[Línea estratégica]]="","",#REF!)</f>
        <v/>
      </c>
      <c r="F52" s="647"/>
      <c r="G52" s="648" t="str">
        <f>IFERROR(VLOOKUP([1]!Tabla3[[#This Row],[Línea estratégica]],[1]Obj!$B$57:$C$90,2,FALSE),"")</f>
        <v/>
      </c>
      <c r="H52" s="647"/>
      <c r="I52" s="648" t="str">
        <f>IFERROR(VLOOKUP($H52,Obj!$D$118:$E$124,2,FALSE),"")</f>
        <v/>
      </c>
      <c r="J52" s="647"/>
      <c r="K52" s="485" t="s">
        <v>2132</v>
      </c>
      <c r="L52" s="469" t="s">
        <v>2133</v>
      </c>
      <c r="M52" s="381" t="s">
        <v>1954</v>
      </c>
      <c r="N52" s="653"/>
      <c r="O52" s="653">
        <v>0.8</v>
      </c>
      <c r="P52" s="650"/>
      <c r="Q52" s="471" t="s">
        <v>2083</v>
      </c>
      <c r="R52" s="410"/>
      <c r="S52" s="410"/>
      <c r="T52" s="410"/>
      <c r="U52" s="410"/>
      <c r="V52" s="410"/>
      <c r="W52" s="410"/>
      <c r="X52" s="410"/>
      <c r="Y52" s="410"/>
      <c r="Z52" s="410"/>
      <c r="AA52" s="410"/>
      <c r="AB52" s="410"/>
      <c r="AC52" s="410"/>
      <c r="AD52" s="410"/>
      <c r="AE52" s="411"/>
      <c r="AF52" s="411"/>
      <c r="AG52" s="411"/>
      <c r="AH52" s="411"/>
      <c r="AI52" s="411"/>
      <c r="AJ52" s="411"/>
      <c r="AK52" s="411"/>
      <c r="AL52" s="411"/>
      <c r="AM52" s="411"/>
      <c r="AN52" s="411"/>
      <c r="AO52" s="411"/>
      <c r="AP52" s="411"/>
    </row>
    <row r="53" spans="2:42" s="423" customFormat="1" ht="51" x14ac:dyDescent="0.2">
      <c r="B53" s="404" t="str">
        <f>IF(Tabla3[[#This Row],[Línea estratégica]]="","",CONCATENATE(Tabla3[[#This Row],[POA]],".",Tabla3[[#This Row],[SRS]],".",Tabla3[[#This Row],[AREA]],".",#REF!))</f>
        <v/>
      </c>
      <c r="C53" s="404" t="str">
        <f>IF(Tabla3[[#This Row],[Línea estratégica]]="","",#REF!)</f>
        <v/>
      </c>
      <c r="D53" s="404" t="str">
        <f>IF(Tabla3[[#This Row],[Línea estratégica]]="","",#REF!)</f>
        <v/>
      </c>
      <c r="E53" s="404" t="str">
        <f>IF(Tabla3[[#This Row],[Línea estratégica]]="","",#REF!)</f>
        <v/>
      </c>
      <c r="F53" s="381"/>
      <c r="G53" s="385"/>
      <c r="H53" s="381"/>
      <c r="I53" s="385"/>
      <c r="J53" s="381"/>
      <c r="K53" s="485"/>
      <c r="L53" s="381" t="s">
        <v>2134</v>
      </c>
      <c r="M53" s="381" t="s">
        <v>1954</v>
      </c>
      <c r="N53" s="489"/>
      <c r="O53" s="486">
        <v>0.7</v>
      </c>
      <c r="P53" s="386"/>
      <c r="Q53" s="386" t="s">
        <v>2135</v>
      </c>
      <c r="R53" s="410"/>
      <c r="S53" s="410"/>
      <c r="T53" s="410"/>
      <c r="U53" s="410"/>
      <c r="V53" s="411" t="s">
        <v>1721</v>
      </c>
      <c r="W53" s="410"/>
      <c r="X53" s="410"/>
      <c r="Y53" s="410"/>
      <c r="Z53" s="410"/>
      <c r="AA53" s="410"/>
      <c r="AB53" s="410"/>
      <c r="AC53" s="410"/>
      <c r="AD53" s="410"/>
      <c r="AE53" s="411"/>
      <c r="AF53" s="411"/>
      <c r="AG53" s="411"/>
      <c r="AH53" s="411"/>
      <c r="AI53" s="411"/>
      <c r="AJ53" s="411"/>
      <c r="AK53" s="411"/>
      <c r="AL53" s="411"/>
      <c r="AM53" s="411"/>
      <c r="AN53" s="411"/>
      <c r="AO53" s="411"/>
      <c r="AP53" s="411"/>
    </row>
    <row r="54" spans="2:42" s="423" customFormat="1" ht="76.5" x14ac:dyDescent="0.2">
      <c r="B54" s="404" t="str">
        <f>IF(Tabla3[[#This Row],[Línea estratégica]]="","",CONCATENATE(Tabla3[[#This Row],[POA]],".",Tabla3[[#This Row],[SRS]],".",Tabla3[[#This Row],[AREA]],".",#REF!))</f>
        <v/>
      </c>
      <c r="C54" s="404" t="str">
        <f>IF(Tabla3[[#This Row],[Línea estratégica]]="","",#REF!)</f>
        <v/>
      </c>
      <c r="D54" s="404" t="str">
        <f>IF(Tabla3[[#This Row],[Línea estratégica]]="","",#REF!)</f>
        <v/>
      </c>
      <c r="E54" s="404" t="str">
        <f>IF(Tabla3[[#This Row],[Línea estratégica]]="","",#REF!)</f>
        <v/>
      </c>
      <c r="F54" s="469"/>
      <c r="G54" s="385" t="str">
        <f>IFERROR(VLOOKUP([1]!Tabla3[[#This Row],[Línea estratégica]],[1]Obj!$B$57:$C$90,2,FALSE),"")</f>
        <v/>
      </c>
      <c r="H54" s="469"/>
      <c r="I54" s="385" t="str">
        <f>IFERROR(VLOOKUP($H54,Obj!$D$118:$E$124,2,FALSE),"")</f>
        <v/>
      </c>
      <c r="J54" s="469"/>
      <c r="K54" s="485" t="s">
        <v>2147</v>
      </c>
      <c r="L54" s="469" t="s">
        <v>2148</v>
      </c>
      <c r="M54" s="381" t="s">
        <v>1954</v>
      </c>
      <c r="N54" s="472"/>
      <c r="O54" s="654">
        <v>0.9</v>
      </c>
      <c r="P54" s="473"/>
      <c r="Q54" s="471" t="s">
        <v>2083</v>
      </c>
      <c r="R54" s="410"/>
      <c r="S54" s="410"/>
      <c r="T54" s="410"/>
      <c r="U54" s="410"/>
      <c r="V54" s="411"/>
      <c r="W54" s="410"/>
      <c r="X54" s="410"/>
      <c r="Y54" s="410"/>
      <c r="Z54" s="410"/>
      <c r="AA54" s="410"/>
      <c r="AB54" s="410"/>
      <c r="AC54" s="410"/>
      <c r="AD54" s="410"/>
      <c r="AE54" s="411"/>
      <c r="AF54" s="411"/>
      <c r="AG54" s="411"/>
      <c r="AH54" s="411"/>
      <c r="AI54" s="411"/>
      <c r="AJ54" s="411"/>
      <c r="AK54" s="411"/>
      <c r="AL54" s="411"/>
      <c r="AM54" s="411"/>
      <c r="AN54" s="411"/>
      <c r="AO54" s="411"/>
      <c r="AP54" s="411"/>
    </row>
    <row r="55" spans="2:42" s="423" customFormat="1" ht="63.75" x14ac:dyDescent="0.2">
      <c r="B55" s="404" t="str">
        <f>IF(Tabla3[[#This Row],[Línea estratégica]]="","",CONCATENATE(Tabla3[[#This Row],[POA]],".",Tabla3[[#This Row],[SRS]],".",Tabla3[[#This Row],[AREA]],".",#REF!))</f>
        <v/>
      </c>
      <c r="C55" s="404" t="str">
        <f>IF(Tabla3[[#This Row],[Línea estratégica]]="","",#REF!)</f>
        <v/>
      </c>
      <c r="D55" s="404" t="str">
        <f>IF(Tabla3[[#This Row],[Línea estratégica]]="","",#REF!)</f>
        <v/>
      </c>
      <c r="E55" s="404" t="str">
        <f>IF(Tabla3[[#This Row],[Línea estratégica]]="","",#REF!)</f>
        <v/>
      </c>
      <c r="F55" s="469"/>
      <c r="G55" s="385" t="str">
        <f>IFERROR(VLOOKUP([1]!Tabla3[[#This Row],[Línea estratégica]],[1]Obj!$B$57:$C$90,2,FALSE),"")</f>
        <v/>
      </c>
      <c r="H55" s="469"/>
      <c r="I55" s="385" t="str">
        <f>IFERROR(VLOOKUP($H55,Obj!$D$118:$E$124,2,FALSE),"")</f>
        <v/>
      </c>
      <c r="J55" s="469"/>
      <c r="K55" s="485" t="s">
        <v>2151</v>
      </c>
      <c r="L55" s="469" t="s">
        <v>2152</v>
      </c>
      <c r="M55" s="381" t="s">
        <v>1954</v>
      </c>
      <c r="N55" s="472"/>
      <c r="O55" s="654">
        <v>0.85</v>
      </c>
      <c r="P55" s="473"/>
      <c r="Q55" s="471" t="s">
        <v>2083</v>
      </c>
      <c r="R55" s="410"/>
      <c r="S55" s="410"/>
      <c r="T55" s="410"/>
      <c r="U55" s="410"/>
      <c r="V55" s="411"/>
      <c r="W55" s="410"/>
      <c r="X55" s="410"/>
      <c r="Y55" s="410"/>
      <c r="Z55" s="410"/>
      <c r="AA55" s="410"/>
      <c r="AB55" s="410"/>
      <c r="AC55" s="410"/>
      <c r="AD55" s="410"/>
      <c r="AE55" s="411"/>
      <c r="AF55" s="411"/>
      <c r="AG55" s="411"/>
      <c r="AH55" s="411"/>
      <c r="AI55" s="411"/>
      <c r="AJ55" s="411"/>
      <c r="AK55" s="411"/>
      <c r="AL55" s="411"/>
      <c r="AM55" s="411"/>
      <c r="AN55" s="411"/>
      <c r="AO55" s="411"/>
      <c r="AP55" s="411"/>
    </row>
    <row r="56" spans="2:42" s="423" customFormat="1" ht="76.5" x14ac:dyDescent="0.2">
      <c r="B56" s="404" t="e">
        <f>IF(Tabla3[[#This Row],[Línea estratégica]]="","",CONCATENATE(Tabla3[[#This Row],[POA]],".",Tabla3[[#This Row],[SRS]],".",Tabla3[[#This Row],[AREA]],".",#REF!))</f>
        <v>#REF!</v>
      </c>
      <c r="C56" s="404" t="e">
        <f>IF(Tabla3[[#This Row],[Línea estratégica]]="","",#REF!)</f>
        <v>#REF!</v>
      </c>
      <c r="D56" s="404" t="e">
        <f>IF(Tabla3[[#This Row],[Línea estratégica]]="","",#REF!)</f>
        <v>#REF!</v>
      </c>
      <c r="E56" s="404" t="e">
        <f>IF(Tabla3[[#This Row],[Línea estratégica]]="","",#REF!)</f>
        <v>#REF!</v>
      </c>
      <c r="F56" s="381" t="s">
        <v>1732</v>
      </c>
      <c r="G56" s="385" t="str">
        <f>IFERROR(VLOOKUP($F56,Obj!$B$57:$C$76,2,FALSE),"")</f>
        <v>LE.3</v>
      </c>
      <c r="H56" s="381" t="s">
        <v>1764</v>
      </c>
      <c r="I56" s="385" t="str">
        <f>IFERROR(VLOOKUP($H56,Obj!$D$118:$E$124,2,FALSE),"")</f>
        <v>Obj3.2</v>
      </c>
      <c r="J56" s="381" t="s">
        <v>1853</v>
      </c>
      <c r="K56" s="485" t="s">
        <v>2053</v>
      </c>
      <c r="L56" s="381" t="s">
        <v>2054</v>
      </c>
      <c r="M56" s="381" t="s">
        <v>1954</v>
      </c>
      <c r="N56" s="489"/>
      <c r="O56" s="486">
        <v>1</v>
      </c>
      <c r="P56" s="386"/>
      <c r="Q56" s="386" t="s">
        <v>2055</v>
      </c>
      <c r="R56" s="410"/>
      <c r="S56" s="410"/>
      <c r="T56" s="410"/>
      <c r="U56" s="410"/>
      <c r="V56" s="411"/>
      <c r="W56" s="410"/>
      <c r="X56" s="410"/>
      <c r="Y56" s="410"/>
      <c r="Z56" s="410"/>
      <c r="AA56" s="410"/>
      <c r="AB56" s="410"/>
      <c r="AC56" s="410"/>
      <c r="AD56" s="410"/>
      <c r="AE56" s="411"/>
      <c r="AF56" s="411"/>
      <c r="AG56" s="411"/>
      <c r="AH56" s="411"/>
      <c r="AI56" s="411"/>
      <c r="AJ56" s="411"/>
      <c r="AK56" s="411"/>
      <c r="AL56" s="411"/>
      <c r="AM56" s="411"/>
      <c r="AN56" s="411"/>
      <c r="AO56" s="411"/>
      <c r="AP56" s="411"/>
    </row>
    <row r="57" spans="2:42" s="423" customFormat="1" ht="38.25" x14ac:dyDescent="0.2">
      <c r="B57" s="404" t="str">
        <f>IF(Tabla3[[#This Row],[Línea estratégica]]="","",CONCATENATE(Tabla3[[#This Row],[POA]],".",Tabla3[[#This Row],[SRS]],".",Tabla3[[#This Row],[AREA]],".",#REF!))</f>
        <v/>
      </c>
      <c r="C57" s="404" t="str">
        <f>IF(Tabla3[[#This Row],[Línea estratégica]]="","",#REF!)</f>
        <v/>
      </c>
      <c r="D57" s="404" t="str">
        <f>IF(Tabla3[[#This Row],[Línea estratégica]]="","",#REF!)</f>
        <v/>
      </c>
      <c r="E57" s="404" t="str">
        <f>IF(Tabla3[[#This Row],[Línea estratégica]]="","",#REF!)</f>
        <v/>
      </c>
      <c r="F57" s="381"/>
      <c r="G57" s="385" t="str">
        <f>IFERROR(VLOOKUP($F57,Obj!$B$57:$C$76,2,FALSE),"")</f>
        <v/>
      </c>
      <c r="H57" s="381"/>
      <c r="I57" s="385" t="str">
        <f>IFERROR(VLOOKUP($H57,Obj!$D$118:$E$124,2,FALSE),"")</f>
        <v/>
      </c>
      <c r="J57" s="381"/>
      <c r="K57" s="485" t="s">
        <v>2066</v>
      </c>
      <c r="L57" s="381" t="s">
        <v>2067</v>
      </c>
      <c r="M57" s="381" t="s">
        <v>1954</v>
      </c>
      <c r="N57" s="489"/>
      <c r="O57" s="486">
        <v>0.95</v>
      </c>
      <c r="P57" s="386"/>
      <c r="Q57" s="386" t="s">
        <v>2055</v>
      </c>
      <c r="R57" s="410"/>
      <c r="S57" s="410"/>
      <c r="T57" s="410"/>
      <c r="U57" s="410"/>
      <c r="V57" s="411"/>
      <c r="W57" s="410"/>
      <c r="X57" s="410"/>
      <c r="Y57" s="410"/>
      <c r="Z57" s="410"/>
      <c r="AA57" s="410"/>
      <c r="AB57" s="410"/>
      <c r="AC57" s="410"/>
      <c r="AD57" s="410"/>
      <c r="AE57" s="411"/>
      <c r="AF57" s="411"/>
      <c r="AG57" s="411"/>
      <c r="AH57" s="411"/>
      <c r="AI57" s="411"/>
      <c r="AJ57" s="411"/>
      <c r="AK57" s="411"/>
      <c r="AL57" s="411"/>
      <c r="AM57" s="411"/>
      <c r="AN57" s="411"/>
      <c r="AO57" s="411"/>
      <c r="AP57" s="411"/>
    </row>
    <row r="58" spans="2:42" s="423" customFormat="1" ht="63.75" x14ac:dyDescent="0.2">
      <c r="B58" s="404" t="str">
        <f>IF(Tabla3[[#This Row],[Línea estratégica]]="","",CONCATENATE(Tabla3[[#This Row],[POA]],".",Tabla3[[#This Row],[SRS]],".",Tabla3[[#This Row],[AREA]],".",#REF!))</f>
        <v/>
      </c>
      <c r="C58" s="404" t="str">
        <f>IF(Tabla3[[#This Row],[Línea estratégica]]="","",#REF!)</f>
        <v/>
      </c>
      <c r="D58" s="404" t="str">
        <f>IF(Tabla3[[#This Row],[Línea estratégica]]="","",#REF!)</f>
        <v/>
      </c>
      <c r="E58" s="404" t="str">
        <f>IF(Tabla3[[#This Row],[Línea estratégica]]="","",#REF!)</f>
        <v/>
      </c>
      <c r="F58" s="381"/>
      <c r="G58" s="385" t="str">
        <f>IFERROR(VLOOKUP($F58,Obj!$B$57:$C$76,2,FALSE),"")</f>
        <v/>
      </c>
      <c r="H58" s="381"/>
      <c r="I58" s="385" t="str">
        <f>IFERROR(VLOOKUP($H58,Obj!$D$118:$E$124,2,FALSE),"")</f>
        <v/>
      </c>
      <c r="J58" s="381"/>
      <c r="K58" s="485" t="s">
        <v>2073</v>
      </c>
      <c r="L58" s="381" t="s">
        <v>2074</v>
      </c>
      <c r="M58" s="381" t="s">
        <v>1954</v>
      </c>
      <c r="N58" s="491"/>
      <c r="O58" s="486">
        <v>0.85</v>
      </c>
      <c r="P58" s="386"/>
      <c r="Q58" s="386" t="s">
        <v>2055</v>
      </c>
      <c r="R58" s="410"/>
      <c r="S58" s="410"/>
      <c r="T58" s="410"/>
      <c r="U58" s="410"/>
      <c r="V58" s="411"/>
      <c r="W58" s="410"/>
      <c r="X58" s="410"/>
      <c r="Y58" s="410"/>
      <c r="Z58" s="410"/>
      <c r="AA58" s="410"/>
      <c r="AB58" s="410"/>
      <c r="AC58" s="410"/>
      <c r="AD58" s="410"/>
      <c r="AE58" s="411"/>
      <c r="AF58" s="411"/>
      <c r="AG58" s="411"/>
      <c r="AH58" s="411"/>
      <c r="AI58" s="411"/>
      <c r="AJ58" s="411"/>
      <c r="AK58" s="411"/>
      <c r="AL58" s="411"/>
      <c r="AM58" s="411"/>
      <c r="AN58" s="411"/>
      <c r="AO58" s="411"/>
      <c r="AP58" s="411"/>
    </row>
    <row r="59" spans="2:42" s="423" customFormat="1" ht="76.5" x14ac:dyDescent="0.2">
      <c r="B59" s="404" t="str">
        <f>IF(Tabla3[[#This Row],[Línea estratégica]]="","",CONCATENATE(Tabla3[[#This Row],[POA]],".",Tabla3[[#This Row],[SRS]],".",Tabla3[[#This Row],[AREA]],".",#REF!))</f>
        <v/>
      </c>
      <c r="C59" s="404" t="str">
        <f>IF(Tabla3[[#This Row],[Línea estratégica]]="","",#REF!)</f>
        <v/>
      </c>
      <c r="D59" s="404" t="str">
        <f>IF(Tabla3[[#This Row],[Línea estratégica]]="","",#REF!)</f>
        <v/>
      </c>
      <c r="E59" s="404" t="str">
        <f>IF(Tabla3[[#This Row],[Línea estratégica]]="","",#REF!)</f>
        <v/>
      </c>
      <c r="F59" s="469"/>
      <c r="G59" s="385" t="str">
        <f>IFERROR(VLOOKUP([1]!Tabla3[[#This Row],[Línea estratégica]],[1]Obj!$B$57:$C$90,2,FALSE),"")</f>
        <v/>
      </c>
      <c r="H59" s="469"/>
      <c r="I59" s="385" t="str">
        <f>IFERROR(VLOOKUP($H59,Obj!$D$118:$E$124,2,FALSE),"")</f>
        <v/>
      </c>
      <c r="J59" s="469"/>
      <c r="K59" s="485" t="s">
        <v>2157</v>
      </c>
      <c r="L59" s="469" t="s">
        <v>2158</v>
      </c>
      <c r="M59" s="381" t="s">
        <v>1954</v>
      </c>
      <c r="N59" s="655"/>
      <c r="O59" s="654">
        <v>0.95</v>
      </c>
      <c r="P59" s="473"/>
      <c r="Q59" s="471" t="s">
        <v>2083</v>
      </c>
      <c r="R59" s="410"/>
      <c r="S59" s="410"/>
      <c r="T59" s="410"/>
      <c r="U59" s="410"/>
      <c r="V59" s="411"/>
      <c r="W59" s="410"/>
      <c r="X59" s="410"/>
      <c r="Y59" s="410"/>
      <c r="Z59" s="410"/>
      <c r="AA59" s="410"/>
      <c r="AB59" s="410"/>
      <c r="AC59" s="410"/>
      <c r="AD59" s="410"/>
      <c r="AE59" s="411"/>
      <c r="AF59" s="411"/>
      <c r="AG59" s="411"/>
      <c r="AH59" s="411"/>
      <c r="AI59" s="411"/>
      <c r="AJ59" s="411"/>
      <c r="AK59" s="411"/>
      <c r="AL59" s="411"/>
      <c r="AM59" s="411"/>
      <c r="AN59" s="411"/>
      <c r="AO59" s="411"/>
      <c r="AP59" s="411"/>
    </row>
    <row r="60" spans="2:42" s="423" customFormat="1" ht="114.75" x14ac:dyDescent="0.2">
      <c r="B60" s="404" t="e">
        <f>IF(Tabla3[[#This Row],[Línea estratégica]]="","",CONCATENATE(Tabla3[[#This Row],[POA]],".",Tabla3[[#This Row],[SRS]],".",Tabla3[[#This Row],[AREA]],".",#REF!))</f>
        <v>#REF!</v>
      </c>
      <c r="C60" s="404" t="e">
        <f>IF(Tabla3[[#This Row],[Línea estratégica]]="","",#REF!)</f>
        <v>#REF!</v>
      </c>
      <c r="D60" s="404" t="e">
        <f>IF(Tabla3[[#This Row],[Línea estratégica]]="","",#REF!)</f>
        <v>#REF!</v>
      </c>
      <c r="E60" s="404" t="e">
        <f>IF(Tabla3[[#This Row],[Línea estratégica]]="","",#REF!)</f>
        <v>#REF!</v>
      </c>
      <c r="F60" s="381" t="s">
        <v>1733</v>
      </c>
      <c r="G60" s="385" t="str">
        <f>IFERROR(VLOOKUP($F60,Obj!$B$57:$C$76,2,FALSE),"")</f>
        <v>LE.4</v>
      </c>
      <c r="H60" s="381" t="s">
        <v>1846</v>
      </c>
      <c r="I60" s="385" t="str">
        <f>IFERROR(VLOOKUP($H60,Obj!$D$118:$E$124,2,FALSE),"")</f>
        <v>Obj4.1</v>
      </c>
      <c r="J60" s="381" t="s">
        <v>1757</v>
      </c>
      <c r="K60" s="485" t="s">
        <v>1946</v>
      </c>
      <c r="L60" s="381" t="s">
        <v>1953</v>
      </c>
      <c r="M60" s="381" t="s">
        <v>1954</v>
      </c>
      <c r="N60" s="489"/>
      <c r="O60" s="489">
        <v>0.95</v>
      </c>
      <c r="P60" s="386"/>
      <c r="Q60" s="386" t="s">
        <v>1564</v>
      </c>
      <c r="R60" s="410"/>
      <c r="S60" s="410"/>
      <c r="T60" s="410"/>
      <c r="U60" s="410"/>
      <c r="V60" s="411"/>
      <c r="W60" s="410"/>
      <c r="X60" s="410"/>
      <c r="Y60" s="410"/>
      <c r="Z60" s="410"/>
      <c r="AA60" s="410"/>
      <c r="AB60" s="410"/>
      <c r="AC60" s="410"/>
      <c r="AD60" s="410"/>
      <c r="AE60" s="411"/>
      <c r="AF60" s="411"/>
      <c r="AG60" s="411"/>
      <c r="AH60" s="411"/>
      <c r="AI60" s="411"/>
      <c r="AJ60" s="411"/>
      <c r="AK60" s="411"/>
      <c r="AL60" s="411"/>
      <c r="AM60" s="411"/>
      <c r="AN60" s="411"/>
      <c r="AO60" s="411"/>
      <c r="AP60" s="411"/>
    </row>
    <row r="61" spans="2:42" s="423" customFormat="1" ht="63.75" x14ac:dyDescent="0.2">
      <c r="B61" s="646" t="str">
        <f>IF(Tabla3[[#This Row],[Línea estratégica]]="","",CONCATENATE(Tabla3[[#This Row],[POA]],".",Tabla3[[#This Row],[SRS]],".",Tabla3[[#This Row],[AREA]],".",#REF!))</f>
        <v/>
      </c>
      <c r="C61" s="646" t="str">
        <f>IF(Tabla3[[#This Row],[Línea estratégica]]="","",#REF!)</f>
        <v/>
      </c>
      <c r="D61" s="646" t="str">
        <f>IF(Tabla3[[#This Row],[Línea estratégica]]="","",#REF!)</f>
        <v/>
      </c>
      <c r="E61" s="646" t="str">
        <f>IF(Tabla3[[#This Row],[Línea estratégica]]="","",#REF!)</f>
        <v/>
      </c>
      <c r="F61" s="647"/>
      <c r="G61" s="648" t="str">
        <f>IFERROR(VLOOKUP([1]!Tabla3[[#This Row],[Línea estratégica]],[1]Obj!$B$57:$C$90,2,FALSE),"")</f>
        <v/>
      </c>
      <c r="H61" s="647"/>
      <c r="I61" s="648" t="str">
        <f>IFERROR(VLOOKUP($H61,Obj!$D$118:$E$124,2,FALSE),"")</f>
        <v/>
      </c>
      <c r="J61" s="647"/>
      <c r="K61" s="485" t="s">
        <v>2070</v>
      </c>
      <c r="L61" s="469" t="s">
        <v>2167</v>
      </c>
      <c r="M61" s="381" t="s">
        <v>1954</v>
      </c>
      <c r="N61" s="649"/>
      <c r="O61" s="649">
        <v>0.9</v>
      </c>
      <c r="P61" s="650"/>
      <c r="Q61" s="651" t="s">
        <v>2055</v>
      </c>
      <c r="R61" s="410"/>
      <c r="S61" s="410"/>
      <c r="T61" s="410"/>
      <c r="U61" s="410"/>
      <c r="V61" s="411"/>
      <c r="W61" s="410"/>
      <c r="X61" s="410"/>
      <c r="Y61" s="410"/>
      <c r="Z61" s="410"/>
      <c r="AA61" s="410"/>
      <c r="AB61" s="410"/>
      <c r="AC61" s="410"/>
      <c r="AD61" s="410"/>
      <c r="AE61" s="411"/>
      <c r="AF61" s="411"/>
      <c r="AG61" s="411"/>
      <c r="AH61" s="411"/>
      <c r="AI61" s="411"/>
      <c r="AJ61" s="411"/>
      <c r="AK61" s="411"/>
      <c r="AL61" s="411"/>
      <c r="AM61" s="411"/>
      <c r="AN61" s="411"/>
      <c r="AO61" s="411"/>
      <c r="AP61" s="411"/>
    </row>
    <row r="62" spans="2:42" s="423" customFormat="1" ht="63.75" x14ac:dyDescent="0.2">
      <c r="B62" s="404" t="str">
        <f>IF(Tabla3[[#This Row],[Línea estratégica]]="","",CONCATENATE(Tabla3[[#This Row],[POA]],".",Tabla3[[#This Row],[SRS]],".",Tabla3[[#This Row],[AREA]],".",#REF!))</f>
        <v/>
      </c>
      <c r="C62" s="404" t="str">
        <f>IF(Tabla3[[#This Row],[Línea estratégica]]="","",#REF!)</f>
        <v/>
      </c>
      <c r="D62" s="404" t="str">
        <f>IF(Tabla3[[#This Row],[Línea estratégica]]="","",#REF!)</f>
        <v/>
      </c>
      <c r="E62" s="404" t="str">
        <f>IF(Tabla3[[#This Row],[Línea estratégica]]="","",#REF!)</f>
        <v/>
      </c>
      <c r="F62" s="469"/>
      <c r="G62" s="385" t="str">
        <f>IFERROR(VLOOKUP([1]!Tabla3[[#This Row],[Línea estratégica]],[1]Obj!$B$57:$C$90,2,FALSE),"")</f>
        <v/>
      </c>
      <c r="H62" s="469"/>
      <c r="I62" s="385" t="str">
        <f>IFERROR(VLOOKUP($H62,Obj!$D$118:$E$124,2,FALSE),"")</f>
        <v/>
      </c>
      <c r="J62" s="469"/>
      <c r="K62" s="485" t="s">
        <v>2165</v>
      </c>
      <c r="L62" s="469" t="s">
        <v>2168</v>
      </c>
      <c r="M62" s="381" t="s">
        <v>1954</v>
      </c>
      <c r="N62" s="472"/>
      <c r="O62" s="472">
        <v>1</v>
      </c>
      <c r="P62" s="473"/>
      <c r="Q62" s="471" t="s">
        <v>2166</v>
      </c>
      <c r="R62" s="410"/>
      <c r="S62" s="410"/>
      <c r="T62" s="410"/>
      <c r="U62" s="410"/>
      <c r="V62" s="411"/>
      <c r="W62" s="410"/>
      <c r="X62" s="410"/>
      <c r="Y62" s="410"/>
      <c r="Z62" s="410"/>
      <c r="AA62" s="410"/>
      <c r="AB62" s="410"/>
      <c r="AC62" s="410"/>
      <c r="AD62" s="410"/>
      <c r="AE62" s="411"/>
      <c r="AF62" s="411"/>
      <c r="AG62" s="411"/>
      <c r="AH62" s="411"/>
      <c r="AI62" s="411"/>
      <c r="AJ62" s="411"/>
      <c r="AK62" s="411"/>
      <c r="AL62" s="411"/>
      <c r="AM62" s="411"/>
      <c r="AN62" s="411"/>
      <c r="AO62" s="411"/>
      <c r="AP62" s="411"/>
    </row>
    <row r="63" spans="2:42" s="423" customFormat="1" ht="51" x14ac:dyDescent="0.2">
      <c r="B63" s="404" t="str">
        <f>IF(Tabla3[[#This Row],[Línea estratégica]]="","",CONCATENATE(Tabla3[[#This Row],[POA]],".",Tabla3[[#This Row],[SRS]],".",Tabla3[[#This Row],[AREA]],".",#REF!))</f>
        <v/>
      </c>
      <c r="C63" s="404" t="str">
        <f>IF(Tabla3[[#This Row],[Línea estratégica]]="","",#REF!)</f>
        <v/>
      </c>
      <c r="D63" s="404" t="str">
        <f>IF(Tabla3[[#This Row],[Línea estratégica]]="","",#REF!)</f>
        <v/>
      </c>
      <c r="E63" s="404" t="str">
        <f>IF(Tabla3[[#This Row],[Línea estratégica]]="","",#REF!)</f>
        <v/>
      </c>
      <c r="F63" s="469"/>
      <c r="G63" s="385" t="str">
        <f>IFERROR(VLOOKUP([1]!Tabla3[[#This Row],[Línea estratégica]],[1]Obj!$B$57:$C$90,2,FALSE),"")</f>
        <v/>
      </c>
      <c r="H63" s="469"/>
      <c r="I63" s="385" t="str">
        <f>IFERROR(VLOOKUP($H63,Obj!$D$118:$E$124,2,FALSE),"")</f>
        <v/>
      </c>
      <c r="J63" s="469"/>
      <c r="K63" s="485" t="s">
        <v>2171</v>
      </c>
      <c r="L63" s="469" t="s">
        <v>2172</v>
      </c>
      <c r="M63" s="381" t="s">
        <v>1954</v>
      </c>
      <c r="N63" s="472"/>
      <c r="O63" s="472">
        <v>1</v>
      </c>
      <c r="P63" s="473"/>
      <c r="Q63" s="471" t="s">
        <v>2166</v>
      </c>
      <c r="R63" s="410"/>
      <c r="S63" s="410"/>
      <c r="T63" s="410"/>
      <c r="U63" s="410"/>
      <c r="V63" s="411"/>
      <c r="W63" s="410"/>
      <c r="X63" s="410"/>
      <c r="Y63" s="410"/>
      <c r="Z63" s="410"/>
      <c r="AA63" s="410"/>
      <c r="AB63" s="410"/>
      <c r="AC63" s="410"/>
      <c r="AD63" s="410"/>
      <c r="AE63" s="411"/>
      <c r="AF63" s="411"/>
      <c r="AG63" s="411"/>
      <c r="AH63" s="411"/>
      <c r="AI63" s="411"/>
      <c r="AJ63" s="411"/>
      <c r="AK63" s="411"/>
      <c r="AL63" s="411"/>
      <c r="AM63" s="411"/>
      <c r="AN63" s="411"/>
      <c r="AO63" s="411"/>
      <c r="AP63" s="411"/>
    </row>
    <row r="64" spans="2:42" s="423" customFormat="1" ht="63.75" x14ac:dyDescent="0.2">
      <c r="B64" s="404" t="str">
        <f>IF(Tabla3[[#This Row],[Línea estratégica]]="","",CONCATENATE(Tabla3[[#This Row],[POA]],".",Tabla3[[#This Row],[SRS]],".",Tabla3[[#This Row],[AREA]],".",#REF!))</f>
        <v/>
      </c>
      <c r="C64" s="404" t="str">
        <f>IF(Tabla3[[#This Row],[Línea estratégica]]="","",#REF!)</f>
        <v/>
      </c>
      <c r="D64" s="404" t="str">
        <f>IF(Tabla3[[#This Row],[Línea estratégica]]="","",#REF!)</f>
        <v/>
      </c>
      <c r="E64" s="404" t="str">
        <f>IF(Tabla3[[#This Row],[Línea estratégica]]="","",#REF!)</f>
        <v/>
      </c>
      <c r="F64" s="469"/>
      <c r="G64" s="385" t="str">
        <f>IFERROR(VLOOKUP([1]!Tabla3[[#This Row],[Línea estratégica]],[1]Obj!$B$57:$C$90,2,FALSE),"")</f>
        <v/>
      </c>
      <c r="H64" s="469"/>
      <c r="I64" s="385" t="str">
        <f>IFERROR(VLOOKUP($H64,Obj!$D$118:$E$124,2,FALSE),"")</f>
        <v/>
      </c>
      <c r="J64" s="469"/>
      <c r="K64" s="485" t="s">
        <v>2170</v>
      </c>
      <c r="L64" s="469" t="s">
        <v>2173</v>
      </c>
      <c r="M64" s="381" t="s">
        <v>1954</v>
      </c>
      <c r="N64" s="472"/>
      <c r="O64" s="472">
        <v>0.85</v>
      </c>
      <c r="P64" s="473"/>
      <c r="Q64" s="471" t="s">
        <v>2166</v>
      </c>
      <c r="R64" s="410"/>
      <c r="S64" s="410"/>
      <c r="T64" s="410"/>
      <c r="U64" s="410"/>
      <c r="V64" s="411"/>
      <c r="W64" s="410"/>
      <c r="X64" s="410"/>
      <c r="Y64" s="410"/>
      <c r="Z64" s="410"/>
      <c r="AA64" s="410"/>
      <c r="AB64" s="410"/>
      <c r="AC64" s="410"/>
      <c r="AD64" s="410"/>
      <c r="AE64" s="411"/>
      <c r="AF64" s="411"/>
      <c r="AG64" s="411"/>
      <c r="AH64" s="411"/>
      <c r="AI64" s="411"/>
      <c r="AJ64" s="411"/>
      <c r="AK64" s="411"/>
      <c r="AL64" s="411"/>
      <c r="AM64" s="411"/>
      <c r="AN64" s="411"/>
      <c r="AO64" s="411"/>
      <c r="AP64" s="411"/>
    </row>
    <row r="65" spans="2:42" s="423" customFormat="1" ht="51" x14ac:dyDescent="0.2">
      <c r="B65" s="404" t="str">
        <f>IF(Tabla3[[#This Row],[Línea estratégica]]="","",CONCATENATE(Tabla3[[#This Row],[POA]],".",Tabla3[[#This Row],[SRS]],".",Tabla3[[#This Row],[AREA]],".",#REF!))</f>
        <v/>
      </c>
      <c r="C65" s="404" t="str">
        <f>IF(Tabla3[[#This Row],[Línea estratégica]]="","",#REF!)</f>
        <v/>
      </c>
      <c r="D65" s="404" t="str">
        <f>IF(Tabla3[[#This Row],[Línea estratégica]]="","",#REF!)</f>
        <v/>
      </c>
      <c r="E65" s="404" t="str">
        <f>IF(Tabla3[[#This Row],[Línea estratégica]]="","",#REF!)</f>
        <v/>
      </c>
      <c r="F65" s="469"/>
      <c r="G65" s="385" t="str">
        <f>IFERROR(VLOOKUP([1]!Tabla3[[#This Row],[Línea estratégica]],[1]Obj!$B$57:$C$90,2,FALSE),"")</f>
        <v/>
      </c>
      <c r="H65" s="469"/>
      <c r="I65" s="385" t="str">
        <f>IFERROR(VLOOKUP($H65,Obj!$D$118:$E$124,2,FALSE),"")</f>
        <v/>
      </c>
      <c r="J65" s="469"/>
      <c r="K65" s="485" t="s">
        <v>2178</v>
      </c>
      <c r="L65" s="469" t="s">
        <v>2180</v>
      </c>
      <c r="M65" s="381" t="s">
        <v>1954</v>
      </c>
      <c r="N65" s="472"/>
      <c r="O65" s="472">
        <v>0.95</v>
      </c>
      <c r="P65" s="473"/>
      <c r="Q65" s="471" t="s">
        <v>2166</v>
      </c>
      <c r="R65" s="410"/>
      <c r="S65" s="410"/>
      <c r="T65" s="410"/>
      <c r="U65" s="410"/>
      <c r="V65" s="411"/>
      <c r="W65" s="410"/>
      <c r="X65" s="410"/>
      <c r="Y65" s="410"/>
      <c r="Z65" s="410"/>
      <c r="AA65" s="410"/>
      <c r="AB65" s="410"/>
      <c r="AC65" s="410"/>
      <c r="AD65" s="410"/>
      <c r="AE65" s="411"/>
      <c r="AF65" s="411"/>
      <c r="AG65" s="411"/>
      <c r="AH65" s="411"/>
      <c r="AI65" s="411"/>
      <c r="AJ65" s="411"/>
      <c r="AK65" s="411"/>
      <c r="AL65" s="411"/>
      <c r="AM65" s="411"/>
      <c r="AN65" s="411"/>
      <c r="AO65" s="411"/>
      <c r="AP65" s="411"/>
    </row>
    <row r="66" spans="2:42" s="423" customFormat="1" ht="63.75" x14ac:dyDescent="0.2">
      <c r="B66" s="404" t="str">
        <f>IF(Tabla3[[#This Row],[Línea estratégica]]="","",CONCATENATE(Tabla3[[#This Row],[POA]],".",Tabla3[[#This Row],[SRS]],".",Tabla3[[#This Row],[AREA]],".",#REF!))</f>
        <v/>
      </c>
      <c r="C66" s="404" t="str">
        <f>IF(Tabla3[[#This Row],[Línea estratégica]]="","",#REF!)</f>
        <v/>
      </c>
      <c r="D66" s="404" t="str">
        <f>IF(Tabla3[[#This Row],[Línea estratégica]]="","",#REF!)</f>
        <v/>
      </c>
      <c r="E66" s="404" t="str">
        <f>IF(Tabla3[[#This Row],[Línea estratégica]]="","",#REF!)</f>
        <v/>
      </c>
      <c r="F66" s="469"/>
      <c r="G66" s="385" t="str">
        <f>IFERROR(VLOOKUP([1]!Tabla3[[#This Row],[Línea estratégica]],[1]Obj!$B$57:$C$90,2,FALSE),"")</f>
        <v/>
      </c>
      <c r="H66" s="469"/>
      <c r="I66" s="385" t="str">
        <f>IFERROR(VLOOKUP($H66,Obj!$D$118:$E$124,2,FALSE),"")</f>
        <v/>
      </c>
      <c r="J66" s="469"/>
      <c r="K66" s="485" t="s">
        <v>2179</v>
      </c>
      <c r="L66" s="469" t="s">
        <v>2181</v>
      </c>
      <c r="M66" s="381" t="s">
        <v>1954</v>
      </c>
      <c r="N66" s="472"/>
      <c r="O66" s="472">
        <v>0.85</v>
      </c>
      <c r="P66" s="473"/>
      <c r="Q66" s="471" t="s">
        <v>2166</v>
      </c>
      <c r="R66" s="410"/>
      <c r="S66" s="410"/>
      <c r="T66" s="410"/>
      <c r="U66" s="410"/>
      <c r="V66" s="411"/>
      <c r="W66" s="410"/>
      <c r="X66" s="410"/>
      <c r="Y66" s="410"/>
      <c r="Z66" s="410"/>
      <c r="AA66" s="410"/>
      <c r="AB66" s="410"/>
      <c r="AC66" s="410"/>
      <c r="AD66" s="410"/>
      <c r="AE66" s="411"/>
      <c r="AF66" s="411"/>
      <c r="AG66" s="411"/>
      <c r="AH66" s="411"/>
      <c r="AI66" s="411"/>
      <c r="AJ66" s="411"/>
      <c r="AK66" s="411"/>
      <c r="AL66" s="411"/>
      <c r="AM66" s="411"/>
      <c r="AN66" s="411"/>
      <c r="AO66" s="411"/>
      <c r="AP66" s="411"/>
    </row>
    <row r="67" spans="2:42" s="423" customFormat="1" ht="25.5" x14ac:dyDescent="0.2">
      <c r="B67" s="404" t="str">
        <f>IF(Tabla3[[#This Row],[Línea estratégica]]="","",CONCATENATE(Tabla3[[#This Row],[POA]],".",Tabla3[[#This Row],[SRS]],".",Tabla3[[#This Row],[AREA]],".",#REF!))</f>
        <v/>
      </c>
      <c r="C67" s="404" t="str">
        <f>IF(Tabla3[[#This Row],[Línea estratégica]]="","",#REF!)</f>
        <v/>
      </c>
      <c r="D67" s="404" t="str">
        <f>IF(Tabla3[[#This Row],[Línea estratégica]]="","",#REF!)</f>
        <v/>
      </c>
      <c r="E67" s="404" t="str">
        <f>IF(Tabla3[[#This Row],[Línea estratégica]]="","",#REF!)</f>
        <v/>
      </c>
      <c r="F67" s="469"/>
      <c r="G67" s="385" t="str">
        <f>IFERROR(VLOOKUP([1]!Tabla3[[#This Row],[Línea estratégica]],[1]Obj!$B$57:$C$90,2,FALSE),"")</f>
        <v/>
      </c>
      <c r="H67" s="469"/>
      <c r="I67" s="385" t="str">
        <f>IFERROR(VLOOKUP($H67,Obj!$D$118:$E$124,2,FALSE),"")</f>
        <v/>
      </c>
      <c r="J67" s="469"/>
      <c r="K67" s="470"/>
      <c r="L67" s="469" t="s">
        <v>2182</v>
      </c>
      <c r="M67" s="381" t="s">
        <v>1954</v>
      </c>
      <c r="N67" s="472"/>
      <c r="O67" s="472">
        <v>0.9</v>
      </c>
      <c r="P67" s="473"/>
      <c r="Q67" s="471" t="s">
        <v>2166</v>
      </c>
      <c r="R67" s="410"/>
      <c r="S67" s="410"/>
      <c r="T67" s="410"/>
      <c r="U67" s="410"/>
      <c r="V67" s="411"/>
      <c r="W67" s="410"/>
      <c r="X67" s="410"/>
      <c r="Y67" s="410"/>
      <c r="Z67" s="410"/>
      <c r="AA67" s="410"/>
      <c r="AB67" s="410"/>
      <c r="AC67" s="410"/>
      <c r="AD67" s="410"/>
      <c r="AE67" s="411"/>
      <c r="AF67" s="411"/>
      <c r="AG67" s="411"/>
      <c r="AH67" s="411"/>
      <c r="AI67" s="411"/>
      <c r="AJ67" s="411"/>
      <c r="AK67" s="411"/>
      <c r="AL67" s="411"/>
      <c r="AM67" s="411"/>
      <c r="AN67" s="411"/>
      <c r="AO67" s="411"/>
      <c r="AP67" s="411"/>
    </row>
    <row r="68" spans="2:42" s="423" customFormat="1" ht="51" x14ac:dyDescent="0.2">
      <c r="B68" s="404" t="str">
        <f>IF(Tabla3[[#This Row],[Línea estratégica]]="","",CONCATENATE(Tabla3[[#This Row],[POA]],".",Tabla3[[#This Row],[SRS]],".",Tabla3[[#This Row],[AREA]],".",#REF!))</f>
        <v/>
      </c>
      <c r="C68" s="404" t="str">
        <f>IF(Tabla3[[#This Row],[Línea estratégica]]="","",#REF!)</f>
        <v/>
      </c>
      <c r="D68" s="404" t="str">
        <f>IF(Tabla3[[#This Row],[Línea estratégica]]="","",#REF!)</f>
        <v/>
      </c>
      <c r="E68" s="404" t="str">
        <f>IF(Tabla3[[#This Row],[Línea estratégica]]="","",#REF!)</f>
        <v/>
      </c>
      <c r="F68" s="469"/>
      <c r="G68" s="385" t="str">
        <f>IFERROR(VLOOKUP([1]!Tabla3[[#This Row],[Línea estratégica]],[1]Obj!$B$57:$C$90,2,FALSE),"")</f>
        <v/>
      </c>
      <c r="H68" s="469"/>
      <c r="I68" s="385" t="str">
        <f>IFERROR(VLOOKUP($H68,Obj!$D$118:$E$124,2,FALSE),"")</f>
        <v/>
      </c>
      <c r="J68" s="469"/>
      <c r="K68" s="485" t="s">
        <v>2196</v>
      </c>
      <c r="L68" s="469" t="s">
        <v>2197</v>
      </c>
      <c r="M68" s="381" t="s">
        <v>1954</v>
      </c>
      <c r="N68" s="472"/>
      <c r="O68" s="472">
        <v>1</v>
      </c>
      <c r="P68" s="473"/>
      <c r="Q68" s="471" t="s">
        <v>2166</v>
      </c>
      <c r="R68" s="410"/>
      <c r="S68" s="410"/>
      <c r="T68" s="410"/>
      <c r="U68" s="410"/>
      <c r="V68" s="411"/>
      <c r="W68" s="410"/>
      <c r="X68" s="410"/>
      <c r="Y68" s="410"/>
      <c r="Z68" s="410"/>
      <c r="AA68" s="410"/>
      <c r="AB68" s="410"/>
      <c r="AC68" s="410"/>
      <c r="AD68" s="410"/>
      <c r="AE68" s="411"/>
      <c r="AF68" s="411"/>
      <c r="AG68" s="411"/>
      <c r="AH68" s="411"/>
      <c r="AI68" s="411"/>
      <c r="AJ68" s="411"/>
      <c r="AK68" s="411"/>
      <c r="AL68" s="411"/>
      <c r="AM68" s="411"/>
      <c r="AN68" s="411"/>
      <c r="AO68" s="411"/>
      <c r="AP68" s="411"/>
    </row>
    <row r="69" spans="2:42" s="423" customFormat="1" ht="51" x14ac:dyDescent="0.2">
      <c r="B69" s="404" t="str">
        <f>IF(Tabla3[[#This Row],[Línea estratégica]]="","",CONCATENATE(Tabla3[[#This Row],[POA]],".",Tabla3[[#This Row],[SRS]],".",Tabla3[[#This Row],[AREA]],".",#REF!))</f>
        <v/>
      </c>
      <c r="C69" s="404" t="str">
        <f>IF(Tabla3[[#This Row],[Línea estratégica]]="","",#REF!)</f>
        <v/>
      </c>
      <c r="D69" s="404" t="str">
        <f>IF(Tabla3[[#This Row],[Línea estratégica]]="","",#REF!)</f>
        <v/>
      </c>
      <c r="E69" s="404" t="str">
        <f>IF(Tabla3[[#This Row],[Línea estratégica]]="","",#REF!)</f>
        <v/>
      </c>
      <c r="F69" s="469"/>
      <c r="G69" s="385" t="str">
        <f>IFERROR(VLOOKUP([1]!Tabla3[[#This Row],[Línea estratégica]],[1]Obj!$B$57:$C$90,2,FALSE),"")</f>
        <v/>
      </c>
      <c r="H69" s="469"/>
      <c r="I69" s="385" t="str">
        <f>IFERROR(VLOOKUP($H69,Obj!$D$118:$E$124,2,FALSE),"")</f>
        <v/>
      </c>
      <c r="J69" s="469"/>
      <c r="K69" s="485" t="s">
        <v>2200</v>
      </c>
      <c r="L69" s="469" t="s">
        <v>2201</v>
      </c>
      <c r="M69" s="381" t="s">
        <v>1954</v>
      </c>
      <c r="N69" s="472"/>
      <c r="O69" s="472">
        <v>0.9</v>
      </c>
      <c r="P69" s="473"/>
      <c r="Q69" s="471" t="s">
        <v>2166</v>
      </c>
      <c r="R69" s="410"/>
      <c r="S69" s="410"/>
      <c r="T69" s="410"/>
      <c r="U69" s="410"/>
      <c r="V69" s="411"/>
      <c r="W69" s="410"/>
      <c r="X69" s="410"/>
      <c r="Y69" s="410"/>
      <c r="Z69" s="410"/>
      <c r="AA69" s="410"/>
      <c r="AB69" s="410"/>
      <c r="AC69" s="410"/>
      <c r="AD69" s="410"/>
      <c r="AE69" s="411"/>
      <c r="AF69" s="411"/>
      <c r="AG69" s="411"/>
      <c r="AH69" s="411"/>
      <c r="AI69" s="411"/>
      <c r="AJ69" s="411"/>
      <c r="AK69" s="411"/>
      <c r="AL69" s="411"/>
      <c r="AM69" s="411"/>
      <c r="AN69" s="411"/>
      <c r="AO69" s="411"/>
      <c r="AP69" s="411"/>
    </row>
    <row r="70" spans="2:42" s="423" customFormat="1" ht="38.25" x14ac:dyDescent="0.2">
      <c r="B70" s="404" t="str">
        <f>IF(Tabla3[[#This Row],[Línea estratégica]]="","",CONCATENATE(Tabla3[[#This Row],[POA]],".",Tabla3[[#This Row],[SRS]],".",Tabla3[[#This Row],[AREA]],".",#REF!))</f>
        <v/>
      </c>
      <c r="C70" s="404" t="str">
        <f>IF(Tabla3[[#This Row],[Línea estratégica]]="","",#REF!)</f>
        <v/>
      </c>
      <c r="D70" s="404" t="str">
        <f>IF(Tabla3[[#This Row],[Línea estratégica]]="","",#REF!)</f>
        <v/>
      </c>
      <c r="E70" s="404" t="str">
        <f>IF(Tabla3[[#This Row],[Línea estratégica]]="","",#REF!)</f>
        <v/>
      </c>
      <c r="F70" s="469"/>
      <c r="G70" s="385" t="str">
        <f>IFERROR(VLOOKUP([1]!Tabla3[[#This Row],[Línea estratégica]],[1]Obj!$B$57:$C$90,2,FALSE),"")</f>
        <v/>
      </c>
      <c r="H70" s="469"/>
      <c r="I70" s="385" t="str">
        <f>IFERROR(VLOOKUP($H70,Obj!$D$118:$E$124,2,FALSE),"")</f>
        <v/>
      </c>
      <c r="J70" s="469"/>
      <c r="K70" s="470"/>
      <c r="L70" s="469" t="s">
        <v>2202</v>
      </c>
      <c r="M70" s="381" t="s">
        <v>1954</v>
      </c>
      <c r="N70" s="472"/>
      <c r="O70" s="472">
        <v>0.75</v>
      </c>
      <c r="P70" s="473"/>
      <c r="Q70" s="471" t="s">
        <v>2203</v>
      </c>
      <c r="R70" s="410"/>
      <c r="S70" s="410"/>
      <c r="T70" s="410"/>
      <c r="U70" s="410"/>
      <c r="V70" s="411"/>
      <c r="W70" s="410"/>
      <c r="X70" s="410"/>
      <c r="Y70" s="410"/>
      <c r="Z70" s="410"/>
      <c r="AA70" s="410"/>
      <c r="AB70" s="410"/>
      <c r="AC70" s="410"/>
      <c r="AD70" s="410"/>
      <c r="AE70" s="411"/>
      <c r="AF70" s="411"/>
      <c r="AG70" s="411"/>
      <c r="AH70" s="411"/>
      <c r="AI70" s="411"/>
      <c r="AJ70" s="411"/>
      <c r="AK70" s="411"/>
      <c r="AL70" s="411"/>
      <c r="AM70" s="411"/>
      <c r="AN70" s="411"/>
      <c r="AO70" s="411"/>
      <c r="AP70" s="411"/>
    </row>
    <row r="71" spans="2:42" s="423" customFormat="1" ht="38.25" x14ac:dyDescent="0.2">
      <c r="B71" s="404" t="str">
        <f>IF(Tabla3[[#This Row],[Línea estratégica]]="","",CONCATENATE(Tabla3[[#This Row],[POA]],".",Tabla3[[#This Row],[SRS]],".",Tabla3[[#This Row],[AREA]],".",#REF!))</f>
        <v/>
      </c>
      <c r="C71" s="404" t="str">
        <f>IF(Tabla3[[#This Row],[Línea estratégica]]="","",#REF!)</f>
        <v/>
      </c>
      <c r="D71" s="404" t="str">
        <f>IF(Tabla3[[#This Row],[Línea estratégica]]="","",#REF!)</f>
        <v/>
      </c>
      <c r="E71" s="404" t="str">
        <f>IF(Tabla3[[#This Row],[Línea estratégica]]="","",#REF!)</f>
        <v/>
      </c>
      <c r="F71" s="469"/>
      <c r="G71" s="385" t="str">
        <f>IFERROR(VLOOKUP([1]!Tabla3[[#This Row],[Línea estratégica]],[1]Obj!$B$57:$C$90,2,FALSE),"")</f>
        <v/>
      </c>
      <c r="H71" s="469"/>
      <c r="I71" s="385" t="str">
        <f>IFERROR(VLOOKUP($H71,Obj!$D$118:$E$124,2,FALSE),"")</f>
        <v/>
      </c>
      <c r="J71" s="469"/>
      <c r="K71" s="470" t="s">
        <v>2272</v>
      </c>
      <c r="L71" s="469" t="s">
        <v>2273</v>
      </c>
      <c r="M71" s="381" t="s">
        <v>1954</v>
      </c>
      <c r="N71" s="472"/>
      <c r="O71" s="472">
        <v>0.7</v>
      </c>
      <c r="P71" s="473"/>
      <c r="Q71" s="471" t="s">
        <v>2274</v>
      </c>
      <c r="R71" s="410"/>
      <c r="S71" s="410"/>
      <c r="T71" s="410"/>
      <c r="U71" s="410"/>
      <c r="V71" s="411"/>
      <c r="W71" s="410"/>
      <c r="X71" s="410"/>
      <c r="Y71" s="410"/>
      <c r="Z71" s="410"/>
      <c r="AA71" s="410"/>
      <c r="AB71" s="410"/>
      <c r="AC71" s="410"/>
      <c r="AD71" s="410"/>
      <c r="AE71" s="411"/>
      <c r="AF71" s="411"/>
      <c r="AG71" s="411"/>
      <c r="AH71" s="411"/>
      <c r="AI71" s="411"/>
      <c r="AJ71" s="411"/>
      <c r="AK71" s="411"/>
      <c r="AL71" s="411"/>
      <c r="AM71" s="411"/>
      <c r="AN71" s="411"/>
      <c r="AO71" s="411"/>
      <c r="AP71" s="411"/>
    </row>
    <row r="72" spans="2:42" s="423" customFormat="1" ht="63.75" x14ac:dyDescent="0.2">
      <c r="B72" s="404" t="str">
        <f>IF(Tabla3[[#This Row],[Línea estratégica]]="","",CONCATENATE(Tabla3[[#This Row],[POA]],".",Tabla3[[#This Row],[SRS]],".",Tabla3[[#This Row],[AREA]],".",#REF!))</f>
        <v/>
      </c>
      <c r="C72" s="404" t="str">
        <f>IF(Tabla3[[#This Row],[Línea estratégica]]="","",#REF!)</f>
        <v/>
      </c>
      <c r="D72" s="404" t="str">
        <f>IF(Tabla3[[#This Row],[Línea estratégica]]="","",#REF!)</f>
        <v/>
      </c>
      <c r="E72" s="404" t="str">
        <f>IF(Tabla3[[#This Row],[Línea estratégica]]="","",#REF!)</f>
        <v/>
      </c>
      <c r="F72" s="469"/>
      <c r="G72" s="385" t="str">
        <f>IFERROR(VLOOKUP([1]!Tabla3[[#This Row],[Línea estratégica]],[1]Obj!$B$57:$C$90,2,FALSE),"")</f>
        <v/>
      </c>
      <c r="H72" s="469"/>
      <c r="I72" s="385" t="str">
        <f>IFERROR(VLOOKUP($H72,Obj!$D$118:$E$124,2,FALSE),"")</f>
        <v/>
      </c>
      <c r="J72" s="469"/>
      <c r="K72" s="470" t="s">
        <v>2279</v>
      </c>
      <c r="L72" s="469" t="s">
        <v>2275</v>
      </c>
      <c r="M72" s="381" t="s">
        <v>1954</v>
      </c>
      <c r="N72" s="472"/>
      <c r="O72" s="472">
        <v>0.6</v>
      </c>
      <c r="P72" s="473"/>
      <c r="Q72" s="471" t="s">
        <v>2274</v>
      </c>
      <c r="R72" s="410"/>
      <c r="S72" s="410"/>
      <c r="T72" s="410"/>
      <c r="U72" s="410"/>
      <c r="V72" s="411"/>
      <c r="W72" s="410"/>
      <c r="X72" s="410"/>
      <c r="Y72" s="410"/>
      <c r="Z72" s="410"/>
      <c r="AA72" s="410"/>
      <c r="AB72" s="410"/>
      <c r="AC72" s="410"/>
      <c r="AD72" s="410"/>
      <c r="AE72" s="411"/>
      <c r="AF72" s="411"/>
      <c r="AG72" s="411"/>
      <c r="AH72" s="411"/>
      <c r="AI72" s="411"/>
      <c r="AJ72" s="411"/>
      <c r="AK72" s="411"/>
      <c r="AL72" s="411"/>
      <c r="AM72" s="411"/>
      <c r="AN72" s="411"/>
      <c r="AO72" s="411"/>
      <c r="AP72" s="411"/>
    </row>
    <row r="73" spans="2:42" s="423" customFormat="1" ht="63.75" x14ac:dyDescent="0.2">
      <c r="B73" s="404" t="str">
        <f>IF(Tabla3[[#This Row],[Línea estratégica]]="","",CONCATENATE(Tabla3[[#This Row],[POA]],".",Tabla3[[#This Row],[SRS]],".",Tabla3[[#This Row],[AREA]],".",#REF!))</f>
        <v/>
      </c>
      <c r="C73" s="404" t="str">
        <f>IF(Tabla3[[#This Row],[Línea estratégica]]="","",#REF!)</f>
        <v/>
      </c>
      <c r="D73" s="404" t="str">
        <f>IF(Tabla3[[#This Row],[Línea estratégica]]="","",#REF!)</f>
        <v/>
      </c>
      <c r="E73" s="404" t="str">
        <f>IF(Tabla3[[#This Row],[Línea estratégica]]="","",#REF!)</f>
        <v/>
      </c>
      <c r="F73" s="469"/>
      <c r="G73" s="385" t="str">
        <f>IFERROR(VLOOKUP([1]!Tabla3[[#This Row],[Línea estratégica]],[1]Obj!$B$57:$C$90,2,FALSE),"")</f>
        <v/>
      </c>
      <c r="H73" s="469"/>
      <c r="I73" s="385" t="str">
        <f>IFERROR(VLOOKUP($H73,Obj!$D$118:$E$124,2,FALSE),"")</f>
        <v/>
      </c>
      <c r="J73" s="469"/>
      <c r="K73" s="470" t="s">
        <v>2289</v>
      </c>
      <c r="L73" s="469" t="s">
        <v>2287</v>
      </c>
      <c r="M73" s="469" t="s">
        <v>1954</v>
      </c>
      <c r="N73" s="472"/>
      <c r="O73" s="472">
        <v>1</v>
      </c>
      <c r="P73" s="473"/>
      <c r="Q73" s="471" t="s">
        <v>2288</v>
      </c>
      <c r="R73" s="410"/>
      <c r="S73" s="410"/>
      <c r="T73" s="410"/>
      <c r="U73" s="410"/>
      <c r="V73" s="411"/>
      <c r="W73" s="410"/>
      <c r="X73" s="410"/>
      <c r="Y73" s="410"/>
      <c r="Z73" s="410"/>
      <c r="AA73" s="410"/>
      <c r="AB73" s="410"/>
      <c r="AC73" s="410"/>
      <c r="AD73" s="410"/>
      <c r="AE73" s="411"/>
      <c r="AF73" s="411"/>
      <c r="AG73" s="411"/>
      <c r="AH73" s="411"/>
      <c r="AI73" s="411"/>
      <c r="AJ73" s="411"/>
      <c r="AK73" s="411"/>
      <c r="AL73" s="411"/>
      <c r="AM73" s="411"/>
      <c r="AN73" s="411"/>
      <c r="AO73" s="411"/>
      <c r="AP73" s="411"/>
    </row>
    <row r="74" spans="2:42" s="423" customFormat="1" ht="51" x14ac:dyDescent="0.2">
      <c r="B74" s="404" t="str">
        <f>IF(Tabla3[[#This Row],[Línea estratégica]]="","",CONCATENATE(Tabla3[[#This Row],[POA]],".",Tabla3[[#This Row],[SRS]],".",Tabla3[[#This Row],[AREA]],".",#REF!))</f>
        <v/>
      </c>
      <c r="C74" s="404" t="str">
        <f>IF(Tabla3[[#This Row],[Línea estratégica]]="","",#REF!)</f>
        <v/>
      </c>
      <c r="D74" s="404" t="str">
        <f>IF(Tabla3[[#This Row],[Línea estratégica]]="","",#REF!)</f>
        <v/>
      </c>
      <c r="E74" s="404" t="str">
        <f>IF(Tabla3[[#This Row],[Línea estratégica]]="","",#REF!)</f>
        <v/>
      </c>
      <c r="F74" s="469"/>
      <c r="G74" s="385" t="str">
        <f>IFERROR(VLOOKUP([1]!Tabla3[[#This Row],[Línea estratégica]],[1]Obj!$B$57:$C$90,2,FALSE),"")</f>
        <v/>
      </c>
      <c r="H74" s="469"/>
      <c r="I74" s="385" t="str">
        <f>IFERROR(VLOOKUP($H74,Obj!$D$118:$E$124,2,FALSE),"")</f>
        <v/>
      </c>
      <c r="J74" s="469"/>
      <c r="K74" s="470" t="s">
        <v>2331</v>
      </c>
      <c r="L74" s="469" t="s">
        <v>2332</v>
      </c>
      <c r="M74" s="469" t="s">
        <v>1954</v>
      </c>
      <c r="N74" s="472"/>
      <c r="O74" s="472">
        <v>0.95</v>
      </c>
      <c r="P74" s="473"/>
      <c r="Q74" s="471" t="s">
        <v>558</v>
      </c>
      <c r="R74" s="410"/>
      <c r="S74" s="410"/>
      <c r="T74" s="410"/>
      <c r="U74" s="410"/>
      <c r="V74" s="411"/>
      <c r="W74" s="410"/>
      <c r="X74" s="410"/>
      <c r="Y74" s="410"/>
      <c r="Z74" s="410"/>
      <c r="AA74" s="410"/>
      <c r="AB74" s="410"/>
      <c r="AC74" s="410"/>
      <c r="AD74" s="410"/>
      <c r="AE74" s="411"/>
      <c r="AF74" s="411"/>
      <c r="AG74" s="411"/>
      <c r="AH74" s="411"/>
      <c r="AI74" s="411"/>
      <c r="AJ74" s="411"/>
      <c r="AK74" s="411"/>
      <c r="AL74" s="411"/>
      <c r="AM74" s="411"/>
      <c r="AN74" s="411"/>
      <c r="AO74" s="411"/>
      <c r="AP74" s="411"/>
    </row>
    <row r="75" spans="2:42" s="423" customFormat="1" ht="89.25" x14ac:dyDescent="0.2">
      <c r="B75" s="404" t="str">
        <f>IF(Tabla3[[#This Row],[Línea estratégica]]="","",CONCATENATE(Tabla3[[#This Row],[POA]],".",Tabla3[[#This Row],[SRS]],".",Tabla3[[#This Row],[AREA]],".",#REF!))</f>
        <v/>
      </c>
      <c r="C75" s="404" t="str">
        <f>IF(Tabla3[[#This Row],[Línea estratégica]]="","",#REF!)</f>
        <v/>
      </c>
      <c r="D75" s="404" t="str">
        <f>IF(Tabla3[[#This Row],[Línea estratégica]]="","",#REF!)</f>
        <v/>
      </c>
      <c r="E75" s="404" t="str">
        <f>IF(Tabla3[[#This Row],[Línea estratégica]]="","",#REF!)</f>
        <v/>
      </c>
      <c r="F75" s="469"/>
      <c r="G75" s="385" t="str">
        <f>IFERROR(VLOOKUP([1]!Tabla3[[#This Row],[Línea estratégica]],[1]Obj!$B$57:$C$90,2,FALSE),"")</f>
        <v/>
      </c>
      <c r="H75" s="469"/>
      <c r="I75" s="385" t="str">
        <f>IFERROR(VLOOKUP($H75,Obj!$D$118:$E$124,2,FALSE),"")</f>
        <v/>
      </c>
      <c r="J75" s="469"/>
      <c r="K75" s="470" t="s">
        <v>2383</v>
      </c>
      <c r="L75" s="469" t="s">
        <v>2386</v>
      </c>
      <c r="M75" s="469" t="s">
        <v>1954</v>
      </c>
      <c r="N75" s="472"/>
      <c r="O75" s="472">
        <v>0.8</v>
      </c>
      <c r="P75" s="473"/>
      <c r="Q75" s="471" t="s">
        <v>495</v>
      </c>
      <c r="R75" s="410"/>
      <c r="S75" s="410"/>
      <c r="T75" s="410"/>
      <c r="U75" s="410"/>
      <c r="V75" s="411"/>
      <c r="W75" s="410"/>
      <c r="X75" s="410"/>
      <c r="Y75" s="410"/>
      <c r="Z75" s="410"/>
      <c r="AA75" s="410"/>
      <c r="AB75" s="410"/>
      <c r="AC75" s="410"/>
      <c r="AD75" s="410"/>
      <c r="AE75" s="411"/>
      <c r="AF75" s="411"/>
      <c r="AG75" s="411"/>
      <c r="AH75" s="411"/>
      <c r="AI75" s="411"/>
      <c r="AJ75" s="411"/>
      <c r="AK75" s="411"/>
      <c r="AL75" s="411"/>
      <c r="AM75" s="411"/>
      <c r="AN75" s="411"/>
      <c r="AO75" s="411"/>
      <c r="AP75" s="411"/>
    </row>
    <row r="76" spans="2:42" s="423" customFormat="1" ht="89.25" x14ac:dyDescent="0.2">
      <c r="B76" s="404" t="str">
        <f>IF(Tabla3[[#This Row],[Línea estratégica]]="","",CONCATENATE(Tabla3[[#This Row],[POA]],".",Tabla3[[#This Row],[SRS]],".",Tabla3[[#This Row],[AREA]],".",#REF!))</f>
        <v/>
      </c>
      <c r="C76" s="404" t="str">
        <f>IF(Tabla3[[#This Row],[Línea estratégica]]="","",#REF!)</f>
        <v/>
      </c>
      <c r="D76" s="404" t="str">
        <f>IF(Tabla3[[#This Row],[Línea estratégica]]="","",#REF!)</f>
        <v/>
      </c>
      <c r="E76" s="404" t="str">
        <f>IF(Tabla3[[#This Row],[Línea estratégica]]="","",#REF!)</f>
        <v/>
      </c>
      <c r="F76" s="469"/>
      <c r="G76" s="385" t="str">
        <f>IFERROR(VLOOKUP([1]!Tabla3[[#This Row],[Línea estratégica]],[1]Obj!$B$57:$C$90,2,FALSE),"")</f>
        <v/>
      </c>
      <c r="H76" s="469"/>
      <c r="I76" s="385" t="str">
        <f>IFERROR(VLOOKUP($H76,Obj!$D$118:$E$124,2,FALSE),"")</f>
        <v/>
      </c>
      <c r="J76" s="469"/>
      <c r="K76" s="470" t="s">
        <v>2384</v>
      </c>
      <c r="L76" s="469" t="s">
        <v>2385</v>
      </c>
      <c r="M76" s="469" t="s">
        <v>1954</v>
      </c>
      <c r="N76" s="472"/>
      <c r="O76" s="472">
        <v>0.8</v>
      </c>
      <c r="P76" s="473"/>
      <c r="Q76" s="471" t="s">
        <v>495</v>
      </c>
      <c r="R76" s="410"/>
      <c r="S76" s="410"/>
      <c r="T76" s="410"/>
      <c r="U76" s="410"/>
      <c r="V76" s="411"/>
      <c r="W76" s="410"/>
      <c r="X76" s="410"/>
      <c r="Y76" s="410"/>
      <c r="Z76" s="410"/>
      <c r="AA76" s="410"/>
      <c r="AB76" s="410"/>
      <c r="AC76" s="410"/>
      <c r="AD76" s="410"/>
      <c r="AE76" s="411"/>
      <c r="AF76" s="411"/>
      <c r="AG76" s="411"/>
      <c r="AH76" s="411"/>
      <c r="AI76" s="411"/>
      <c r="AJ76" s="411"/>
      <c r="AK76" s="411"/>
      <c r="AL76" s="411"/>
      <c r="AM76" s="411"/>
      <c r="AN76" s="411"/>
      <c r="AO76" s="411"/>
      <c r="AP76" s="411"/>
    </row>
    <row r="77" spans="2:42" s="423" customFormat="1" ht="38.25" x14ac:dyDescent="0.2">
      <c r="B77" s="404" t="str">
        <f>IF(Tabla3[[#This Row],[Línea estratégica]]="","",CONCATENATE(Tabla3[[#This Row],[POA]],".",Tabla3[[#This Row],[SRS]],".",Tabla3[[#This Row],[AREA]],".",#REF!))</f>
        <v/>
      </c>
      <c r="C77" s="404" t="str">
        <f>IF(Tabla3[[#This Row],[Línea estratégica]]="","",#REF!)</f>
        <v/>
      </c>
      <c r="D77" s="404" t="str">
        <f>IF(Tabla3[[#This Row],[Línea estratégica]]="","",#REF!)</f>
        <v/>
      </c>
      <c r="E77" s="404" t="str">
        <f>IF(Tabla3[[#This Row],[Línea estratégica]]="","",#REF!)</f>
        <v/>
      </c>
      <c r="F77" s="469"/>
      <c r="G77" s="385" t="str">
        <f>IFERROR(VLOOKUP([1]!Tabla3[[#This Row],[Línea estratégica]],[1]Obj!$B$57:$C$90,2,FALSE),"")</f>
        <v/>
      </c>
      <c r="H77" s="469"/>
      <c r="I77" s="385" t="str">
        <f>IFERROR(VLOOKUP($H77,Obj!$D$118:$E$124,2,FALSE),"")</f>
        <v/>
      </c>
      <c r="J77" s="469"/>
      <c r="K77" s="470" t="s">
        <v>2464</v>
      </c>
      <c r="L77" s="469" t="s">
        <v>2465</v>
      </c>
      <c r="M77" s="469" t="s">
        <v>1954</v>
      </c>
      <c r="N77" s="472"/>
      <c r="O77" s="472">
        <v>0.05</v>
      </c>
      <c r="P77" s="473"/>
      <c r="Q77" s="471" t="s">
        <v>2466</v>
      </c>
      <c r="R77" s="410"/>
      <c r="S77" s="410"/>
      <c r="T77" s="410"/>
      <c r="U77" s="410"/>
      <c r="V77" s="411"/>
      <c r="W77" s="410"/>
      <c r="X77" s="410"/>
      <c r="Y77" s="410"/>
      <c r="Z77" s="410"/>
      <c r="AA77" s="410"/>
      <c r="AB77" s="410"/>
      <c r="AC77" s="410"/>
      <c r="AD77" s="410"/>
      <c r="AE77" s="411"/>
      <c r="AF77" s="411"/>
      <c r="AG77" s="411"/>
      <c r="AH77" s="411"/>
      <c r="AI77" s="411"/>
      <c r="AJ77" s="411"/>
      <c r="AK77" s="411"/>
      <c r="AL77" s="411"/>
      <c r="AM77" s="411"/>
      <c r="AN77" s="411"/>
      <c r="AO77" s="411"/>
      <c r="AP77" s="411"/>
    </row>
    <row r="78" spans="2:42" s="423" customFormat="1" ht="51" x14ac:dyDescent="0.2">
      <c r="B78" s="404" t="str">
        <f>IF(Tabla3[[#This Row],[Línea estratégica]]="","",CONCATENATE(Tabla3[[#This Row],[POA]],".",Tabla3[[#This Row],[SRS]],".",Tabla3[[#This Row],[AREA]],".",#REF!))</f>
        <v/>
      </c>
      <c r="C78" s="404" t="str">
        <f>IF(Tabla3[[#This Row],[Línea estratégica]]="","",#REF!)</f>
        <v/>
      </c>
      <c r="D78" s="404" t="str">
        <f>IF(Tabla3[[#This Row],[Línea estratégica]]="","",#REF!)</f>
        <v/>
      </c>
      <c r="E78" s="404" t="str">
        <f>IF(Tabla3[[#This Row],[Línea estratégica]]="","",#REF!)</f>
        <v/>
      </c>
      <c r="F78" s="469"/>
      <c r="G78" s="385" t="str">
        <f>IFERROR(VLOOKUP([1]!Tabla3[[#This Row],[Línea estratégica]],[1]Obj!$B$57:$C$90,2,FALSE),"")</f>
        <v/>
      </c>
      <c r="H78" s="469"/>
      <c r="I78" s="385" t="str">
        <f>IFERROR(VLOOKUP($H78,Obj!$D$118:$E$124,2,FALSE),"")</f>
        <v/>
      </c>
      <c r="J78" s="469"/>
      <c r="K78" s="469"/>
      <c r="L78" s="469" t="s">
        <v>2467</v>
      </c>
      <c r="M78" s="469" t="s">
        <v>1954</v>
      </c>
      <c r="N78" s="472"/>
      <c r="O78" s="472">
        <v>0.1</v>
      </c>
      <c r="P78" s="473"/>
      <c r="Q78" s="471" t="s">
        <v>2466</v>
      </c>
      <c r="R78" s="410"/>
      <c r="S78" s="410"/>
      <c r="T78" s="410"/>
      <c r="U78" s="410"/>
      <c r="V78" s="411"/>
      <c r="W78" s="410"/>
      <c r="X78" s="410"/>
      <c r="Y78" s="410"/>
      <c r="Z78" s="410"/>
      <c r="AA78" s="410"/>
      <c r="AB78" s="410"/>
      <c r="AC78" s="410"/>
      <c r="AD78" s="410"/>
      <c r="AE78" s="411"/>
      <c r="AF78" s="411"/>
      <c r="AG78" s="411"/>
      <c r="AH78" s="411"/>
      <c r="AI78" s="411"/>
      <c r="AJ78" s="411"/>
      <c r="AK78" s="411"/>
      <c r="AL78" s="411"/>
      <c r="AM78" s="411"/>
      <c r="AN78" s="411"/>
      <c r="AO78" s="411"/>
      <c r="AP78" s="411"/>
    </row>
    <row r="79" spans="2:42" s="423" customFormat="1" ht="51" x14ac:dyDescent="0.2">
      <c r="B79" s="404" t="str">
        <f>IF(Tabla3[[#This Row],[Línea estratégica]]="","",CONCATENATE(Tabla3[[#This Row],[POA]],".",Tabla3[[#This Row],[SRS]],".",Tabla3[[#This Row],[AREA]],".",#REF!))</f>
        <v/>
      </c>
      <c r="C79" s="404" t="str">
        <f>IF(Tabla3[[#This Row],[Línea estratégica]]="","",#REF!)</f>
        <v/>
      </c>
      <c r="D79" s="404" t="str">
        <f>IF(Tabla3[[#This Row],[Línea estratégica]]="","",#REF!)</f>
        <v/>
      </c>
      <c r="E79" s="404" t="str">
        <f>IF(Tabla3[[#This Row],[Línea estratégica]]="","",#REF!)</f>
        <v/>
      </c>
      <c r="F79" s="469"/>
      <c r="G79" s="385" t="str">
        <f>IFERROR(VLOOKUP([1]!Tabla3[[#This Row],[Línea estratégica]],[1]Obj!$B$57:$C$90,2,FALSE),"")</f>
        <v/>
      </c>
      <c r="H79" s="469"/>
      <c r="I79" s="385" t="str">
        <f>IFERROR(VLOOKUP($H79,Obj!$D$118:$E$124,2,FALSE),"")</f>
        <v/>
      </c>
      <c r="J79" s="469"/>
      <c r="K79" s="470" t="s">
        <v>2597</v>
      </c>
      <c r="L79" s="469" t="s">
        <v>2598</v>
      </c>
      <c r="M79" s="469" t="s">
        <v>1954</v>
      </c>
      <c r="N79" s="472"/>
      <c r="O79" s="472">
        <v>0.7</v>
      </c>
      <c r="P79" s="473"/>
      <c r="Q79" s="471" t="s">
        <v>1562</v>
      </c>
      <c r="R79" s="410"/>
      <c r="S79" s="410"/>
      <c r="T79" s="410"/>
      <c r="U79" s="410"/>
      <c r="V79" s="411"/>
      <c r="W79" s="410"/>
      <c r="X79" s="410"/>
      <c r="Y79" s="410"/>
      <c r="Z79" s="410"/>
      <c r="AA79" s="410"/>
      <c r="AB79" s="410"/>
      <c r="AC79" s="410"/>
      <c r="AD79" s="410"/>
      <c r="AE79" s="411"/>
      <c r="AF79" s="411"/>
      <c r="AG79" s="411"/>
      <c r="AH79" s="411"/>
      <c r="AI79" s="411"/>
      <c r="AJ79" s="411"/>
      <c r="AK79" s="411"/>
      <c r="AL79" s="411"/>
      <c r="AM79" s="411"/>
      <c r="AN79" s="411"/>
      <c r="AO79" s="411"/>
      <c r="AP79" s="411"/>
    </row>
    <row r="80" spans="2:42" s="423" customFormat="1" ht="89.25" x14ac:dyDescent="0.2">
      <c r="B80" s="404" t="e">
        <f>IF(Tabla3[[#This Row],[Línea estratégica]]="","",CONCATENATE(Tabla3[[#This Row],[POA]],".",Tabla3[[#This Row],[SRS]],".",Tabla3[[#This Row],[AREA]],".",#REF!))</f>
        <v>#REF!</v>
      </c>
      <c r="C80" s="404" t="e">
        <f>IF(Tabla3[[#This Row],[Línea estratégica]]="","",#REF!)</f>
        <v>#REF!</v>
      </c>
      <c r="D80" s="404" t="e">
        <f>IF(Tabla3[[#This Row],[Línea estratégica]]="","",#REF!)</f>
        <v>#REF!</v>
      </c>
      <c r="E80" s="404" t="e">
        <f>IF(Tabla3[[#This Row],[Línea estratégica]]="","",#REF!)</f>
        <v>#REF!</v>
      </c>
      <c r="F80" s="469" t="s">
        <v>1733</v>
      </c>
      <c r="G80" s="385" t="str">
        <f>IFERROR(VLOOKUP($F80,Obj!$B$57:$C$76,2,FALSE),"")</f>
        <v>LE.4</v>
      </c>
      <c r="H80" s="469" t="s">
        <v>1846</v>
      </c>
      <c r="I80" s="385" t="str">
        <f>IFERROR(VLOOKUP($H80,Obj!$D$118:$E$124,2,FALSE),"")</f>
        <v>Obj4.1</v>
      </c>
      <c r="J80" s="469" t="s">
        <v>1758</v>
      </c>
      <c r="K80" s="470" t="s">
        <v>2606</v>
      </c>
      <c r="L80" s="469" t="s">
        <v>2607</v>
      </c>
      <c r="M80" s="469" t="s">
        <v>1954</v>
      </c>
      <c r="N80" s="472"/>
      <c r="O80" s="472">
        <v>1</v>
      </c>
      <c r="P80" s="473"/>
      <c r="Q80" s="471" t="s">
        <v>1563</v>
      </c>
      <c r="R80" s="410"/>
      <c r="S80" s="410"/>
      <c r="T80" s="410"/>
      <c r="U80" s="410"/>
      <c r="V80" s="411"/>
      <c r="W80" s="410"/>
      <c r="X80" s="410"/>
      <c r="Y80" s="410"/>
      <c r="Z80" s="410"/>
      <c r="AA80" s="410"/>
      <c r="AB80" s="410"/>
      <c r="AC80" s="410"/>
      <c r="AD80" s="410"/>
      <c r="AE80" s="411"/>
      <c r="AF80" s="411"/>
      <c r="AG80" s="411"/>
      <c r="AH80" s="411"/>
      <c r="AI80" s="411"/>
      <c r="AJ80" s="411"/>
      <c r="AK80" s="411"/>
      <c r="AL80" s="411"/>
      <c r="AM80" s="411"/>
      <c r="AN80" s="411"/>
      <c r="AO80" s="411"/>
      <c r="AP80" s="411"/>
    </row>
    <row r="81" spans="2:42" s="423" customFormat="1" ht="102" x14ac:dyDescent="0.2">
      <c r="B81" s="404" t="e">
        <f>IF(Tabla3[[#This Row],[Línea estratégica]]="","",CONCATENATE(Tabla3[[#This Row],[POA]],".",Tabla3[[#This Row],[SRS]],".",Tabla3[[#This Row],[AREA]],".",#REF!))</f>
        <v>#REF!</v>
      </c>
      <c r="C81" s="404" t="e">
        <f>IF(Tabla3[[#This Row],[Línea estratégica]]="","",#REF!)</f>
        <v>#REF!</v>
      </c>
      <c r="D81" s="404" t="e">
        <f>IF(Tabla3[[#This Row],[Línea estratégica]]="","",#REF!)</f>
        <v>#REF!</v>
      </c>
      <c r="E81" s="404" t="e">
        <f>IF(Tabla3[[#This Row],[Línea estratégica]]="","",#REF!)</f>
        <v>#REF!</v>
      </c>
      <c r="F81" s="381" t="s">
        <v>1733</v>
      </c>
      <c r="G81" s="385" t="str">
        <f>IFERROR(VLOOKUP($F81,Obj!$B$57:$C$76,2,FALSE),"")</f>
        <v>LE.4</v>
      </c>
      <c r="H81" s="381" t="s">
        <v>1846</v>
      </c>
      <c r="I81" s="385" t="str">
        <f>IFERROR(VLOOKUP($H81,Obj!$D$118:$E$124,2,FALSE),"")</f>
        <v>Obj4.1</v>
      </c>
      <c r="J81" s="381" t="s">
        <v>1759</v>
      </c>
      <c r="K81" s="485" t="s">
        <v>1975</v>
      </c>
      <c r="L81" s="381" t="s">
        <v>1973</v>
      </c>
      <c r="M81" s="381" t="s">
        <v>1954</v>
      </c>
      <c r="N81" s="489"/>
      <c r="O81" s="486">
        <v>0.95</v>
      </c>
      <c r="P81" s="386"/>
      <c r="Q81" s="386" t="s">
        <v>1771</v>
      </c>
      <c r="R81" s="410"/>
      <c r="S81" s="410"/>
      <c r="T81" s="410"/>
      <c r="U81" s="410"/>
      <c r="V81" s="411"/>
      <c r="W81" s="410"/>
      <c r="X81" s="410"/>
      <c r="Y81" s="410"/>
      <c r="Z81" s="410"/>
      <c r="AA81" s="410"/>
      <c r="AB81" s="410"/>
      <c r="AC81" s="410"/>
      <c r="AD81" s="410"/>
      <c r="AE81" s="411"/>
      <c r="AF81" s="411"/>
      <c r="AG81" s="411"/>
      <c r="AH81" s="411"/>
      <c r="AI81" s="411"/>
      <c r="AJ81" s="411"/>
      <c r="AK81" s="411"/>
      <c r="AL81" s="411"/>
      <c r="AM81" s="411"/>
      <c r="AN81" s="411"/>
      <c r="AO81" s="411"/>
      <c r="AP81" s="411"/>
    </row>
    <row r="82" spans="2:42" s="423" customFormat="1" ht="25.5" x14ac:dyDescent="0.2">
      <c r="B82" s="404" t="str">
        <f>IF(Tabla3[[#This Row],[Línea estratégica]]="","",CONCATENATE(Tabla3[[#This Row],[POA]],".",Tabla3[[#This Row],[SRS]],".",Tabla3[[#This Row],[AREA]],".",#REF!))</f>
        <v/>
      </c>
      <c r="C82" s="404" t="str">
        <f>IF(Tabla3[[#This Row],[Línea estratégica]]="","",#REF!)</f>
        <v/>
      </c>
      <c r="D82" s="404" t="str">
        <f>IF(Tabla3[[#This Row],[Línea estratégica]]="","",#REF!)</f>
        <v/>
      </c>
      <c r="E82" s="404" t="str">
        <f>IF(Tabla3[[#This Row],[Línea estratégica]]="","",#REF!)</f>
        <v/>
      </c>
      <c r="F82" s="381"/>
      <c r="G82" s="385" t="str">
        <f>IFERROR(VLOOKUP($F82,Obj!$B$57:$C$76,2,FALSE),"")</f>
        <v/>
      </c>
      <c r="H82" s="381"/>
      <c r="I82" s="385" t="str">
        <f>IFERROR(VLOOKUP($H82,Obj!$D$118:$E$124,2,FALSE),"")</f>
        <v/>
      </c>
      <c r="J82" s="381"/>
      <c r="K82" s="485"/>
      <c r="L82" s="381" t="s">
        <v>1974</v>
      </c>
      <c r="M82" s="381" t="s">
        <v>1954</v>
      </c>
      <c r="N82" s="490"/>
      <c r="O82" s="492">
        <v>0.9</v>
      </c>
      <c r="P82" s="386"/>
      <c r="Q82" s="386" t="s">
        <v>1771</v>
      </c>
      <c r="R82" s="410"/>
      <c r="S82" s="410"/>
      <c r="T82" s="410"/>
      <c r="U82" s="410"/>
      <c r="V82" s="411"/>
      <c r="W82" s="410"/>
      <c r="X82" s="410"/>
      <c r="Y82" s="410"/>
      <c r="Z82" s="410"/>
      <c r="AA82" s="410"/>
      <c r="AB82" s="410"/>
      <c r="AC82" s="410"/>
      <c r="AD82" s="410"/>
      <c r="AE82" s="411"/>
      <c r="AF82" s="411"/>
      <c r="AG82" s="411"/>
      <c r="AH82" s="411"/>
      <c r="AI82" s="411"/>
      <c r="AJ82" s="411"/>
      <c r="AK82" s="411"/>
      <c r="AL82" s="411"/>
      <c r="AM82" s="411"/>
      <c r="AN82" s="411"/>
      <c r="AO82" s="411"/>
      <c r="AP82" s="411"/>
    </row>
    <row r="83" spans="2:42" s="423" customFormat="1" ht="51" x14ac:dyDescent="0.2">
      <c r="B83" s="404" t="str">
        <f>IF(Tabla3[[#This Row],[Línea estratégica]]="","",CONCATENATE(Tabla3[[#This Row],[POA]],".",Tabla3[[#This Row],[SRS]],".",Tabla3[[#This Row],[AREA]],".",#REF!))</f>
        <v/>
      </c>
      <c r="C83" s="404" t="str">
        <f>IF(Tabla3[[#This Row],[Línea estratégica]]="","",#REF!)</f>
        <v/>
      </c>
      <c r="D83" s="404" t="str">
        <f>IF(Tabla3[[#This Row],[Línea estratégica]]="","",#REF!)</f>
        <v/>
      </c>
      <c r="E83" s="404" t="str">
        <f>IF(Tabla3[[#This Row],[Línea estratégica]]="","",#REF!)</f>
        <v/>
      </c>
      <c r="F83" s="381"/>
      <c r="G83" s="385" t="str">
        <f>IFERROR(VLOOKUP($F83,Obj!$B$57:$C$76,2,FALSE),"")</f>
        <v/>
      </c>
      <c r="H83" s="381"/>
      <c r="I83" s="385" t="str">
        <f>IFERROR(VLOOKUP($H83,Obj!$D$118:$E$124,2,FALSE),"")</f>
        <v/>
      </c>
      <c r="J83" s="381"/>
      <c r="K83" s="485" t="s">
        <v>2487</v>
      </c>
      <c r="L83" s="381" t="s">
        <v>2489</v>
      </c>
      <c r="M83" s="381" t="s">
        <v>1954</v>
      </c>
      <c r="N83" s="486"/>
      <c r="O83" s="486">
        <v>0.6</v>
      </c>
      <c r="P83" s="488"/>
      <c r="Q83" s="386" t="s">
        <v>522</v>
      </c>
      <c r="R83" s="410"/>
      <c r="S83" s="410"/>
      <c r="T83" s="410"/>
      <c r="U83" s="410"/>
      <c r="V83" s="411"/>
      <c r="W83" s="410"/>
      <c r="X83" s="410"/>
      <c r="Y83" s="410"/>
      <c r="Z83" s="410"/>
      <c r="AA83" s="410"/>
      <c r="AB83" s="410"/>
      <c r="AC83" s="410"/>
      <c r="AD83" s="410"/>
      <c r="AE83" s="411"/>
      <c r="AF83" s="411"/>
      <c r="AG83" s="411"/>
      <c r="AH83" s="411"/>
      <c r="AI83" s="411"/>
      <c r="AJ83" s="411"/>
      <c r="AK83" s="411"/>
      <c r="AL83" s="411"/>
      <c r="AM83" s="411"/>
      <c r="AN83" s="411"/>
      <c r="AO83" s="411"/>
      <c r="AP83" s="411"/>
    </row>
    <row r="84" spans="2:42" s="423" customFormat="1" ht="38.25" x14ac:dyDescent="0.2">
      <c r="B84" s="404" t="str">
        <f>IF(Tabla3[[#This Row],[Línea estratégica]]="","",CONCATENATE(Tabla3[[#This Row],[POA]],".",Tabla3[[#This Row],[SRS]],".",Tabla3[[#This Row],[AREA]],".",#REF!))</f>
        <v/>
      </c>
      <c r="C84" s="404" t="str">
        <f>IF(Tabla3[[#This Row],[Línea estratégica]]="","",#REF!)</f>
        <v/>
      </c>
      <c r="D84" s="404" t="str">
        <f>IF(Tabla3[[#This Row],[Línea estratégica]]="","",#REF!)</f>
        <v/>
      </c>
      <c r="E84" s="404" t="str">
        <f>IF(Tabla3[[#This Row],[Línea estratégica]]="","",#REF!)</f>
        <v/>
      </c>
      <c r="F84" s="381"/>
      <c r="G84" s="385" t="str">
        <f>IFERROR(VLOOKUP($F84,Obj!$B$57:$C$76,2,FALSE),"")</f>
        <v/>
      </c>
      <c r="H84" s="381"/>
      <c r="I84" s="385" t="str">
        <f>IFERROR(VLOOKUP($H84,Obj!$D$118:$E$124,2,FALSE),"")</f>
        <v/>
      </c>
      <c r="J84" s="381"/>
      <c r="K84" s="485" t="s">
        <v>2488</v>
      </c>
      <c r="L84" s="381" t="s">
        <v>2490</v>
      </c>
      <c r="M84" s="381" t="s">
        <v>1954</v>
      </c>
      <c r="N84" s="486"/>
      <c r="O84" s="486">
        <v>0.95</v>
      </c>
      <c r="P84" s="488"/>
      <c r="Q84" s="386" t="s">
        <v>522</v>
      </c>
      <c r="R84" s="410"/>
      <c r="S84" s="410"/>
      <c r="T84" s="410"/>
      <c r="U84" s="410"/>
      <c r="V84" s="411"/>
      <c r="W84" s="410"/>
      <c r="X84" s="410"/>
      <c r="Y84" s="410"/>
      <c r="Z84" s="410"/>
      <c r="AA84" s="410"/>
      <c r="AB84" s="410"/>
      <c r="AC84" s="410"/>
      <c r="AD84" s="410"/>
      <c r="AE84" s="411"/>
      <c r="AF84" s="411"/>
      <c r="AG84" s="411"/>
      <c r="AH84" s="411"/>
      <c r="AI84" s="411"/>
      <c r="AJ84" s="411"/>
      <c r="AK84" s="411"/>
      <c r="AL84" s="411"/>
      <c r="AM84" s="411"/>
      <c r="AN84" s="411"/>
      <c r="AO84" s="411"/>
      <c r="AP84" s="411"/>
    </row>
    <row r="85" spans="2:42" s="423" customFormat="1" ht="51" x14ac:dyDescent="0.2">
      <c r="B85" s="404" t="str">
        <f>IF(Tabla3[[#This Row],[Línea estratégica]]="","",CONCATENATE(Tabla3[[#This Row],[POA]],".",Tabla3[[#This Row],[SRS]],".",Tabla3[[#This Row],[AREA]],".",#REF!))</f>
        <v/>
      </c>
      <c r="C85" s="404" t="str">
        <f>IF(Tabla3[[#This Row],[Línea estratégica]]="","",#REF!)</f>
        <v/>
      </c>
      <c r="D85" s="404" t="str">
        <f>IF(Tabla3[[#This Row],[Línea estratégica]]="","",#REF!)</f>
        <v/>
      </c>
      <c r="E85" s="404" t="str">
        <f>IF(Tabla3[[#This Row],[Línea estratégica]]="","",#REF!)</f>
        <v/>
      </c>
      <c r="F85" s="381"/>
      <c r="G85" s="385" t="str">
        <f>IFERROR(VLOOKUP($F85,Obj!$B$57:$C$76,2,FALSE),"")</f>
        <v/>
      </c>
      <c r="H85" s="381"/>
      <c r="I85" s="385" t="str">
        <f>IFERROR(VLOOKUP($H85,Obj!$D$118:$E$124,2,FALSE),"")</f>
        <v/>
      </c>
      <c r="J85" s="381"/>
      <c r="K85" s="485" t="s">
        <v>2502</v>
      </c>
      <c r="L85" s="381" t="s">
        <v>2503</v>
      </c>
      <c r="M85" s="381" t="s">
        <v>1954</v>
      </c>
      <c r="N85" s="489"/>
      <c r="O85" s="489">
        <v>0.7</v>
      </c>
      <c r="P85" s="488"/>
      <c r="Q85" s="386" t="s">
        <v>522</v>
      </c>
      <c r="R85" s="410"/>
      <c r="S85" s="410"/>
      <c r="T85" s="410"/>
      <c r="U85" s="410"/>
      <c r="V85" s="411"/>
      <c r="W85" s="410"/>
      <c r="X85" s="410"/>
      <c r="Y85" s="410"/>
      <c r="Z85" s="410"/>
      <c r="AA85" s="410"/>
      <c r="AB85" s="410"/>
      <c r="AC85" s="410"/>
      <c r="AD85" s="410"/>
      <c r="AE85" s="411"/>
      <c r="AF85" s="411"/>
      <c r="AG85" s="411"/>
      <c r="AH85" s="411"/>
      <c r="AI85" s="411"/>
      <c r="AJ85" s="411"/>
      <c r="AK85" s="411"/>
      <c r="AL85" s="411"/>
      <c r="AM85" s="411"/>
      <c r="AN85" s="411"/>
      <c r="AO85" s="411"/>
      <c r="AP85" s="411"/>
    </row>
    <row r="86" spans="2:42" s="423" customFormat="1" x14ac:dyDescent="0.2">
      <c r="B86" s="404" t="str">
        <f>IF(Tabla3[[#This Row],[Línea estratégica]]="","",CONCATENATE(Tabla3[[#This Row],[POA]],".",Tabla3[[#This Row],[SRS]],".",Tabla3[[#This Row],[AREA]],".",#REF!))</f>
        <v/>
      </c>
      <c r="C86" s="404" t="str">
        <f>IF(Tabla3[[#This Row],[Línea estratégica]]="","",#REF!)</f>
        <v/>
      </c>
      <c r="D86" s="404" t="str">
        <f>IF(Tabla3[[#This Row],[Línea estratégica]]="","",#REF!)</f>
        <v/>
      </c>
      <c r="E86" s="404" t="str">
        <f>IF(Tabla3[[#This Row],[Línea estratégica]]="","",#REF!)</f>
        <v/>
      </c>
      <c r="F86" s="469"/>
      <c r="G86" s="385" t="str">
        <f>IFERROR(VLOOKUP([1]!Tabla3[[#This Row],[Línea estratégica]],[1]Obj!$B$57:$C$90,2,FALSE),"")</f>
        <v/>
      </c>
      <c r="H86" s="469"/>
      <c r="I86" s="385"/>
      <c r="J86" s="381"/>
      <c r="K86" s="470"/>
      <c r="L86" s="469"/>
      <c r="M86" s="469"/>
      <c r="N86" s="387"/>
      <c r="O86" s="472"/>
      <c r="P86" s="473"/>
      <c r="Q86" s="471"/>
      <c r="R86" s="410"/>
      <c r="S86" s="410"/>
      <c r="T86" s="410"/>
      <c r="U86" s="410"/>
      <c r="V86" s="410"/>
      <c r="W86" s="410"/>
      <c r="X86" s="410"/>
      <c r="Y86" s="410"/>
      <c r="Z86" s="410"/>
      <c r="AA86" s="410"/>
      <c r="AB86" s="410"/>
      <c r="AC86" s="410"/>
      <c r="AD86" s="410"/>
      <c r="AE86" s="411"/>
      <c r="AF86" s="411"/>
      <c r="AG86" s="411"/>
      <c r="AH86" s="411"/>
      <c r="AI86" s="411"/>
      <c r="AJ86" s="411"/>
      <c r="AK86" s="411"/>
      <c r="AL86" s="411"/>
      <c r="AM86" s="411"/>
      <c r="AN86" s="411"/>
      <c r="AO86" s="411"/>
      <c r="AP86" s="411"/>
    </row>
    <row r="87" spans="2:42" s="423" customFormat="1" x14ac:dyDescent="0.2">
      <c r="F87" s="425"/>
      <c r="G87" s="425"/>
      <c r="H87" s="425"/>
      <c r="I87" s="425"/>
      <c r="J87" s="425"/>
      <c r="K87" s="425"/>
      <c r="L87" s="425"/>
      <c r="M87" s="425"/>
      <c r="N87" s="426"/>
      <c r="O87" s="425"/>
      <c r="P87" s="410"/>
      <c r="Q87" s="410"/>
      <c r="R87" s="410"/>
      <c r="S87" s="410"/>
      <c r="T87" s="410"/>
      <c r="U87" s="410"/>
      <c r="V87" s="410"/>
      <c r="W87" s="410"/>
      <c r="X87" s="410"/>
      <c r="Y87" s="410"/>
      <c r="Z87" s="410"/>
      <c r="AA87" s="410"/>
      <c r="AB87" s="410"/>
      <c r="AC87" s="410"/>
      <c r="AD87" s="410"/>
      <c r="AE87" s="411"/>
      <c r="AF87" s="411"/>
      <c r="AG87" s="411"/>
      <c r="AH87" s="411"/>
      <c r="AI87" s="411"/>
      <c r="AJ87" s="411"/>
      <c r="AK87" s="411"/>
      <c r="AL87" s="411"/>
      <c r="AM87" s="411"/>
      <c r="AN87" s="411"/>
      <c r="AO87" s="411"/>
      <c r="AP87" s="411"/>
    </row>
    <row r="88" spans="2:42" s="423" customFormat="1" x14ac:dyDescent="0.2">
      <c r="F88" s="425"/>
      <c r="G88" s="425"/>
      <c r="H88" s="425"/>
      <c r="I88" s="425"/>
      <c r="J88" s="425"/>
      <c r="K88" s="425"/>
      <c r="L88" s="425"/>
      <c r="M88" s="425"/>
      <c r="N88" s="426"/>
      <c r="O88" s="425"/>
      <c r="P88" s="410"/>
      <c r="Q88" s="410"/>
      <c r="R88" s="410"/>
      <c r="S88" s="410"/>
      <c r="T88" s="410"/>
      <c r="U88" s="410"/>
      <c r="V88" s="410"/>
      <c r="W88" s="410"/>
      <c r="X88" s="410"/>
      <c r="Y88" s="410"/>
      <c r="Z88" s="410"/>
      <c r="AA88" s="410"/>
      <c r="AB88" s="410"/>
      <c r="AC88" s="410"/>
      <c r="AD88" s="410"/>
      <c r="AE88" s="411"/>
      <c r="AF88" s="411"/>
      <c r="AG88" s="411"/>
      <c r="AH88" s="411"/>
      <c r="AI88" s="411"/>
      <c r="AJ88" s="411"/>
      <c r="AK88" s="411"/>
      <c r="AL88" s="411"/>
      <c r="AM88" s="411"/>
      <c r="AN88" s="411"/>
      <c r="AO88" s="411"/>
      <c r="AP88" s="411"/>
    </row>
  </sheetData>
  <mergeCells count="4">
    <mergeCell ref="M2:O2"/>
    <mergeCell ref="M5:O5"/>
    <mergeCell ref="M4:O4"/>
    <mergeCell ref="M3:O3"/>
  </mergeCells>
  <dataValidations count="7">
    <dataValidation type="list" allowBlank="1" showInputMessage="1" showErrorMessage="1" sqref="M3:N3" xr:uid="{00000000-0002-0000-0100-000000000000}">
      <formula1>ls_Regiones</formula1>
    </dataValidation>
    <dataValidation type="list" allowBlank="1" showInputMessage="1" showErrorMessage="1" sqref="M4:N4" xr:uid="{00000000-0002-0000-0100-000001000000}">
      <formula1>INDIRECT($Q$3)</formula1>
    </dataValidation>
    <dataValidation type="list" allowBlank="1" showInputMessage="1" showErrorMessage="1" sqref="M5:N5" xr:uid="{00000000-0002-0000-0100-000002000000}">
      <formula1>INDIRECT($Q$4)</formula1>
    </dataValidation>
    <dataValidation type="list" allowBlank="1" showInputMessage="1" showErrorMessage="1" sqref="M2:N2" xr:uid="{00000000-0002-0000-0100-000003000000}">
      <formula1>Periodo_POA</formula1>
    </dataValidation>
    <dataValidation type="list" allowBlank="1" showInputMessage="1" showErrorMessage="1" sqref="H9:H86" xr:uid="{00000000-0002-0000-0100-000004000000}">
      <formula1>INDIRECT($G9)</formula1>
    </dataValidation>
    <dataValidation type="list" allowBlank="1" showInputMessage="1" showErrorMessage="1" sqref="J9:J86" xr:uid="{00000000-0002-0000-0100-000005000000}">
      <formula1>INDIRECT($I9)</formula1>
    </dataValidation>
    <dataValidation type="list" allowBlank="1" showInputMessage="1" showErrorMessage="1" sqref="F9:F86" xr:uid="{00000000-0002-0000-0100-000006000000}">
      <formula1>Ls_LinesEstategica</formula1>
    </dataValidation>
  </dataValidations>
  <pageMargins left="0.734251969" right="0.15748031496063" top="0.616141732" bottom="0.49803149600000002" header="0.511811023622047" footer="0.31496062992126"/>
  <pageSetup paperSize="5" scale="51" orientation="landscape" r:id="rId1"/>
  <rowBreaks count="1" manualBreakCount="1">
    <brk id="22" max="41" man="1"/>
  </rowBreaks>
  <colBreaks count="1" manualBreakCount="1">
    <brk id="17" max="77" man="1"/>
  </colBreaks>
  <ignoredErrors>
    <ignoredError sqref="A56:E56 P56 R56:XFD56 A81:E82 R81:XFD82 P81:P82" unlockedFormula="1"/>
    <ignoredError sqref="G43:G47 G9:G10 G80:G85 G60 G21:G23 G56:G58 G25 G36 G33 G29" calculatedColumn="1"/>
    <ignoredError sqref="J33 J25 J29" listDataValidation="1"/>
  </ignoredErrors>
  <drawing r:id="rId2"/>
  <legacyDrawing r:id="rId3"/>
  <controls>
    <mc:AlternateContent xmlns:mc="http://schemas.openxmlformats.org/markup-compatibility/2006">
      <mc:Choice Requires="x14">
        <control shapeId="2055" r:id="rId4" name="CommandButton1">
          <controlPr defaultSize="0" autoLine="0" r:id="rId5">
            <anchor moveWithCells="1">
              <from>
                <xdr:col>5</xdr:col>
                <xdr:colOff>257175</xdr:colOff>
                <xdr:row>5</xdr:row>
                <xdr:rowOff>47625</xdr:rowOff>
              </from>
              <to>
                <xdr:col>5</xdr:col>
                <xdr:colOff>1638300</xdr:colOff>
                <xdr:row>7</xdr:row>
                <xdr:rowOff>0</xdr:rowOff>
              </to>
            </anchor>
          </controlPr>
        </control>
      </mc:Choice>
      <mc:Fallback>
        <control shapeId="2055" r:id="rId4" name="CommandButton1"/>
      </mc:Fallback>
    </mc:AlternateContent>
  </controls>
  <tableParts count="1">
    <tablePart r:id="rId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tabColor rgb="FFFFFF00"/>
    <pageSetUpPr fitToPage="1"/>
  </sheetPr>
  <dimension ref="B2:BB268"/>
  <sheetViews>
    <sheetView showGridLines="0" topLeftCell="G1" zoomScale="80" zoomScaleNormal="80" zoomScaleSheetLayoutView="80" workbookViewId="0">
      <selection activeCell="W4" sqref="W4"/>
    </sheetView>
  </sheetViews>
  <sheetFormatPr baseColWidth="10" defaultColWidth="11.42578125" defaultRowHeight="12.75" x14ac:dyDescent="0.2"/>
  <cols>
    <col min="1" max="1" width="5.42578125" style="406" customWidth="1"/>
    <col min="2" max="6" width="5.42578125" style="406" hidden="1" customWidth="1"/>
    <col min="7" max="7" width="39" style="406" customWidth="1"/>
    <col min="8" max="8" width="17.85546875" style="408" customWidth="1"/>
    <col min="9" max="9" width="40.5703125" style="408" customWidth="1"/>
    <col min="10" max="10" width="5.85546875" style="408" customWidth="1"/>
    <col min="11" max="11" width="6.28515625" style="408" customWidth="1"/>
    <col min="12" max="12" width="5.7109375" style="408" customWidth="1"/>
    <col min="13" max="13" width="5.85546875" style="408" customWidth="1"/>
    <col min="14" max="14" width="6.140625" style="408" customWidth="1"/>
    <col min="15" max="15" width="5.85546875" style="408" customWidth="1"/>
    <col min="16" max="16" width="5.140625" style="408" customWidth="1"/>
    <col min="17" max="17" width="5.7109375" style="408" customWidth="1"/>
    <col min="18" max="18" width="5.5703125" style="408" customWidth="1"/>
    <col min="19" max="19" width="5" style="408" customWidth="1"/>
    <col min="20" max="20" width="5.42578125" style="408" customWidth="1"/>
    <col min="21" max="21" width="5.140625" style="427" customWidth="1"/>
    <col min="22" max="22" width="19.85546875" style="428" customWidth="1"/>
    <col min="23" max="23" width="13.140625" style="428" customWidth="1"/>
    <col min="24" max="24" width="13.5703125" style="428" customWidth="1"/>
    <col min="25" max="25" width="12.5703125" style="429" customWidth="1"/>
    <col min="26" max="26" width="19.7109375" style="423" customWidth="1"/>
    <col min="27" max="53" width="11.42578125" style="423"/>
    <col min="54" max="16384" width="11.42578125" style="406"/>
  </cols>
  <sheetData>
    <row r="2" spans="2:54" x14ac:dyDescent="0.2">
      <c r="H2" s="105" t="str">
        <f>'Formulario PPGR1'!G2</f>
        <v>Servicio Nacional de Salud</v>
      </c>
    </row>
    <row r="3" spans="2:54" x14ac:dyDescent="0.2">
      <c r="H3" s="105" t="str">
        <f>'Formulario PPGR1'!G3</f>
        <v>Dirección de Planificación y Desarrollo</v>
      </c>
      <c r="Z3" s="411" t="str">
        <f>IF('Formulario PPGR1'!$M$3="SNS - Dirección Central","ls_Departamento","Ls_DepartamentosSRS")</f>
        <v>ls_Departamento</v>
      </c>
    </row>
    <row r="4" spans="2:54" x14ac:dyDescent="0.2">
      <c r="H4" s="105" t="str">
        <f>+'Formulario PPGR1'!G4</f>
        <v xml:space="preserve">Plan Operativo Anual </v>
      </c>
    </row>
    <row r="5" spans="2:54" x14ac:dyDescent="0.2">
      <c r="H5" s="105" t="s">
        <v>1506</v>
      </c>
    </row>
    <row r="6" spans="2:54" x14ac:dyDescent="0.2">
      <c r="H6" s="105" t="s">
        <v>399</v>
      </c>
      <c r="J6" s="425"/>
      <c r="K6" s="425"/>
      <c r="L6" s="425"/>
      <c r="M6" s="425"/>
      <c r="N6" s="425"/>
      <c r="O6" s="425"/>
      <c r="P6" s="425"/>
      <c r="Q6" s="425"/>
      <c r="R6" s="425"/>
      <c r="S6" s="425"/>
      <c r="T6" s="425"/>
      <c r="U6" s="425"/>
      <c r="V6" s="425"/>
      <c r="W6" s="430"/>
    </row>
    <row r="8" spans="2:54" s="432" customFormat="1" x14ac:dyDescent="0.25">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row>
    <row r="9" spans="2:54" s="408" customFormat="1" ht="51" x14ac:dyDescent="0.2">
      <c r="B9" s="352" t="s">
        <v>1578</v>
      </c>
      <c r="C9" s="353" t="s">
        <v>1575</v>
      </c>
      <c r="D9" s="353" t="s">
        <v>432</v>
      </c>
      <c r="E9" s="353" t="s">
        <v>1576</v>
      </c>
      <c r="F9" s="354" t="s">
        <v>1577</v>
      </c>
      <c r="G9" s="147" t="s">
        <v>1</v>
      </c>
      <c r="H9" s="147" t="s">
        <v>424</v>
      </c>
      <c r="I9" s="147" t="s">
        <v>422</v>
      </c>
      <c r="J9" s="147" t="s">
        <v>46</v>
      </c>
      <c r="K9" s="147" t="s">
        <v>47</v>
      </c>
      <c r="L9" s="147" t="s">
        <v>48</v>
      </c>
      <c r="M9" s="147" t="s">
        <v>49</v>
      </c>
      <c r="N9" s="147" t="s">
        <v>50</v>
      </c>
      <c r="O9" s="147" t="s">
        <v>51</v>
      </c>
      <c r="P9" s="147" t="s">
        <v>52</v>
      </c>
      <c r="Q9" s="147" t="s">
        <v>53</v>
      </c>
      <c r="R9" s="147" t="s">
        <v>54</v>
      </c>
      <c r="S9" s="147" t="s">
        <v>55</v>
      </c>
      <c r="T9" s="147" t="s">
        <v>56</v>
      </c>
      <c r="U9" s="147" t="s">
        <v>57</v>
      </c>
      <c r="V9" s="147" t="s">
        <v>59</v>
      </c>
      <c r="W9" s="147" t="s">
        <v>563</v>
      </c>
      <c r="X9" s="147" t="s">
        <v>565</v>
      </c>
      <c r="Y9" s="147" t="s">
        <v>564</v>
      </c>
      <c r="Z9" s="147" t="s">
        <v>403</v>
      </c>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row>
    <row r="10" spans="2:54" s="408" customFormat="1" ht="38.25" x14ac:dyDescent="0.2">
      <c r="B10" s="433" t="e">
        <f>IF(Tabla2[[#This Row],[Productos ]]="","",CONCATENATE(Tabla2[[#This Row],[POA]],".",Tabla2[[#This Row],[SRS]],".",Tabla2[[#This Row],[AREA]],".",Tabla2[[#This Row],[TIPO]]))</f>
        <v>#REF!</v>
      </c>
      <c r="C10" s="433" t="e">
        <f>IF(Tabla2[[#This Row],[Productos ]]="","",'Formulario PPGR1'!#REF!)</f>
        <v>#REF!</v>
      </c>
      <c r="D10" s="433" t="e">
        <f>IF(Tabla2[[#This Row],[Productos ]]="","",'Formulario PPGR1'!#REF!)</f>
        <v>#REF!</v>
      </c>
      <c r="E10" s="433" t="e">
        <f>IF(Tabla2[[#This Row],[Productos ]]="","",'Formulario PPGR1'!#REF!)</f>
        <v>#REF!</v>
      </c>
      <c r="F10" s="433" t="e">
        <f>IF(Tabla2[[#This Row],[Productos ]]="","",'Formulario PPGR1'!#REF!)</f>
        <v>#REF!</v>
      </c>
      <c r="G10" s="388" t="s">
        <v>1958</v>
      </c>
      <c r="H10" s="388" t="s">
        <v>1957</v>
      </c>
      <c r="I10" s="388" t="s">
        <v>1963</v>
      </c>
      <c r="J10" s="378"/>
      <c r="K10" s="378">
        <v>1</v>
      </c>
      <c r="L10" s="378"/>
      <c r="M10" s="378">
        <v>1</v>
      </c>
      <c r="N10" s="378"/>
      <c r="O10" s="378">
        <v>1</v>
      </c>
      <c r="P10" s="378"/>
      <c r="Q10" s="378">
        <v>1</v>
      </c>
      <c r="R10" s="378"/>
      <c r="S10" s="378">
        <v>1</v>
      </c>
      <c r="T10" s="378"/>
      <c r="U10" s="378"/>
      <c r="V10" s="405">
        <f>SUM(Tabla2[[#This Row],[Ene]:[Dic]])</f>
        <v>5</v>
      </c>
      <c r="W10" s="498" t="s">
        <v>405</v>
      </c>
      <c r="X10" s="498" t="s">
        <v>414</v>
      </c>
      <c r="Y10" s="388"/>
      <c r="Z10" s="434" t="s">
        <v>542</v>
      </c>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row>
    <row r="11" spans="2:54" s="408" customFormat="1" ht="38.25" x14ac:dyDescent="0.2">
      <c r="B11" s="433" t="str">
        <f>IF(Tabla2[[#This Row],[Productos ]]="","",CONCATENATE(Tabla2[[#This Row],[POA]],".",Tabla2[[#This Row],[SRS]],".",Tabla2[[#This Row],[AREA]],".",Tabla2[[#This Row],[TIPO]]))</f>
        <v/>
      </c>
      <c r="C11" s="433" t="str">
        <f>IF(Tabla2[[#This Row],[Productos ]]="","",'Formulario PPGR1'!#REF!)</f>
        <v/>
      </c>
      <c r="D11" s="433" t="str">
        <f>IF(Tabla2[[#This Row],[Productos ]]="","",'Formulario PPGR1'!#REF!)</f>
        <v/>
      </c>
      <c r="E11" s="433" t="str">
        <f>IF(Tabla2[[#This Row],[Productos ]]="","",'Formulario PPGR1'!#REF!)</f>
        <v/>
      </c>
      <c r="F11" s="433" t="str">
        <f>IF(Tabla2[[#This Row],[Productos ]]="","",'Formulario PPGR1'!#REF!)</f>
        <v/>
      </c>
      <c r="G11" s="388"/>
      <c r="H11" s="388" t="s">
        <v>1960</v>
      </c>
      <c r="I11" s="388" t="s">
        <v>1964</v>
      </c>
      <c r="J11" s="378"/>
      <c r="K11" s="378"/>
      <c r="L11" s="378">
        <v>1</v>
      </c>
      <c r="M11" s="378"/>
      <c r="N11" s="378"/>
      <c r="O11" s="378">
        <v>1</v>
      </c>
      <c r="P11" s="378"/>
      <c r="Q11" s="378"/>
      <c r="R11" s="378">
        <v>1</v>
      </c>
      <c r="S11" s="378"/>
      <c r="T11" s="378"/>
      <c r="U11" s="378"/>
      <c r="V11" s="405">
        <f>SUM(Tabla2[[#This Row],[Ene]:[Dic]])</f>
        <v>3</v>
      </c>
      <c r="W11" s="498" t="s">
        <v>405</v>
      </c>
      <c r="X11" s="498" t="s">
        <v>407</v>
      </c>
      <c r="Y11" s="388"/>
      <c r="Z11" s="434" t="s">
        <v>542</v>
      </c>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row>
    <row r="12" spans="2:54" s="408" customFormat="1" ht="25.5" x14ac:dyDescent="0.2">
      <c r="B12" s="433" t="str">
        <f>IF(Tabla2[[#This Row],[Productos ]]="","",CONCATENATE(Tabla2[[#This Row],[POA]],".",Tabla2[[#This Row],[SRS]],".",Tabla2[[#This Row],[AREA]],".",Tabla2[[#This Row],[TIPO]]))</f>
        <v/>
      </c>
      <c r="C12" s="433" t="str">
        <f>IF(Tabla2[[#This Row],[Productos ]]="","",'Formulario PPGR1'!#REF!)</f>
        <v/>
      </c>
      <c r="D12" s="433" t="str">
        <f>IF(Tabla2[[#This Row],[Productos ]]="","",'Formulario PPGR1'!#REF!)</f>
        <v/>
      </c>
      <c r="E12" s="433" t="str">
        <f>IF(Tabla2[[#This Row],[Productos ]]="","",'Formulario PPGR1'!#REF!)</f>
        <v/>
      </c>
      <c r="F12" s="433" t="str">
        <f>IF(Tabla2[[#This Row],[Productos ]]="","",'Formulario PPGR1'!#REF!)</f>
        <v/>
      </c>
      <c r="G12" s="388"/>
      <c r="H12" s="388" t="s">
        <v>1961</v>
      </c>
      <c r="I12" s="388" t="s">
        <v>1965</v>
      </c>
      <c r="J12" s="378">
        <v>1</v>
      </c>
      <c r="K12" s="378">
        <v>1</v>
      </c>
      <c r="L12" s="378">
        <v>1</v>
      </c>
      <c r="M12" s="378">
        <v>1</v>
      </c>
      <c r="N12" s="378">
        <v>1</v>
      </c>
      <c r="O12" s="378">
        <v>1</v>
      </c>
      <c r="P12" s="378">
        <v>1</v>
      </c>
      <c r="Q12" s="378">
        <v>1</v>
      </c>
      <c r="R12" s="378">
        <v>1</v>
      </c>
      <c r="S12" s="378">
        <v>1</v>
      </c>
      <c r="T12" s="378">
        <v>1</v>
      </c>
      <c r="U12" s="378"/>
      <c r="V12" s="405">
        <f>SUM(Tabla2[[#This Row],[Ene]:[Dic]])</f>
        <v>11</v>
      </c>
      <c r="W12" s="498" t="s">
        <v>413</v>
      </c>
      <c r="X12" s="498"/>
      <c r="Y12" s="388"/>
      <c r="Z12" s="434" t="s">
        <v>542</v>
      </c>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row>
    <row r="13" spans="2:54" s="408" customFormat="1" ht="38.25" x14ac:dyDescent="0.2">
      <c r="B13" s="433" t="str">
        <f>IF(Tabla2[[#This Row],[Productos ]]="","",CONCATENATE(Tabla2[[#This Row],[POA]],".",Tabla2[[#This Row],[SRS]],".",Tabla2[[#This Row],[AREA]],".",Tabla2[[#This Row],[TIPO]]))</f>
        <v/>
      </c>
      <c r="C13" s="433" t="str">
        <f>IF(Tabla2[[#This Row],[Productos ]]="","",'Formulario PPGR1'!#REF!)</f>
        <v/>
      </c>
      <c r="D13" s="433" t="str">
        <f>IF(Tabla2[[#This Row],[Productos ]]="","",'Formulario PPGR1'!#REF!)</f>
        <v/>
      </c>
      <c r="E13" s="433" t="str">
        <f>IF(Tabla2[[#This Row],[Productos ]]="","",'Formulario PPGR1'!#REF!)</f>
        <v/>
      </c>
      <c r="F13" s="433" t="str">
        <f>IF(Tabla2[[#This Row],[Productos ]]="","",'Formulario PPGR1'!#REF!)</f>
        <v/>
      </c>
      <c r="G13" s="388"/>
      <c r="H13" s="388" t="s">
        <v>1962</v>
      </c>
      <c r="I13" s="388" t="s">
        <v>1966</v>
      </c>
      <c r="J13" s="378"/>
      <c r="K13" s="378"/>
      <c r="L13" s="378">
        <v>1</v>
      </c>
      <c r="M13" s="378"/>
      <c r="N13" s="378">
        <v>1</v>
      </c>
      <c r="O13" s="378"/>
      <c r="P13" s="378">
        <v>1</v>
      </c>
      <c r="Q13" s="378"/>
      <c r="R13" s="378">
        <v>1</v>
      </c>
      <c r="S13" s="378"/>
      <c r="T13" s="378">
        <v>1</v>
      </c>
      <c r="U13" s="378"/>
      <c r="V13" s="405">
        <f>SUM(Tabla2[[#This Row],[Ene]:[Dic]])</f>
        <v>5</v>
      </c>
      <c r="W13" s="498" t="s">
        <v>404</v>
      </c>
      <c r="X13" s="498"/>
      <c r="Y13" s="388"/>
      <c r="Z13" s="434" t="s">
        <v>542</v>
      </c>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row>
    <row r="14" spans="2:54" s="408" customFormat="1" ht="25.5" x14ac:dyDescent="0.2">
      <c r="B14" s="433" t="str">
        <f>IF(Tabla2[[#This Row],[Productos ]]="","",CONCATENATE(Tabla2[[#This Row],[POA]],".",Tabla2[[#This Row],[SRS]],".",Tabla2[[#This Row],[AREA]],".",Tabla2[[#This Row],[TIPO]]))</f>
        <v/>
      </c>
      <c r="C14" s="433" t="str">
        <f>IF(Tabla2[[#This Row],[Productos ]]="","",'Formulario PPGR1'!#REF!)</f>
        <v/>
      </c>
      <c r="D14" s="433" t="str">
        <f>IF(Tabla2[[#This Row],[Productos ]]="","",'Formulario PPGR1'!#REF!)</f>
        <v/>
      </c>
      <c r="E14" s="433" t="str">
        <f>IF(Tabla2[[#This Row],[Productos ]]="","",'Formulario PPGR1'!#REF!)</f>
        <v/>
      </c>
      <c r="F14" s="433" t="str">
        <f>IF(Tabla2[[#This Row],[Productos ]]="","",'Formulario PPGR1'!#REF!)</f>
        <v/>
      </c>
      <c r="G14" s="388"/>
      <c r="H14" s="388" t="s">
        <v>1967</v>
      </c>
      <c r="I14" s="388" t="s">
        <v>1968</v>
      </c>
      <c r="J14" s="378"/>
      <c r="K14" s="378"/>
      <c r="L14" s="378"/>
      <c r="M14" s="378"/>
      <c r="N14" s="378"/>
      <c r="O14" s="378">
        <v>1</v>
      </c>
      <c r="P14" s="378"/>
      <c r="Q14" s="378"/>
      <c r="R14" s="378"/>
      <c r="S14" s="378"/>
      <c r="T14" s="378"/>
      <c r="U14" s="378"/>
      <c r="V14" s="405">
        <f>SUM(Tabla2[[#This Row],[Ene]:[Dic]])</f>
        <v>1</v>
      </c>
      <c r="W14" s="498" t="s">
        <v>413</v>
      </c>
      <c r="X14" s="498"/>
      <c r="Y14" s="388"/>
      <c r="Z14" s="434" t="s">
        <v>542</v>
      </c>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row>
    <row r="15" spans="2:54" s="408" customFormat="1" ht="25.5" x14ac:dyDescent="0.2">
      <c r="B15" s="433" t="e">
        <f>IF(Tabla2[[#This Row],[Productos ]]="","",CONCATENATE(Tabla2[[#This Row],[POA]],".",Tabla2[[#This Row],[SRS]],".",Tabla2[[#This Row],[AREA]],".",Tabla2[[#This Row],[TIPO]]))</f>
        <v>#REF!</v>
      </c>
      <c r="C15" s="433" t="e">
        <f>IF(Tabla2[[#This Row],[Productos ]]="","",'Formulario PPGR1'!#REF!)</f>
        <v>#REF!</v>
      </c>
      <c r="D15" s="433" t="e">
        <f>IF(Tabla2[[#This Row],[Productos ]]="","",'Formulario PPGR1'!#REF!)</f>
        <v>#REF!</v>
      </c>
      <c r="E15" s="433" t="e">
        <f>IF(Tabla2[[#This Row],[Productos ]]="","",'Formulario PPGR1'!#REF!)</f>
        <v>#REF!</v>
      </c>
      <c r="F15" s="433" t="e">
        <f>IF(Tabla2[[#This Row],[Productos ]]="","",'Formulario PPGR1'!#REF!)</f>
        <v>#REF!</v>
      </c>
      <c r="G15" s="388" t="s">
        <v>1959</v>
      </c>
      <c r="H15" s="388" t="s">
        <v>1969</v>
      </c>
      <c r="I15" s="388" t="s">
        <v>1970</v>
      </c>
      <c r="J15" s="378"/>
      <c r="K15" s="378"/>
      <c r="L15" s="378">
        <v>1</v>
      </c>
      <c r="M15" s="378"/>
      <c r="N15" s="378"/>
      <c r="O15" s="378"/>
      <c r="P15" s="378"/>
      <c r="Q15" s="378"/>
      <c r="R15" s="378"/>
      <c r="S15" s="378"/>
      <c r="T15" s="378"/>
      <c r="U15" s="378"/>
      <c r="V15" s="405">
        <f>SUM(Tabla2[[#This Row],[Ene]:[Dic]])</f>
        <v>1</v>
      </c>
      <c r="W15" s="498" t="s">
        <v>404</v>
      </c>
      <c r="X15" s="498"/>
      <c r="Y15" s="388"/>
      <c r="Z15" s="434" t="s">
        <v>542</v>
      </c>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row>
    <row r="16" spans="2:54" s="408" customFormat="1" ht="38.25" x14ac:dyDescent="0.2">
      <c r="B16" s="433" t="str">
        <f>IF(Tabla2[[#This Row],[Productos ]]="","",CONCATENATE(Tabla2[[#This Row],[POA]],".",Tabla2[[#This Row],[SRS]],".",Tabla2[[#This Row],[AREA]],".",Tabla2[[#This Row],[TIPO]]))</f>
        <v/>
      </c>
      <c r="C16" s="433" t="str">
        <f>IF(Tabla2[[#This Row],[Productos ]]="","",'Formulario PPGR1'!#REF!)</f>
        <v/>
      </c>
      <c r="D16" s="433" t="str">
        <f>IF(Tabla2[[#This Row],[Productos ]]="","",'Formulario PPGR1'!#REF!)</f>
        <v/>
      </c>
      <c r="E16" s="433" t="str">
        <f>IF(Tabla2[[#This Row],[Productos ]]="","",'Formulario PPGR1'!#REF!)</f>
        <v/>
      </c>
      <c r="F16" s="433" t="str">
        <f>IF(Tabla2[[#This Row],[Productos ]]="","",'Formulario PPGR1'!#REF!)</f>
        <v/>
      </c>
      <c r="G16" s="388"/>
      <c r="H16" s="388" t="s">
        <v>1971</v>
      </c>
      <c r="I16" s="388" t="s">
        <v>1972</v>
      </c>
      <c r="J16" s="378">
        <v>1</v>
      </c>
      <c r="K16" s="378">
        <v>1</v>
      </c>
      <c r="L16" s="378">
        <v>1</v>
      </c>
      <c r="M16" s="378">
        <v>1</v>
      </c>
      <c r="N16" s="378">
        <v>1</v>
      </c>
      <c r="O16" s="378">
        <v>1</v>
      </c>
      <c r="P16" s="378">
        <v>1</v>
      </c>
      <c r="Q16" s="378">
        <v>1</v>
      </c>
      <c r="R16" s="378">
        <v>1</v>
      </c>
      <c r="S16" s="378">
        <v>1</v>
      </c>
      <c r="T16" s="378">
        <v>1</v>
      </c>
      <c r="U16" s="378">
        <v>1</v>
      </c>
      <c r="V16" s="405">
        <f>SUM(Tabla2[[#This Row],[Ene]:[Dic]])</f>
        <v>12</v>
      </c>
      <c r="W16" s="498" t="s">
        <v>404</v>
      </c>
      <c r="X16" s="498"/>
      <c r="Y16" s="388"/>
      <c r="Z16" s="434" t="s">
        <v>542</v>
      </c>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5"/>
      <c r="AY16" s="425"/>
      <c r="AZ16" s="425"/>
      <c r="BA16" s="425"/>
      <c r="BB16" s="425"/>
    </row>
    <row r="17" spans="2:54" s="408" customFormat="1" ht="38.25" x14ac:dyDescent="0.2">
      <c r="B17" s="433" t="e">
        <f>IF(Tabla2[[#This Row],[Productos ]]="","",CONCATENATE(Tabla2[[#This Row],[POA]],".",Tabla2[[#This Row],[SRS]],".",Tabla2[[#This Row],[AREA]],".",Tabla2[[#This Row],[TIPO]]))</f>
        <v>#REF!</v>
      </c>
      <c r="C17" s="433" t="e">
        <f>IF(Tabla2[[#This Row],[Productos ]]="","",'Formulario PPGR1'!#REF!)</f>
        <v>#REF!</v>
      </c>
      <c r="D17" s="433" t="e">
        <f>IF(Tabla2[[#This Row],[Productos ]]="","",'Formulario PPGR1'!#REF!)</f>
        <v>#REF!</v>
      </c>
      <c r="E17" s="433" t="e">
        <f>IF(Tabla2[[#This Row],[Productos ]]="","",'Formulario PPGR1'!#REF!)</f>
        <v>#REF!</v>
      </c>
      <c r="F17" s="433" t="e">
        <f>IF(Tabla2[[#This Row],[Productos ]]="","",'Formulario PPGR1'!#REF!)</f>
        <v>#REF!</v>
      </c>
      <c r="G17" s="388" t="s">
        <v>2041</v>
      </c>
      <c r="H17" s="388" t="s">
        <v>2043</v>
      </c>
      <c r="I17" s="388" t="s">
        <v>2048</v>
      </c>
      <c r="J17" s="378"/>
      <c r="K17" s="378"/>
      <c r="L17" s="378">
        <v>1</v>
      </c>
      <c r="M17" s="378"/>
      <c r="N17" s="378"/>
      <c r="O17" s="378"/>
      <c r="P17" s="378"/>
      <c r="Q17" s="378"/>
      <c r="R17" s="378"/>
      <c r="S17" s="378"/>
      <c r="T17" s="378"/>
      <c r="U17" s="378"/>
      <c r="V17" s="501">
        <f>SUM(Tabla2[[#This Row],[Ene]:[Dic]])</f>
        <v>1</v>
      </c>
      <c r="W17" s="498" t="s">
        <v>408</v>
      </c>
      <c r="X17" s="498"/>
      <c r="Y17" s="388"/>
      <c r="Z17" s="434" t="s">
        <v>2052</v>
      </c>
      <c r="AA17" s="425"/>
      <c r="AB17" s="425"/>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25"/>
    </row>
    <row r="18" spans="2:54" s="408" customFormat="1" ht="25.5" x14ac:dyDescent="0.2">
      <c r="B18" s="433" t="str">
        <f>IF(Tabla2[[#This Row],[Productos ]]="","",CONCATENATE(Tabla2[[#This Row],[POA]],".",Tabla2[[#This Row],[SRS]],".",Tabla2[[#This Row],[AREA]],".",Tabla2[[#This Row],[TIPO]]))</f>
        <v/>
      </c>
      <c r="C18" s="433" t="str">
        <f>IF(Tabla2[[#This Row],[Productos ]]="","",'Formulario PPGR1'!#REF!)</f>
        <v/>
      </c>
      <c r="D18" s="433" t="str">
        <f>IF(Tabla2[[#This Row],[Productos ]]="","",'Formulario PPGR1'!#REF!)</f>
        <v/>
      </c>
      <c r="E18" s="433" t="str">
        <f>IF(Tabla2[[#This Row],[Productos ]]="","",'Formulario PPGR1'!#REF!)</f>
        <v/>
      </c>
      <c r="F18" s="433" t="str">
        <f>IF(Tabla2[[#This Row],[Productos ]]="","",'Formulario PPGR1'!#REF!)</f>
        <v/>
      </c>
      <c r="G18" s="388"/>
      <c r="H18" s="388" t="s">
        <v>2044</v>
      </c>
      <c r="I18" s="388" t="s">
        <v>2047</v>
      </c>
      <c r="J18" s="378"/>
      <c r="K18" s="378"/>
      <c r="L18" s="378"/>
      <c r="M18" s="378"/>
      <c r="N18" s="378"/>
      <c r="O18" s="378">
        <v>1</v>
      </c>
      <c r="P18" s="378"/>
      <c r="Q18" s="378"/>
      <c r="R18" s="378">
        <v>1</v>
      </c>
      <c r="S18" s="378"/>
      <c r="T18" s="378"/>
      <c r="U18" s="378">
        <v>1</v>
      </c>
      <c r="V18" s="501">
        <f>SUM(Tabla2[[#This Row],[Ene]:[Dic]])</f>
        <v>3</v>
      </c>
      <c r="W18" s="498" t="s">
        <v>405</v>
      </c>
      <c r="X18" s="498" t="s">
        <v>407</v>
      </c>
      <c r="Y18" s="388"/>
      <c r="Z18" s="434" t="s">
        <v>2052</v>
      </c>
      <c r="AA18" s="425"/>
      <c r="AB18" s="425"/>
      <c r="AC18" s="425"/>
      <c r="AD18" s="425"/>
      <c r="AE18" s="425"/>
      <c r="AF18" s="425"/>
      <c r="AG18" s="425"/>
      <c r="AH18" s="425"/>
      <c r="AI18" s="425"/>
      <c r="AJ18" s="425"/>
      <c r="AK18" s="425"/>
      <c r="AL18" s="425"/>
      <c r="AM18" s="425"/>
      <c r="AN18" s="425"/>
      <c r="AO18" s="425"/>
      <c r="AP18" s="425"/>
      <c r="AQ18" s="425"/>
      <c r="AR18" s="425"/>
      <c r="AS18" s="425"/>
      <c r="AT18" s="425"/>
      <c r="AU18" s="425"/>
      <c r="AV18" s="425"/>
      <c r="AW18" s="425"/>
      <c r="AX18" s="425"/>
      <c r="AY18" s="425"/>
      <c r="AZ18" s="425"/>
      <c r="BA18" s="425"/>
      <c r="BB18" s="425"/>
    </row>
    <row r="19" spans="2:54" s="408" customFormat="1" ht="25.5" x14ac:dyDescent="0.2">
      <c r="B19" s="433" t="str">
        <f>IF(Tabla2[[#This Row],[Productos ]]="","",CONCATENATE(Tabla2[[#This Row],[POA]],".",Tabla2[[#This Row],[SRS]],".",Tabla2[[#This Row],[AREA]],".",Tabla2[[#This Row],[TIPO]]))</f>
        <v/>
      </c>
      <c r="C19" s="433" t="str">
        <f>IF(Tabla2[[#This Row],[Productos ]]="","",'Formulario PPGR1'!#REF!)</f>
        <v/>
      </c>
      <c r="D19" s="433" t="str">
        <f>IF(Tabla2[[#This Row],[Productos ]]="","",'Formulario PPGR1'!#REF!)</f>
        <v/>
      </c>
      <c r="E19" s="433" t="str">
        <f>IF(Tabla2[[#This Row],[Productos ]]="","",'Formulario PPGR1'!#REF!)</f>
        <v/>
      </c>
      <c r="F19" s="433" t="str">
        <f>IF(Tabla2[[#This Row],[Productos ]]="","",'Formulario PPGR1'!#REF!)</f>
        <v/>
      </c>
      <c r="G19" s="388"/>
      <c r="H19" s="388" t="s">
        <v>2045</v>
      </c>
      <c r="I19" s="388" t="s">
        <v>2049</v>
      </c>
      <c r="J19" s="378"/>
      <c r="K19" s="378"/>
      <c r="L19" s="378"/>
      <c r="M19" s="378">
        <v>1</v>
      </c>
      <c r="N19" s="378"/>
      <c r="O19" s="378"/>
      <c r="P19" s="378">
        <v>1</v>
      </c>
      <c r="Q19" s="378"/>
      <c r="R19" s="378"/>
      <c r="S19" s="378">
        <v>1</v>
      </c>
      <c r="T19" s="378"/>
      <c r="U19" s="378"/>
      <c r="V19" s="501">
        <f>SUM(Tabla2[[#This Row],[Ene]:[Dic]])</f>
        <v>3</v>
      </c>
      <c r="W19" s="498" t="s">
        <v>413</v>
      </c>
      <c r="X19" s="498" t="s">
        <v>405</v>
      </c>
      <c r="Y19" s="388"/>
      <c r="Z19" s="434" t="s">
        <v>2052</v>
      </c>
      <c r="AA19" s="425"/>
      <c r="AB19" s="425"/>
      <c r="AC19" s="425"/>
      <c r="AD19" s="425"/>
      <c r="AE19" s="425"/>
      <c r="AF19" s="425"/>
      <c r="AG19" s="425"/>
      <c r="AH19" s="425"/>
      <c r="AI19" s="425"/>
      <c r="AJ19" s="425"/>
      <c r="AK19" s="425"/>
      <c r="AL19" s="425"/>
      <c r="AM19" s="425"/>
      <c r="AN19" s="425"/>
      <c r="AO19" s="425"/>
      <c r="AP19" s="425"/>
      <c r="AQ19" s="425"/>
      <c r="AR19" s="425"/>
      <c r="AS19" s="425"/>
      <c r="AT19" s="425"/>
      <c r="AU19" s="425"/>
      <c r="AV19" s="425"/>
      <c r="AW19" s="425"/>
      <c r="AX19" s="425"/>
      <c r="AY19" s="425"/>
      <c r="AZ19" s="425"/>
      <c r="BA19" s="425"/>
      <c r="BB19" s="425"/>
    </row>
    <row r="20" spans="2:54" s="408" customFormat="1" ht="25.5" x14ac:dyDescent="0.2">
      <c r="B20" s="433" t="str">
        <f>IF(Tabla2[[#This Row],[Productos ]]="","",CONCATENATE(Tabla2[[#This Row],[POA]],".",Tabla2[[#This Row],[SRS]],".",Tabla2[[#This Row],[AREA]],".",Tabla2[[#This Row],[TIPO]]))</f>
        <v/>
      </c>
      <c r="C20" s="433" t="str">
        <f>IF(Tabla2[[#This Row],[Productos ]]="","",'Formulario PPGR1'!#REF!)</f>
        <v/>
      </c>
      <c r="D20" s="433" t="str">
        <f>IF(Tabla2[[#This Row],[Productos ]]="","",'Formulario PPGR1'!#REF!)</f>
        <v/>
      </c>
      <c r="E20" s="433" t="str">
        <f>IF(Tabla2[[#This Row],[Productos ]]="","",'Formulario PPGR1'!#REF!)</f>
        <v/>
      </c>
      <c r="F20" s="433" t="str">
        <f>IF(Tabla2[[#This Row],[Productos ]]="","",'Formulario PPGR1'!#REF!)</f>
        <v/>
      </c>
      <c r="G20" s="388"/>
      <c r="H20" s="388" t="s">
        <v>2046</v>
      </c>
      <c r="I20" s="388" t="s">
        <v>2050</v>
      </c>
      <c r="J20" s="378"/>
      <c r="K20" s="378"/>
      <c r="L20" s="378"/>
      <c r="M20" s="378">
        <v>1</v>
      </c>
      <c r="N20" s="378"/>
      <c r="O20" s="378"/>
      <c r="P20" s="378">
        <v>1</v>
      </c>
      <c r="Q20" s="378"/>
      <c r="R20" s="378"/>
      <c r="S20" s="378">
        <v>1</v>
      </c>
      <c r="T20" s="378"/>
      <c r="U20" s="378"/>
      <c r="V20" s="501">
        <f>SUM(Tabla2[[#This Row],[Ene]:[Dic]])</f>
        <v>3</v>
      </c>
      <c r="W20" s="498" t="s">
        <v>413</v>
      </c>
      <c r="X20" s="498" t="s">
        <v>405</v>
      </c>
      <c r="Y20" s="388"/>
      <c r="Z20" s="434" t="s">
        <v>2052</v>
      </c>
      <c r="AA20" s="425"/>
      <c r="AB20" s="425"/>
      <c r="AC20" s="425"/>
      <c r="AD20" s="425"/>
      <c r="AE20" s="425"/>
      <c r="AF20" s="425"/>
      <c r="AG20" s="425"/>
      <c r="AH20" s="425"/>
      <c r="AI20" s="425"/>
      <c r="AJ20" s="425"/>
      <c r="AK20" s="425"/>
      <c r="AL20" s="425"/>
      <c r="AM20" s="425"/>
      <c r="AN20" s="425"/>
      <c r="AO20" s="425"/>
      <c r="AP20" s="425"/>
      <c r="AQ20" s="425"/>
      <c r="AR20" s="425"/>
      <c r="AS20" s="425"/>
      <c r="AT20" s="425"/>
      <c r="AU20" s="425"/>
      <c r="AV20" s="425"/>
      <c r="AW20" s="425"/>
      <c r="AX20" s="425"/>
      <c r="AY20" s="425"/>
      <c r="AZ20" s="425"/>
      <c r="BA20" s="425"/>
      <c r="BB20" s="425"/>
    </row>
    <row r="21" spans="2:54" s="408" customFormat="1" ht="25.5" x14ac:dyDescent="0.2">
      <c r="B21" s="433" t="e">
        <f>IF(Tabla2[[#This Row],[Productos ]]="","",CONCATENATE(Tabla2[[#This Row],[POA]],".",Tabla2[[#This Row],[SRS]],".",Tabla2[[#This Row],[AREA]],".",Tabla2[[#This Row],[TIPO]]))</f>
        <v>#REF!</v>
      </c>
      <c r="C21" s="433"/>
      <c r="D21" s="433"/>
      <c r="E21" s="433"/>
      <c r="F21" s="433" t="e">
        <f>IF(Tabla2[[#This Row],[Productos ]]="","",'Formulario PPGR1'!#REF!)</f>
        <v>#REF!</v>
      </c>
      <c r="G21" s="388" t="s">
        <v>2218</v>
      </c>
      <c r="H21" s="388" t="s">
        <v>2220</v>
      </c>
      <c r="I21" s="388" t="s">
        <v>2226</v>
      </c>
      <c r="J21" s="378">
        <v>1</v>
      </c>
      <c r="K21" s="378"/>
      <c r="L21" s="378"/>
      <c r="M21" s="378">
        <v>1</v>
      </c>
      <c r="N21" s="378"/>
      <c r="O21" s="378"/>
      <c r="P21" s="378">
        <v>1</v>
      </c>
      <c r="Q21" s="378"/>
      <c r="R21" s="378"/>
      <c r="S21" s="378">
        <v>1</v>
      </c>
      <c r="T21" s="378"/>
      <c r="U21" s="378"/>
      <c r="V21" s="501">
        <f>SUM(Tabla2[[#This Row],[Ene]:[Dic]])</f>
        <v>4</v>
      </c>
      <c r="W21" s="498" t="s">
        <v>412</v>
      </c>
      <c r="X21" s="498"/>
      <c r="Y21" s="388"/>
      <c r="Z21" s="645" t="s">
        <v>2231</v>
      </c>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5"/>
      <c r="AY21" s="425"/>
      <c r="AZ21" s="425"/>
      <c r="BA21" s="425"/>
      <c r="BB21" s="425"/>
    </row>
    <row r="22" spans="2:54" s="408" customFormat="1" ht="38.25" x14ac:dyDescent="0.2">
      <c r="B22" s="433" t="str">
        <f>IF(Tabla2[[#This Row],[Productos ]]="","",CONCATENATE(Tabla2[[#This Row],[POA]],".",Tabla2[[#This Row],[SRS]],".",Tabla2[[#This Row],[AREA]],".",Tabla2[[#This Row],[TIPO]]))</f>
        <v/>
      </c>
      <c r="C22" s="433"/>
      <c r="D22" s="433"/>
      <c r="E22" s="433"/>
      <c r="F22" s="433" t="str">
        <f>IF(Tabla2[[#This Row],[Productos ]]="","",'Formulario PPGR1'!#REF!)</f>
        <v/>
      </c>
      <c r="G22" s="388"/>
      <c r="H22" s="388" t="s">
        <v>2221</v>
      </c>
      <c r="I22" s="388" t="s">
        <v>2227</v>
      </c>
      <c r="J22" s="378"/>
      <c r="K22" s="378">
        <v>4</v>
      </c>
      <c r="L22" s="378">
        <v>5</v>
      </c>
      <c r="M22" s="378"/>
      <c r="N22" s="378"/>
      <c r="O22" s="378"/>
      <c r="P22" s="378"/>
      <c r="Q22" s="378"/>
      <c r="R22" s="378"/>
      <c r="S22" s="378"/>
      <c r="T22" s="378"/>
      <c r="U22" s="378"/>
      <c r="V22" s="501">
        <f>SUM(Tabla2[[#This Row],[Ene]:[Dic]])</f>
        <v>9</v>
      </c>
      <c r="W22" s="498" t="s">
        <v>405</v>
      </c>
      <c r="X22" s="498" t="s">
        <v>407</v>
      </c>
      <c r="Y22" s="388"/>
      <c r="Z22" s="645" t="s">
        <v>2231</v>
      </c>
      <c r="AA22" s="425"/>
      <c r="AB22" s="425"/>
      <c r="AC22" s="425"/>
      <c r="AD22" s="425"/>
      <c r="AE22" s="425"/>
      <c r="AF22" s="425"/>
      <c r="AG22" s="425"/>
      <c r="AH22" s="425"/>
      <c r="AI22" s="425"/>
      <c r="AJ22" s="425"/>
      <c r="AK22" s="425"/>
      <c r="AL22" s="425"/>
      <c r="AM22" s="425"/>
      <c r="AN22" s="425"/>
      <c r="AO22" s="425"/>
      <c r="AP22" s="425"/>
      <c r="AQ22" s="425"/>
      <c r="AR22" s="425"/>
      <c r="AS22" s="425"/>
      <c r="AT22" s="425"/>
      <c r="AU22" s="425"/>
      <c r="AV22" s="425"/>
      <c r="AW22" s="425"/>
      <c r="AX22" s="425"/>
      <c r="AY22" s="425"/>
      <c r="AZ22" s="425"/>
      <c r="BA22" s="425"/>
      <c r="BB22" s="425"/>
    </row>
    <row r="23" spans="2:54" s="408" customFormat="1" ht="38.25" x14ac:dyDescent="0.2">
      <c r="B23" s="433" t="str">
        <f>IF(Tabla2[[#This Row],[Productos ]]="","",CONCATENATE(Tabla2[[#This Row],[POA]],".",Tabla2[[#This Row],[SRS]],".",Tabla2[[#This Row],[AREA]],".",Tabla2[[#This Row],[TIPO]]))</f>
        <v/>
      </c>
      <c r="C23" s="433"/>
      <c r="D23" s="433"/>
      <c r="E23" s="433"/>
      <c r="F23" s="433" t="str">
        <f>IF(Tabla2[[#This Row],[Productos ]]="","",'Formulario PPGR1'!#REF!)</f>
        <v/>
      </c>
      <c r="G23" s="388"/>
      <c r="H23" s="388" t="s">
        <v>2222</v>
      </c>
      <c r="I23" s="388" t="s">
        <v>2228</v>
      </c>
      <c r="J23" s="378"/>
      <c r="K23" s="378"/>
      <c r="L23" s="378"/>
      <c r="M23" s="378">
        <v>5</v>
      </c>
      <c r="N23" s="378">
        <v>4</v>
      </c>
      <c r="O23" s="378"/>
      <c r="P23" s="378"/>
      <c r="Q23" s="378"/>
      <c r="R23" s="378"/>
      <c r="S23" s="378"/>
      <c r="T23" s="378"/>
      <c r="U23" s="378"/>
      <c r="V23" s="501">
        <f>SUM(Tabla2[[#This Row],[Ene]:[Dic]])</f>
        <v>9</v>
      </c>
      <c r="W23" s="498" t="s">
        <v>405</v>
      </c>
      <c r="X23" s="498" t="s">
        <v>407</v>
      </c>
      <c r="Y23" s="388"/>
      <c r="Z23" s="645" t="s">
        <v>2231</v>
      </c>
      <c r="AA23" s="425"/>
      <c r="AB23" s="425"/>
      <c r="AC23" s="425"/>
      <c r="AD23" s="425"/>
      <c r="AE23" s="425"/>
      <c r="AF23" s="425"/>
      <c r="AG23" s="425"/>
      <c r="AH23" s="425"/>
      <c r="AI23" s="425"/>
      <c r="AJ23" s="425"/>
      <c r="AK23" s="425"/>
      <c r="AL23" s="425"/>
      <c r="AM23" s="425"/>
      <c r="AN23" s="425"/>
      <c r="AO23" s="425"/>
      <c r="AP23" s="425"/>
      <c r="AQ23" s="425"/>
      <c r="AR23" s="425"/>
      <c r="AS23" s="425"/>
      <c r="AT23" s="425"/>
      <c r="AU23" s="425"/>
      <c r="AV23" s="425"/>
      <c r="AW23" s="425"/>
      <c r="AX23" s="425"/>
      <c r="AY23" s="425"/>
      <c r="AZ23" s="425"/>
      <c r="BA23" s="425"/>
      <c r="BB23" s="425"/>
    </row>
    <row r="24" spans="2:54" s="408" customFormat="1" ht="25.5" x14ac:dyDescent="0.2">
      <c r="B24" s="433" t="str">
        <f>IF(Tabla2[[#This Row],[Productos ]]="","",CONCATENATE(Tabla2[[#This Row],[POA]],".",Tabla2[[#This Row],[SRS]],".",Tabla2[[#This Row],[AREA]],".",Tabla2[[#This Row],[TIPO]]))</f>
        <v/>
      </c>
      <c r="C24" s="433"/>
      <c r="D24" s="433"/>
      <c r="E24" s="433"/>
      <c r="F24" s="433" t="str">
        <f>IF(Tabla2[[#This Row],[Productos ]]="","",'Formulario PPGR1'!#REF!)</f>
        <v/>
      </c>
      <c r="G24" s="388"/>
      <c r="H24" s="388" t="s">
        <v>2223</v>
      </c>
      <c r="I24" s="388" t="s">
        <v>2232</v>
      </c>
      <c r="J24" s="378">
        <v>1</v>
      </c>
      <c r="K24" s="378">
        <v>1</v>
      </c>
      <c r="L24" s="378">
        <v>1</v>
      </c>
      <c r="M24" s="378">
        <v>1</v>
      </c>
      <c r="N24" s="378">
        <v>1</v>
      </c>
      <c r="O24" s="378">
        <v>1</v>
      </c>
      <c r="P24" s="378">
        <v>1</v>
      </c>
      <c r="Q24" s="378">
        <v>1</v>
      </c>
      <c r="R24" s="378">
        <v>1</v>
      </c>
      <c r="S24" s="378">
        <v>1</v>
      </c>
      <c r="T24" s="378">
        <v>1</v>
      </c>
      <c r="U24" s="378">
        <v>1</v>
      </c>
      <c r="V24" s="501">
        <f>SUM(Tabla2[[#This Row],[Ene]:[Dic]])</f>
        <v>12</v>
      </c>
      <c r="W24" s="498" t="s">
        <v>413</v>
      </c>
      <c r="X24" s="498"/>
      <c r="Y24" s="388"/>
      <c r="Z24" s="645" t="s">
        <v>2231</v>
      </c>
      <c r="AA24" s="425"/>
      <c r="AB24" s="425"/>
      <c r="AC24" s="425"/>
      <c r="AD24" s="425"/>
      <c r="AE24" s="425"/>
      <c r="AF24" s="425"/>
      <c r="AG24" s="425"/>
      <c r="AH24" s="425"/>
      <c r="AI24" s="425"/>
      <c r="AJ24" s="425"/>
      <c r="AK24" s="425"/>
      <c r="AL24" s="425"/>
      <c r="AM24" s="425"/>
      <c r="AN24" s="425"/>
      <c r="AO24" s="425"/>
      <c r="AP24" s="425"/>
      <c r="AQ24" s="425"/>
      <c r="AR24" s="425"/>
      <c r="AS24" s="425"/>
      <c r="AT24" s="425"/>
      <c r="AU24" s="425"/>
      <c r="AV24" s="425"/>
      <c r="AW24" s="425"/>
      <c r="AX24" s="425"/>
      <c r="AY24" s="425"/>
      <c r="AZ24" s="425"/>
      <c r="BA24" s="425"/>
      <c r="BB24" s="425"/>
    </row>
    <row r="25" spans="2:54" s="408" customFormat="1" ht="38.25" x14ac:dyDescent="0.2">
      <c r="B25" s="433" t="str">
        <f>IF(Tabla2[[#This Row],[Productos ]]="","",CONCATENATE(Tabla2[[#This Row],[POA]],".",Tabla2[[#This Row],[SRS]],".",Tabla2[[#This Row],[AREA]],".",Tabla2[[#This Row],[TIPO]]))</f>
        <v/>
      </c>
      <c r="C25" s="433"/>
      <c r="D25" s="433"/>
      <c r="E25" s="433"/>
      <c r="F25" s="433" t="str">
        <f>IF(Tabla2[[#This Row],[Productos ]]="","",'Formulario PPGR1'!#REF!)</f>
        <v/>
      </c>
      <c r="G25" s="388"/>
      <c r="H25" s="388" t="s">
        <v>2224</v>
      </c>
      <c r="I25" s="388" t="s">
        <v>2229</v>
      </c>
      <c r="J25" s="378"/>
      <c r="K25" s="378"/>
      <c r="L25" s="378">
        <v>1</v>
      </c>
      <c r="M25" s="378"/>
      <c r="N25" s="378"/>
      <c r="O25" s="378">
        <v>1</v>
      </c>
      <c r="P25" s="378"/>
      <c r="Q25" s="378"/>
      <c r="R25" s="378">
        <v>1</v>
      </c>
      <c r="S25" s="378"/>
      <c r="T25" s="378"/>
      <c r="U25" s="378">
        <v>1</v>
      </c>
      <c r="V25" s="501">
        <f>SUM(Tabla2[[#This Row],[Ene]:[Dic]])</f>
        <v>4</v>
      </c>
      <c r="W25" s="498" t="s">
        <v>405</v>
      </c>
      <c r="X25" s="498" t="s">
        <v>404</v>
      </c>
      <c r="Y25" s="388"/>
      <c r="Z25" s="645" t="s">
        <v>2231</v>
      </c>
      <c r="AA25" s="425"/>
      <c r="AB25" s="425"/>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5"/>
      <c r="AY25" s="425"/>
      <c r="AZ25" s="425"/>
      <c r="BA25" s="425"/>
      <c r="BB25" s="425"/>
    </row>
    <row r="26" spans="2:54" s="408" customFormat="1" ht="25.5" x14ac:dyDescent="0.2">
      <c r="B26" s="433" t="str">
        <f>IF(Tabla2[[#This Row],[Productos ]]="","",CONCATENATE(Tabla2[[#This Row],[POA]],".",Tabla2[[#This Row],[SRS]],".",Tabla2[[#This Row],[AREA]],".",Tabla2[[#This Row],[TIPO]]))</f>
        <v/>
      </c>
      <c r="C26" s="433"/>
      <c r="D26" s="433"/>
      <c r="E26" s="433"/>
      <c r="F26" s="433" t="str">
        <f>IF(Tabla2[[#This Row],[Productos ]]="","",'Formulario PPGR1'!#REF!)</f>
        <v/>
      </c>
      <c r="G26" s="388"/>
      <c r="H26" s="388" t="s">
        <v>2225</v>
      </c>
      <c r="I26" s="388" t="s">
        <v>2230</v>
      </c>
      <c r="J26" s="378"/>
      <c r="K26" s="378"/>
      <c r="L26" s="378"/>
      <c r="M26" s="378"/>
      <c r="N26" s="378"/>
      <c r="O26" s="378">
        <v>1</v>
      </c>
      <c r="P26" s="378"/>
      <c r="Q26" s="378"/>
      <c r="R26" s="378"/>
      <c r="S26" s="378"/>
      <c r="T26" s="378"/>
      <c r="U26" s="378">
        <v>1</v>
      </c>
      <c r="V26" s="501">
        <f>SUM(Tabla2[[#This Row],[Ene]:[Dic]])</f>
        <v>2</v>
      </c>
      <c r="W26" s="498" t="s">
        <v>405</v>
      </c>
      <c r="X26" s="498" t="s">
        <v>414</v>
      </c>
      <c r="Y26" s="388"/>
      <c r="Z26" s="645" t="s">
        <v>2231</v>
      </c>
      <c r="AA26" s="425"/>
      <c r="AB26" s="425"/>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5"/>
      <c r="AY26" s="425"/>
      <c r="AZ26" s="425"/>
      <c r="BA26" s="425"/>
      <c r="BB26" s="425"/>
    </row>
    <row r="27" spans="2:54" s="408" customFormat="1" ht="69" customHeight="1" x14ac:dyDescent="0.2">
      <c r="B27" s="701" t="e">
        <f>IF([2]!Tabla2[[#This Row],[Productos ]]="","",CONCATENATE([2]!Tabla2[[#This Row],[POA]],".",[2]!Tabla2[[#This Row],[SRS]],".",[2]!Tabla2[[#This Row],[AREA]],".",[2]!Tabla2[[#This Row],[TIPO]]))</f>
        <v>#REF!</v>
      </c>
      <c r="C27" s="701"/>
      <c r="D27" s="701"/>
      <c r="E27" s="701"/>
      <c r="F27" s="701" t="e">
        <f>IF([2]!Tabla2[[#This Row],[Productos ]]="","",'[2]Formulario PPGR1'!#REF!)</f>
        <v>#REF!</v>
      </c>
      <c r="G27" s="383" t="s">
        <v>2236</v>
      </c>
      <c r="H27" s="383" t="s">
        <v>2727</v>
      </c>
      <c r="I27" s="383" t="s">
        <v>2728</v>
      </c>
      <c r="J27" s="477"/>
      <c r="K27" s="477"/>
      <c r="L27" s="477"/>
      <c r="M27" s="477">
        <v>1</v>
      </c>
      <c r="N27" s="477"/>
      <c r="O27" s="477"/>
      <c r="P27" s="477">
        <v>1</v>
      </c>
      <c r="Q27" s="477"/>
      <c r="R27" s="477"/>
      <c r="S27" s="477"/>
      <c r="T27" s="477"/>
      <c r="U27" s="477"/>
      <c r="V27" s="501">
        <f>SUM(Tabla2[[#This Row],[Ene]:[Dic]])</f>
        <v>2</v>
      </c>
      <c r="W27" s="429" t="s">
        <v>405</v>
      </c>
      <c r="X27" s="429" t="s">
        <v>404</v>
      </c>
      <c r="Y27" s="383"/>
      <c r="Z27" s="702" t="s">
        <v>2235</v>
      </c>
      <c r="AA27" s="425"/>
      <c r="AB27" s="425"/>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5"/>
      <c r="AY27" s="425"/>
      <c r="AZ27" s="425"/>
      <c r="BA27" s="425"/>
      <c r="BB27" s="425"/>
    </row>
    <row r="28" spans="2:54" s="408" customFormat="1" ht="25.5" x14ac:dyDescent="0.2">
      <c r="B28" s="433" t="e">
        <f>IF(Tabla2[[#This Row],[Productos ]]="","",CONCATENATE(Tabla2[[#This Row],[POA]],".",Tabla2[[#This Row],[SRS]],".",Tabla2[[#This Row],[AREA]],".",Tabla2[[#This Row],[TIPO]]))</f>
        <v>#REF!</v>
      </c>
      <c r="C28" s="433"/>
      <c r="D28" s="433"/>
      <c r="E28" s="433"/>
      <c r="F28" s="433" t="e">
        <f>IF(Tabla2[[#This Row],[Productos ]]="","",'Formulario PPGR1'!#REF!)</f>
        <v>#REF!</v>
      </c>
      <c r="G28" s="388" t="s">
        <v>2236</v>
      </c>
      <c r="H28" s="388" t="s">
        <v>2239</v>
      </c>
      <c r="I28" s="388" t="s">
        <v>2244</v>
      </c>
      <c r="J28" s="378"/>
      <c r="K28" s="378"/>
      <c r="L28" s="378">
        <v>1</v>
      </c>
      <c r="M28" s="378"/>
      <c r="N28" s="378"/>
      <c r="O28" s="378">
        <v>1</v>
      </c>
      <c r="P28" s="378"/>
      <c r="Q28" s="378"/>
      <c r="R28" s="378">
        <v>1</v>
      </c>
      <c r="S28" s="378"/>
      <c r="T28" s="378"/>
      <c r="U28" s="378"/>
      <c r="V28" s="501">
        <f>SUM(Tabla2[[#This Row],[Ene]:[Dic]])</f>
        <v>3</v>
      </c>
      <c r="W28" s="498" t="s">
        <v>405</v>
      </c>
      <c r="X28" s="498" t="s">
        <v>404</v>
      </c>
      <c r="Y28" s="388"/>
      <c r="Z28" s="645" t="s">
        <v>2235</v>
      </c>
      <c r="AA28" s="425"/>
      <c r="AB28" s="425"/>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5"/>
      <c r="AY28" s="425"/>
      <c r="AZ28" s="425"/>
      <c r="BA28" s="425"/>
      <c r="BB28" s="425"/>
    </row>
    <row r="29" spans="2:54" s="408" customFormat="1" ht="38.25" x14ac:dyDescent="0.2">
      <c r="B29" s="433" t="str">
        <f>IF(Tabla2[[#This Row],[Productos ]]="","",CONCATENATE(Tabla2[[#This Row],[POA]],".",Tabla2[[#This Row],[SRS]],".",Tabla2[[#This Row],[AREA]],".",Tabla2[[#This Row],[TIPO]]))</f>
        <v/>
      </c>
      <c r="C29" s="433"/>
      <c r="D29" s="433"/>
      <c r="E29" s="433"/>
      <c r="F29" s="433" t="str">
        <f>IF(Tabla2[[#This Row],[Productos ]]="","",'Formulario PPGR1'!#REF!)</f>
        <v/>
      </c>
      <c r="G29" s="388"/>
      <c r="H29" s="388" t="s">
        <v>2240</v>
      </c>
      <c r="I29" s="388" t="s">
        <v>2245</v>
      </c>
      <c r="J29" s="378"/>
      <c r="K29" s="378"/>
      <c r="L29" s="378"/>
      <c r="M29" s="378">
        <v>1</v>
      </c>
      <c r="N29" s="378"/>
      <c r="O29" s="378"/>
      <c r="P29" s="378"/>
      <c r="Q29" s="378"/>
      <c r="R29" s="378"/>
      <c r="S29" s="378"/>
      <c r="T29" s="378"/>
      <c r="U29" s="378"/>
      <c r="V29" s="501">
        <f>SUM(Tabla2[[#This Row],[Ene]:[Dic]])</f>
        <v>1</v>
      </c>
      <c r="W29" s="498" t="s">
        <v>405</v>
      </c>
      <c r="X29" s="498" t="s">
        <v>414</v>
      </c>
      <c r="Y29" s="388"/>
      <c r="Z29" s="645" t="s">
        <v>2235</v>
      </c>
      <c r="AA29" s="425"/>
      <c r="AB29" s="425"/>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row>
    <row r="30" spans="2:54" s="408" customFormat="1" ht="38.25" x14ac:dyDescent="0.2">
      <c r="B30" s="433" t="str">
        <f>IF(Tabla2[[#This Row],[Productos ]]="","",CONCATENATE(Tabla2[[#This Row],[POA]],".",Tabla2[[#This Row],[SRS]],".",Tabla2[[#This Row],[AREA]],".",Tabla2[[#This Row],[TIPO]]))</f>
        <v/>
      </c>
      <c r="C30" s="433"/>
      <c r="D30" s="433"/>
      <c r="E30" s="433"/>
      <c r="F30" s="433" t="str">
        <f>IF(Tabla2[[#This Row],[Productos ]]="","",'Formulario PPGR1'!#REF!)</f>
        <v/>
      </c>
      <c r="G30" s="388"/>
      <c r="H30" s="388" t="s">
        <v>2241</v>
      </c>
      <c r="I30" s="388" t="s">
        <v>2246</v>
      </c>
      <c r="J30" s="378"/>
      <c r="K30" s="378"/>
      <c r="L30" s="378"/>
      <c r="M30" s="378"/>
      <c r="N30" s="378">
        <v>3</v>
      </c>
      <c r="O30" s="378"/>
      <c r="P30" s="378">
        <v>3</v>
      </c>
      <c r="Q30" s="378"/>
      <c r="R30" s="378"/>
      <c r="S30" s="378">
        <v>3</v>
      </c>
      <c r="T30" s="378"/>
      <c r="U30" s="378"/>
      <c r="V30" s="501">
        <f>SUM(Tabla2[[#This Row],[Ene]:[Dic]])</f>
        <v>9</v>
      </c>
      <c r="W30" s="498" t="s">
        <v>405</v>
      </c>
      <c r="X30" s="498" t="s">
        <v>404</v>
      </c>
      <c r="Y30" s="388"/>
      <c r="Z30" s="645" t="s">
        <v>2235</v>
      </c>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row>
    <row r="31" spans="2:54" s="408" customFormat="1" ht="38.25" x14ac:dyDescent="0.2">
      <c r="B31" s="433" t="e">
        <f>IF(Tabla2[[#This Row],[Productos ]]="","",CONCATENATE(Tabla2[[#This Row],[POA]],".",Tabla2[[#This Row],[SRS]],".",Tabla2[[#This Row],[AREA]],".",Tabla2[[#This Row],[TIPO]]))</f>
        <v>#REF!</v>
      </c>
      <c r="C31" s="433"/>
      <c r="D31" s="433"/>
      <c r="E31" s="433"/>
      <c r="F31" s="433" t="e">
        <f>IF(Tabla2[[#This Row],[Productos ]]="","",'Formulario PPGR1'!#REF!)</f>
        <v>#REF!</v>
      </c>
      <c r="G31" s="388" t="s">
        <v>2418</v>
      </c>
      <c r="H31" s="388" t="s">
        <v>2421</v>
      </c>
      <c r="I31" s="388" t="s">
        <v>2424</v>
      </c>
      <c r="J31" s="378"/>
      <c r="K31" s="378"/>
      <c r="L31" s="378"/>
      <c r="M31" s="378"/>
      <c r="N31" s="378">
        <v>1</v>
      </c>
      <c r="O31" s="378"/>
      <c r="P31" s="378"/>
      <c r="Q31" s="378"/>
      <c r="R31" s="378"/>
      <c r="S31" s="378">
        <v>1</v>
      </c>
      <c r="T31" s="378"/>
      <c r="U31" s="378"/>
      <c r="V31" s="501">
        <f>SUM(Tabla2[[#This Row],[Ene]:[Dic]])</f>
        <v>2</v>
      </c>
      <c r="W31" s="498" t="s">
        <v>405</v>
      </c>
      <c r="X31" s="498" t="s">
        <v>407</v>
      </c>
      <c r="Y31" s="388"/>
      <c r="Z31" s="645" t="s">
        <v>2135</v>
      </c>
      <c r="AA31" s="425"/>
      <c r="AB31" s="425"/>
      <c r="AC31" s="425"/>
      <c r="AD31" s="425"/>
      <c r="AE31" s="425"/>
      <c r="AF31" s="425"/>
      <c r="AG31" s="425"/>
      <c r="AH31" s="425"/>
      <c r="AI31" s="425"/>
      <c r="AJ31" s="425"/>
      <c r="AK31" s="425"/>
      <c r="AL31" s="425"/>
      <c r="AM31" s="425"/>
      <c r="AN31" s="425"/>
      <c r="AO31" s="425"/>
      <c r="AP31" s="425"/>
      <c r="AQ31" s="425"/>
      <c r="AR31" s="425"/>
      <c r="AS31" s="425"/>
      <c r="AT31" s="425"/>
      <c r="AU31" s="425"/>
      <c r="AV31" s="425"/>
      <c r="AW31" s="425"/>
      <c r="AX31" s="425"/>
      <c r="AY31" s="425"/>
      <c r="AZ31" s="425"/>
      <c r="BA31" s="425"/>
      <c r="BB31" s="425"/>
    </row>
    <row r="32" spans="2:54" s="408" customFormat="1" ht="25.5" x14ac:dyDescent="0.2">
      <c r="B32" s="433" t="str">
        <f>IF(Tabla2[[#This Row],[Productos ]]="","",CONCATENATE(Tabla2[[#This Row],[POA]],".",Tabla2[[#This Row],[SRS]],".",Tabla2[[#This Row],[AREA]],".",Tabla2[[#This Row],[TIPO]]))</f>
        <v/>
      </c>
      <c r="C32" s="433"/>
      <c r="D32" s="433"/>
      <c r="E32" s="433"/>
      <c r="F32" s="433" t="str">
        <f>IF(Tabla2[[#This Row],[Productos ]]="","",'Formulario PPGR1'!#REF!)</f>
        <v/>
      </c>
      <c r="G32" s="388"/>
      <c r="H32" s="388" t="s">
        <v>2422</v>
      </c>
      <c r="I32" s="388" t="s">
        <v>2426</v>
      </c>
      <c r="J32" s="378"/>
      <c r="K32" s="378"/>
      <c r="L32" s="378">
        <v>1</v>
      </c>
      <c r="M32" s="378"/>
      <c r="N32" s="378"/>
      <c r="O32" s="378">
        <v>1</v>
      </c>
      <c r="P32" s="378"/>
      <c r="Q32" s="378"/>
      <c r="R32" s="378">
        <v>1</v>
      </c>
      <c r="S32" s="378"/>
      <c r="T32" s="378"/>
      <c r="U32" s="378">
        <v>1</v>
      </c>
      <c r="V32" s="501">
        <f>SUM(Tabla2[[#This Row],[Ene]:[Dic]])</f>
        <v>4</v>
      </c>
      <c r="W32" s="498" t="s">
        <v>405</v>
      </c>
      <c r="X32" s="498" t="s">
        <v>407</v>
      </c>
      <c r="Y32" s="388"/>
      <c r="Z32" s="645" t="s">
        <v>2409</v>
      </c>
      <c r="AA32" s="425"/>
      <c r="AB32" s="425"/>
      <c r="AC32" s="425"/>
      <c r="AD32" s="425"/>
      <c r="AE32" s="425"/>
      <c r="AF32" s="425"/>
      <c r="AG32" s="425"/>
      <c r="AH32" s="425"/>
      <c r="AI32" s="425"/>
      <c r="AJ32" s="425"/>
      <c r="AK32" s="425"/>
      <c r="AL32" s="425"/>
      <c r="AM32" s="425"/>
      <c r="AN32" s="425"/>
      <c r="AO32" s="425"/>
      <c r="AP32" s="425"/>
      <c r="AQ32" s="425"/>
      <c r="AR32" s="425"/>
      <c r="AS32" s="425"/>
      <c r="AT32" s="425"/>
      <c r="AU32" s="425"/>
      <c r="AV32" s="425"/>
      <c r="AW32" s="425"/>
      <c r="AX32" s="425"/>
      <c r="AY32" s="425"/>
      <c r="AZ32" s="425"/>
      <c r="BA32" s="425"/>
      <c r="BB32" s="425"/>
    </row>
    <row r="33" spans="2:54" s="408" customFormat="1" ht="25.5" x14ac:dyDescent="0.2">
      <c r="B33" s="433" t="str">
        <f>IF(Tabla2[[#This Row],[Productos ]]="","",CONCATENATE(Tabla2[[#This Row],[POA]],".",Tabla2[[#This Row],[SRS]],".",Tabla2[[#This Row],[AREA]],".",Tabla2[[#This Row],[TIPO]]))</f>
        <v/>
      </c>
      <c r="C33" s="433"/>
      <c r="D33" s="433"/>
      <c r="E33" s="433"/>
      <c r="F33" s="433" t="str">
        <f>IF(Tabla2[[#This Row],[Productos ]]="","",'Formulario PPGR1'!#REF!)</f>
        <v/>
      </c>
      <c r="G33" s="388"/>
      <c r="H33" s="388" t="s">
        <v>2423</v>
      </c>
      <c r="I33" s="388" t="s">
        <v>2425</v>
      </c>
      <c r="J33" s="378">
        <v>1</v>
      </c>
      <c r="K33" s="378">
        <v>1</v>
      </c>
      <c r="L33" s="378">
        <v>1</v>
      </c>
      <c r="M33" s="378">
        <v>1</v>
      </c>
      <c r="N33" s="378">
        <v>1</v>
      </c>
      <c r="O33" s="378">
        <v>1</v>
      </c>
      <c r="P33" s="378">
        <v>1</v>
      </c>
      <c r="Q33" s="378">
        <v>1</v>
      </c>
      <c r="R33" s="378">
        <v>1</v>
      </c>
      <c r="S33" s="378">
        <v>1</v>
      </c>
      <c r="T33" s="378">
        <v>1</v>
      </c>
      <c r="U33" s="378">
        <v>1</v>
      </c>
      <c r="V33" s="501">
        <f>SUM(Tabla2[[#This Row],[Ene]:[Dic]])</f>
        <v>12</v>
      </c>
      <c r="W33" s="498" t="s">
        <v>413</v>
      </c>
      <c r="X33" s="498"/>
      <c r="Y33" s="388"/>
      <c r="Z33" s="645" t="s">
        <v>2409</v>
      </c>
      <c r="AA33" s="425"/>
      <c r="AB33" s="425"/>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c r="AZ33" s="425"/>
      <c r="BA33" s="425"/>
      <c r="BB33" s="425"/>
    </row>
    <row r="34" spans="2:54" s="408" customFormat="1" ht="25.5" x14ac:dyDescent="0.2">
      <c r="B34" s="433" t="str">
        <f>IF(Tabla2[[#This Row],[Productos ]]="","",CONCATENATE(Tabla2[[#This Row],[POA]],".",Tabla2[[#This Row],[SRS]],".",Tabla2[[#This Row],[AREA]],".",Tabla2[[#This Row],[TIPO]]))</f>
        <v/>
      </c>
      <c r="C34" s="433"/>
      <c r="D34" s="433"/>
      <c r="E34" s="433"/>
      <c r="F34" s="433" t="str">
        <f>IF(Tabla2[[#This Row],[Productos ]]="","",'Formulario PPGR1'!#REF!)</f>
        <v/>
      </c>
      <c r="G34" s="388"/>
      <c r="H34" s="388" t="s">
        <v>2454</v>
      </c>
      <c r="I34" s="388" t="s">
        <v>2459</v>
      </c>
      <c r="J34" s="378"/>
      <c r="K34" s="378"/>
      <c r="L34" s="378"/>
      <c r="M34" s="378">
        <v>1</v>
      </c>
      <c r="N34" s="378"/>
      <c r="O34" s="378"/>
      <c r="P34" s="378"/>
      <c r="Q34" s="378">
        <v>1</v>
      </c>
      <c r="R34" s="378"/>
      <c r="S34" s="378"/>
      <c r="T34" s="378"/>
      <c r="U34" s="378"/>
      <c r="V34" s="501">
        <f>SUM(Tabla2[[#This Row],[Ene]:[Dic]])</f>
        <v>2</v>
      </c>
      <c r="W34" s="498" t="s">
        <v>413</v>
      </c>
      <c r="X34" s="498"/>
      <c r="Y34" s="388"/>
      <c r="Z34" s="645" t="s">
        <v>2135</v>
      </c>
      <c r="AA34" s="425"/>
      <c r="AB34" s="425"/>
      <c r="AC34" s="425"/>
      <c r="AD34" s="425"/>
      <c r="AE34" s="425"/>
      <c r="AF34" s="425"/>
      <c r="AG34" s="425"/>
      <c r="AH34" s="425"/>
      <c r="AI34" s="425"/>
      <c r="AJ34" s="425"/>
      <c r="AK34" s="425"/>
      <c r="AL34" s="425"/>
      <c r="AM34" s="425"/>
      <c r="AN34" s="425"/>
      <c r="AO34" s="425"/>
      <c r="AP34" s="425"/>
      <c r="AQ34" s="425"/>
      <c r="AR34" s="425"/>
      <c r="AS34" s="425"/>
      <c r="AT34" s="425"/>
      <c r="AU34" s="425"/>
      <c r="AV34" s="425"/>
      <c r="AW34" s="425"/>
      <c r="AX34" s="425"/>
      <c r="AY34" s="425"/>
      <c r="AZ34" s="425"/>
      <c r="BA34" s="425"/>
      <c r="BB34" s="425"/>
    </row>
    <row r="35" spans="2:54" s="408" customFormat="1" ht="25.5" x14ac:dyDescent="0.2">
      <c r="B35" s="433" t="str">
        <f>IF(Tabla2[[#This Row],[Productos ]]="","",CONCATENATE(Tabla2[[#This Row],[POA]],".",Tabla2[[#This Row],[SRS]],".",Tabla2[[#This Row],[AREA]],".",Tabla2[[#This Row],[TIPO]]))</f>
        <v/>
      </c>
      <c r="C35" s="433"/>
      <c r="D35" s="433"/>
      <c r="E35" s="433"/>
      <c r="F35" s="433" t="str">
        <f>IF(Tabla2[[#This Row],[Productos ]]="","",'Formulario PPGR1'!#REF!)</f>
        <v/>
      </c>
      <c r="G35" s="388"/>
      <c r="H35" s="388" t="s">
        <v>2455</v>
      </c>
      <c r="I35" s="388" t="s">
        <v>2460</v>
      </c>
      <c r="J35" s="378"/>
      <c r="K35" s="378"/>
      <c r="L35" s="378"/>
      <c r="M35" s="378"/>
      <c r="N35" s="378"/>
      <c r="O35" s="378">
        <v>1</v>
      </c>
      <c r="P35" s="378"/>
      <c r="Q35" s="378"/>
      <c r="R35" s="378"/>
      <c r="S35" s="378">
        <v>1</v>
      </c>
      <c r="T35" s="378"/>
      <c r="U35" s="378"/>
      <c r="V35" s="501">
        <f>SUM(Tabla2[[#This Row],[Ene]:[Dic]])</f>
        <v>2</v>
      </c>
      <c r="W35" s="498" t="s">
        <v>413</v>
      </c>
      <c r="X35" s="498"/>
      <c r="Y35" s="388"/>
      <c r="Z35" s="645" t="s">
        <v>2135</v>
      </c>
      <c r="AA35" s="425"/>
      <c r="AB35" s="425"/>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c r="AZ35" s="425"/>
      <c r="BA35" s="425"/>
      <c r="BB35" s="425"/>
    </row>
    <row r="36" spans="2:54" s="408" customFormat="1" ht="25.5" x14ac:dyDescent="0.2">
      <c r="B36" s="433" t="str">
        <f>IF(Tabla2[[#This Row],[Productos ]]="","",CONCATENATE(Tabla2[[#This Row],[POA]],".",Tabla2[[#This Row],[SRS]],".",Tabla2[[#This Row],[AREA]],".",Tabla2[[#This Row],[TIPO]]))</f>
        <v/>
      </c>
      <c r="C36" s="433"/>
      <c r="D36" s="433"/>
      <c r="E36" s="433"/>
      <c r="F36" s="433" t="str">
        <f>IF(Tabla2[[#This Row],[Productos ]]="","",'Formulario PPGR1'!#REF!)</f>
        <v/>
      </c>
      <c r="G36" s="388"/>
      <c r="H36" s="388" t="s">
        <v>2456</v>
      </c>
      <c r="I36" s="388" t="s">
        <v>2463</v>
      </c>
      <c r="J36" s="378"/>
      <c r="K36" s="378">
        <v>1</v>
      </c>
      <c r="L36" s="378"/>
      <c r="M36" s="378"/>
      <c r="N36" s="378"/>
      <c r="O36" s="378"/>
      <c r="P36" s="378"/>
      <c r="Q36" s="378"/>
      <c r="R36" s="378"/>
      <c r="S36" s="378"/>
      <c r="T36" s="378"/>
      <c r="U36" s="378"/>
      <c r="V36" s="501">
        <f>SUM(Tabla2[[#This Row],[Ene]:[Dic]])</f>
        <v>1</v>
      </c>
      <c r="W36" s="498" t="s">
        <v>405</v>
      </c>
      <c r="X36" s="498" t="s">
        <v>407</v>
      </c>
      <c r="Y36" s="388"/>
      <c r="Z36" s="645" t="s">
        <v>2135</v>
      </c>
      <c r="AA36" s="425"/>
      <c r="AB36" s="425"/>
      <c r="AC36" s="425"/>
      <c r="AD36" s="425"/>
      <c r="AE36" s="425"/>
      <c r="AF36" s="425"/>
      <c r="AG36" s="425"/>
      <c r="AH36" s="425"/>
      <c r="AI36" s="425"/>
      <c r="AJ36" s="425"/>
      <c r="AK36" s="425"/>
      <c r="AL36" s="425"/>
      <c r="AM36" s="425"/>
      <c r="AN36" s="425"/>
      <c r="AO36" s="425"/>
      <c r="AP36" s="425"/>
      <c r="AQ36" s="425"/>
      <c r="AR36" s="425"/>
      <c r="AS36" s="425"/>
      <c r="AT36" s="425"/>
      <c r="AU36" s="425"/>
      <c r="AV36" s="425"/>
      <c r="AW36" s="425"/>
      <c r="AX36" s="425"/>
      <c r="AY36" s="425"/>
      <c r="AZ36" s="425"/>
      <c r="BA36" s="425"/>
      <c r="BB36" s="425"/>
    </row>
    <row r="37" spans="2:54" s="408" customFormat="1" ht="38.25" x14ac:dyDescent="0.2">
      <c r="B37" s="433" t="str">
        <f>IF(Tabla2[[#This Row],[Productos ]]="","",CONCATENATE(Tabla2[[#This Row],[POA]],".",Tabla2[[#This Row],[SRS]],".",Tabla2[[#This Row],[AREA]],".",Tabla2[[#This Row],[TIPO]]))</f>
        <v/>
      </c>
      <c r="C37" s="433"/>
      <c r="D37" s="433"/>
      <c r="E37" s="433"/>
      <c r="F37" s="433" t="str">
        <f>IF(Tabla2[[#This Row],[Productos ]]="","",'Formulario PPGR1'!#REF!)</f>
        <v/>
      </c>
      <c r="G37" s="388"/>
      <c r="H37" s="388" t="s">
        <v>2457</v>
      </c>
      <c r="I37" s="388" t="s">
        <v>2461</v>
      </c>
      <c r="J37" s="378"/>
      <c r="K37" s="378"/>
      <c r="L37" s="378"/>
      <c r="M37" s="378">
        <v>1</v>
      </c>
      <c r="N37" s="378"/>
      <c r="O37" s="378"/>
      <c r="P37" s="378">
        <v>1</v>
      </c>
      <c r="Q37" s="378"/>
      <c r="R37" s="378"/>
      <c r="S37" s="378">
        <v>1</v>
      </c>
      <c r="T37" s="378"/>
      <c r="U37" s="378"/>
      <c r="V37" s="501">
        <f>SUM(Tabla2[[#This Row],[Ene]:[Dic]])</f>
        <v>3</v>
      </c>
      <c r="W37" s="498" t="s">
        <v>413</v>
      </c>
      <c r="X37" s="498" t="s">
        <v>405</v>
      </c>
      <c r="Y37" s="388"/>
      <c r="Z37" s="645" t="s">
        <v>2409</v>
      </c>
      <c r="AA37" s="425"/>
      <c r="AB37" s="425"/>
      <c r="AC37" s="425"/>
      <c r="AD37" s="425"/>
      <c r="AE37" s="425"/>
      <c r="AF37" s="425"/>
      <c r="AG37" s="425"/>
      <c r="AH37" s="425"/>
      <c r="AI37" s="425"/>
      <c r="AJ37" s="425"/>
      <c r="AK37" s="425"/>
      <c r="AL37" s="425"/>
      <c r="AM37" s="425"/>
      <c r="AN37" s="425"/>
      <c r="AO37" s="425"/>
      <c r="AP37" s="425"/>
      <c r="AQ37" s="425"/>
      <c r="AR37" s="425"/>
      <c r="AS37" s="425"/>
      <c r="AT37" s="425"/>
      <c r="AU37" s="425"/>
      <c r="AV37" s="425"/>
      <c r="AW37" s="425"/>
      <c r="AX37" s="425"/>
      <c r="AY37" s="425"/>
      <c r="AZ37" s="425"/>
      <c r="BA37" s="425"/>
      <c r="BB37" s="425"/>
    </row>
    <row r="38" spans="2:54" s="408" customFormat="1" ht="25.5" x14ac:dyDescent="0.2">
      <c r="B38" s="433" t="str">
        <f>IF(Tabla2[[#This Row],[Productos ]]="","",CONCATENATE(Tabla2[[#This Row],[POA]],".",Tabla2[[#This Row],[SRS]],".",Tabla2[[#This Row],[AREA]],".",Tabla2[[#This Row],[TIPO]]))</f>
        <v/>
      </c>
      <c r="C38" s="433"/>
      <c r="D38" s="433"/>
      <c r="E38" s="433"/>
      <c r="F38" s="433" t="str">
        <f>IF(Tabla2[[#This Row],[Productos ]]="","",'Formulario PPGR1'!#REF!)</f>
        <v/>
      </c>
      <c r="G38" s="388"/>
      <c r="H38" s="388" t="s">
        <v>2458</v>
      </c>
      <c r="I38" s="388" t="s">
        <v>2462</v>
      </c>
      <c r="J38" s="378"/>
      <c r="K38" s="378"/>
      <c r="L38" s="378"/>
      <c r="M38" s="378"/>
      <c r="N38" s="378"/>
      <c r="O38" s="378">
        <v>1</v>
      </c>
      <c r="P38" s="378"/>
      <c r="Q38" s="378"/>
      <c r="R38" s="378">
        <v>1</v>
      </c>
      <c r="S38" s="378"/>
      <c r="T38" s="378"/>
      <c r="U38" s="378">
        <v>1</v>
      </c>
      <c r="V38" s="501">
        <f>SUM(Tabla2[[#This Row],[Ene]:[Dic]])</f>
        <v>3</v>
      </c>
      <c r="W38" s="498" t="s">
        <v>413</v>
      </c>
      <c r="X38" s="498" t="s">
        <v>405</v>
      </c>
      <c r="Y38" s="388"/>
      <c r="Z38" s="645" t="s">
        <v>2409</v>
      </c>
      <c r="AA38" s="425"/>
      <c r="AB38" s="425"/>
      <c r="AC38" s="425"/>
      <c r="AD38" s="425"/>
      <c r="AE38" s="425"/>
      <c r="AF38" s="425"/>
      <c r="AG38" s="425"/>
      <c r="AH38" s="425"/>
      <c r="AI38" s="425"/>
      <c r="AJ38" s="425"/>
      <c r="AK38" s="425"/>
      <c r="AL38" s="425"/>
      <c r="AM38" s="425"/>
      <c r="AN38" s="425"/>
      <c r="AO38" s="425"/>
      <c r="AP38" s="425"/>
      <c r="AQ38" s="425"/>
      <c r="AR38" s="425"/>
      <c r="AS38" s="425"/>
      <c r="AT38" s="425"/>
      <c r="AU38" s="425"/>
      <c r="AV38" s="425"/>
      <c r="AW38" s="425"/>
      <c r="AX38" s="425"/>
      <c r="AY38" s="425"/>
      <c r="AZ38" s="425"/>
      <c r="BA38" s="425"/>
      <c r="BB38" s="425"/>
    </row>
    <row r="39" spans="2:54" s="408" customFormat="1" ht="25.5" x14ac:dyDescent="0.2">
      <c r="B39" s="433" t="e">
        <f>IF(Tabla2[[#This Row],[Productos ]]="","",CONCATENATE(Tabla2[[#This Row],[POA]],".",Tabla2[[#This Row],[SRS]],".",Tabla2[[#This Row],[AREA]],".",Tabla2[[#This Row],[TIPO]]))</f>
        <v>#REF!</v>
      </c>
      <c r="C39" s="433"/>
      <c r="D39" s="433"/>
      <c r="E39" s="433"/>
      <c r="F39" s="433" t="e">
        <f>IF(Tabla2[[#This Row],[Productos ]]="","",'Formulario PPGR1'!#REF!)</f>
        <v>#REF!</v>
      </c>
      <c r="G39" s="388" t="s">
        <v>2478</v>
      </c>
      <c r="H39" s="388" t="s">
        <v>2479</v>
      </c>
      <c r="I39" s="388" t="s">
        <v>2483</v>
      </c>
      <c r="J39" s="378"/>
      <c r="K39" s="378"/>
      <c r="L39" s="378"/>
      <c r="M39" s="378"/>
      <c r="N39" s="378">
        <v>1</v>
      </c>
      <c r="O39" s="378"/>
      <c r="P39" s="378"/>
      <c r="Q39" s="378"/>
      <c r="R39" s="378"/>
      <c r="S39" s="378"/>
      <c r="T39" s="378"/>
      <c r="U39" s="378"/>
      <c r="V39" s="501">
        <f>SUM(Tabla2[[#This Row],[Ene]:[Dic]])</f>
        <v>1</v>
      </c>
      <c r="W39" s="498" t="s">
        <v>405</v>
      </c>
      <c r="X39" s="498" t="s">
        <v>407</v>
      </c>
      <c r="Y39" s="388"/>
      <c r="Z39" s="645" t="s">
        <v>2135</v>
      </c>
      <c r="AA39" s="425"/>
      <c r="AB39" s="425"/>
      <c r="AC39" s="425"/>
      <c r="AD39" s="425"/>
      <c r="AE39" s="425"/>
      <c r="AF39" s="425"/>
      <c r="AG39" s="425"/>
      <c r="AH39" s="425"/>
      <c r="AI39" s="425"/>
      <c r="AJ39" s="425"/>
      <c r="AK39" s="425"/>
      <c r="AL39" s="425"/>
      <c r="AM39" s="425"/>
      <c r="AN39" s="425"/>
      <c r="AO39" s="425"/>
      <c r="AP39" s="425"/>
      <c r="AQ39" s="425"/>
      <c r="AR39" s="425"/>
      <c r="AS39" s="425"/>
      <c r="AT39" s="425"/>
      <c r="AU39" s="425"/>
      <c r="AV39" s="425"/>
      <c r="AW39" s="425"/>
      <c r="AX39" s="425"/>
      <c r="AY39" s="425"/>
      <c r="AZ39" s="425"/>
      <c r="BA39" s="425"/>
      <c r="BB39" s="425"/>
    </row>
    <row r="40" spans="2:54" s="408" customFormat="1" ht="25.5" x14ac:dyDescent="0.2">
      <c r="B40" s="433" t="str">
        <f>IF(Tabla2[[#This Row],[Productos ]]="","",CONCATENATE(Tabla2[[#This Row],[POA]],".",Tabla2[[#This Row],[SRS]],".",Tabla2[[#This Row],[AREA]],".",Tabla2[[#This Row],[TIPO]]))</f>
        <v/>
      </c>
      <c r="C40" s="433"/>
      <c r="D40" s="433"/>
      <c r="E40" s="433"/>
      <c r="F40" s="433" t="str">
        <f>IF(Tabla2[[#This Row],[Productos ]]="","",'Formulario PPGR1'!#REF!)</f>
        <v/>
      </c>
      <c r="G40" s="388"/>
      <c r="H40" s="388" t="s">
        <v>2480</v>
      </c>
      <c r="I40" s="388" t="s">
        <v>2484</v>
      </c>
      <c r="J40" s="378"/>
      <c r="K40" s="378"/>
      <c r="L40" s="378"/>
      <c r="M40" s="378"/>
      <c r="N40" s="378"/>
      <c r="O40" s="378"/>
      <c r="P40" s="378"/>
      <c r="Q40" s="378">
        <v>1</v>
      </c>
      <c r="R40" s="378"/>
      <c r="S40" s="378"/>
      <c r="T40" s="378">
        <v>1</v>
      </c>
      <c r="U40" s="378"/>
      <c r="V40" s="501">
        <f>SUM(Tabla2[[#This Row],[Ene]:[Dic]])</f>
        <v>2</v>
      </c>
      <c r="W40" s="498" t="s">
        <v>405</v>
      </c>
      <c r="X40" s="498" t="s">
        <v>404</v>
      </c>
      <c r="Y40" s="388"/>
      <c r="Z40" s="645" t="s">
        <v>2135</v>
      </c>
      <c r="AA40" s="425"/>
      <c r="AB40" s="425"/>
      <c r="AC40" s="425"/>
      <c r="AD40" s="425"/>
      <c r="AE40" s="425"/>
      <c r="AF40" s="425"/>
      <c r="AG40" s="425"/>
      <c r="AH40" s="425"/>
      <c r="AI40" s="425"/>
      <c r="AJ40" s="425"/>
      <c r="AK40" s="425"/>
      <c r="AL40" s="425"/>
      <c r="AM40" s="425"/>
      <c r="AN40" s="425"/>
      <c r="AO40" s="425"/>
      <c r="AP40" s="425"/>
      <c r="AQ40" s="425"/>
      <c r="AR40" s="425"/>
      <c r="AS40" s="425"/>
      <c r="AT40" s="425"/>
      <c r="AU40" s="425"/>
      <c r="AV40" s="425"/>
      <c r="AW40" s="425"/>
      <c r="AX40" s="425"/>
      <c r="AY40" s="425"/>
      <c r="AZ40" s="425"/>
      <c r="BA40" s="425"/>
      <c r="BB40" s="425"/>
    </row>
    <row r="41" spans="2:54" s="408" customFormat="1" ht="25.5" x14ac:dyDescent="0.2">
      <c r="B41" s="433" t="str">
        <f>IF(Tabla2[[#This Row],[Productos ]]="","",CONCATENATE(Tabla2[[#This Row],[POA]],".",Tabla2[[#This Row],[SRS]],".",Tabla2[[#This Row],[AREA]],".",Tabla2[[#This Row],[TIPO]]))</f>
        <v/>
      </c>
      <c r="C41" s="433"/>
      <c r="D41" s="433"/>
      <c r="E41" s="433"/>
      <c r="F41" s="433" t="str">
        <f>IF(Tabla2[[#This Row],[Productos ]]="","",'Formulario PPGR1'!#REF!)</f>
        <v/>
      </c>
      <c r="G41" s="388"/>
      <c r="H41" s="388" t="s">
        <v>2481</v>
      </c>
      <c r="I41" s="388" t="s">
        <v>2485</v>
      </c>
      <c r="J41" s="378"/>
      <c r="K41" s="378"/>
      <c r="L41" s="378"/>
      <c r="M41" s="378"/>
      <c r="N41" s="378"/>
      <c r="O41" s="378"/>
      <c r="P41" s="378"/>
      <c r="Q41" s="378"/>
      <c r="R41" s="378">
        <v>1</v>
      </c>
      <c r="S41" s="378"/>
      <c r="T41" s="378"/>
      <c r="U41" s="378">
        <v>1</v>
      </c>
      <c r="V41" s="501">
        <f>SUM(Tabla2[[#This Row],[Ene]:[Dic]])</f>
        <v>2</v>
      </c>
      <c r="W41" s="498" t="s">
        <v>405</v>
      </c>
      <c r="X41" s="498" t="s">
        <v>414</v>
      </c>
      <c r="Y41" s="388"/>
      <c r="Z41" s="645" t="s">
        <v>2135</v>
      </c>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25"/>
      <c r="AW41" s="425"/>
      <c r="AX41" s="425"/>
      <c r="AY41" s="425"/>
      <c r="AZ41" s="425"/>
      <c r="BA41" s="425"/>
      <c r="BB41" s="425"/>
    </row>
    <row r="42" spans="2:54" s="408" customFormat="1" ht="25.5" x14ac:dyDescent="0.2">
      <c r="B42" s="433" t="str">
        <f>IF(Tabla2[[#This Row],[Productos ]]="","",CONCATENATE(Tabla2[[#This Row],[POA]],".",Tabla2[[#This Row],[SRS]],".",Tabla2[[#This Row],[AREA]],".",Tabla2[[#This Row],[TIPO]]))</f>
        <v/>
      </c>
      <c r="C42" s="433"/>
      <c r="D42" s="433"/>
      <c r="E42" s="433"/>
      <c r="F42" s="433" t="str">
        <f>IF(Tabla2[[#This Row],[Productos ]]="","",'Formulario PPGR1'!#REF!)</f>
        <v/>
      </c>
      <c r="G42" s="388"/>
      <c r="H42" s="388" t="s">
        <v>2482</v>
      </c>
      <c r="I42" s="388" t="s">
        <v>2486</v>
      </c>
      <c r="J42" s="378"/>
      <c r="K42" s="378"/>
      <c r="L42" s="378"/>
      <c r="M42" s="378"/>
      <c r="N42" s="378"/>
      <c r="O42" s="378"/>
      <c r="P42" s="378"/>
      <c r="Q42" s="378"/>
      <c r="R42" s="378"/>
      <c r="S42" s="378"/>
      <c r="T42" s="378">
        <v>1</v>
      </c>
      <c r="U42" s="378"/>
      <c r="V42" s="501">
        <f>SUM(Tabla2[[#This Row],[Ene]:[Dic]])</f>
        <v>1</v>
      </c>
      <c r="W42" s="498" t="s">
        <v>405</v>
      </c>
      <c r="X42" s="498" t="s">
        <v>404</v>
      </c>
      <c r="Y42" s="388"/>
      <c r="Z42" s="645" t="s">
        <v>2135</v>
      </c>
      <c r="AA42" s="425"/>
      <c r="AB42" s="425"/>
      <c r="AC42" s="425"/>
      <c r="AD42" s="425"/>
      <c r="AE42" s="425"/>
      <c r="AF42" s="425"/>
      <c r="AG42" s="425"/>
      <c r="AH42" s="425"/>
      <c r="AI42" s="425"/>
      <c r="AJ42" s="425"/>
      <c r="AK42" s="425"/>
      <c r="AL42" s="425"/>
      <c r="AM42" s="425"/>
      <c r="AN42" s="425"/>
      <c r="AO42" s="425"/>
      <c r="AP42" s="425"/>
      <c r="AQ42" s="425"/>
      <c r="AR42" s="425"/>
      <c r="AS42" s="425"/>
      <c r="AT42" s="425"/>
      <c r="AU42" s="425"/>
      <c r="AV42" s="425"/>
      <c r="AW42" s="425"/>
      <c r="AX42" s="425"/>
      <c r="AY42" s="425"/>
      <c r="AZ42" s="425"/>
      <c r="BA42" s="425"/>
      <c r="BB42" s="425"/>
    </row>
    <row r="43" spans="2:54" s="710" customFormat="1" ht="36" customHeight="1" x14ac:dyDescent="0.2">
      <c r="B43" s="703" t="str">
        <f>IF(Tabla2[[#This Row],[Productos ]]="","",CONCATENATE(Tabla2[[#This Row],[POA]],".",Tabla2[[#This Row],[SRS]],".",Tabla2[[#This Row],[AREA]],".",Tabla2[[#This Row],[TIPO]]))</f>
        <v/>
      </c>
      <c r="C43" s="703"/>
      <c r="D43" s="703"/>
      <c r="E43" s="703"/>
      <c r="F43" s="703" t="str">
        <f>IF(Tabla2[[#This Row],[Productos ]]="","",'Formulario PPGR1'!#REF!)</f>
        <v/>
      </c>
      <c r="G43" s="704"/>
      <c r="H43" s="704" t="s">
        <v>2734</v>
      </c>
      <c r="I43" s="704" t="s">
        <v>2735</v>
      </c>
      <c r="J43" s="706"/>
      <c r="K43" s="706"/>
      <c r="L43" s="706">
        <v>1</v>
      </c>
      <c r="M43" s="706"/>
      <c r="N43" s="706"/>
      <c r="O43" s="706">
        <v>1</v>
      </c>
      <c r="P43" s="706"/>
      <c r="Q43" s="706"/>
      <c r="R43" s="706">
        <v>1</v>
      </c>
      <c r="S43" s="706"/>
      <c r="T43" s="706"/>
      <c r="U43" s="706">
        <v>1</v>
      </c>
      <c r="V43" s="707">
        <v>4</v>
      </c>
      <c r="W43" s="708" t="s">
        <v>415</v>
      </c>
      <c r="X43" s="708" t="s">
        <v>404</v>
      </c>
      <c r="Y43" s="704" t="s">
        <v>2736</v>
      </c>
      <c r="Z43" s="709" t="s">
        <v>2731</v>
      </c>
    </row>
    <row r="44" spans="2:54" s="408" customFormat="1" ht="51" x14ac:dyDescent="0.2">
      <c r="B44" s="433" t="e">
        <f>IF(Tabla2[[#This Row],[Productos ]]="","",CONCATENATE(Tabla2[[#This Row],[POA]],".",Tabla2[[#This Row],[SRS]],".",Tabla2[[#This Row],[AREA]],".",Tabla2[[#This Row],[TIPO]]))</f>
        <v>#REF!</v>
      </c>
      <c r="C44" s="433"/>
      <c r="D44" s="433"/>
      <c r="E44" s="433"/>
      <c r="F44" s="433" t="e">
        <f>IF(Tabla2[[#This Row],[Productos ]]="","",'Formulario PPGR1'!#REF!)</f>
        <v>#REF!</v>
      </c>
      <c r="G44" s="388" t="s">
        <v>2512</v>
      </c>
      <c r="H44" s="388" t="s">
        <v>2515</v>
      </c>
      <c r="I44" s="388" t="s">
        <v>2518</v>
      </c>
      <c r="J44" s="378"/>
      <c r="K44" s="378">
        <v>1</v>
      </c>
      <c r="L44" s="378">
        <v>1</v>
      </c>
      <c r="M44" s="378"/>
      <c r="N44" s="378"/>
      <c r="O44" s="378"/>
      <c r="P44" s="378"/>
      <c r="Q44" s="378"/>
      <c r="R44" s="378"/>
      <c r="S44" s="378"/>
      <c r="T44" s="378"/>
      <c r="U44" s="378"/>
      <c r="V44" s="501">
        <f>SUM(Tabla2[[#This Row],[Ene]:[Dic]])</f>
        <v>2</v>
      </c>
      <c r="W44" s="498" t="s">
        <v>405</v>
      </c>
      <c r="X44" s="498" t="s">
        <v>414</v>
      </c>
      <c r="Y44" s="388"/>
      <c r="Z44" s="645" t="s">
        <v>2513</v>
      </c>
      <c r="AA44" s="425"/>
      <c r="AB44" s="425"/>
      <c r="AC44" s="425"/>
      <c r="AD44" s="425"/>
      <c r="AE44" s="425"/>
      <c r="AF44" s="425"/>
      <c r="AG44" s="425"/>
      <c r="AH44" s="425"/>
      <c r="AI44" s="425"/>
      <c r="AJ44" s="425"/>
      <c r="AK44" s="425"/>
      <c r="AL44" s="425"/>
      <c r="AM44" s="425"/>
      <c r="AN44" s="425"/>
      <c r="AO44" s="425"/>
      <c r="AP44" s="425"/>
      <c r="AQ44" s="425"/>
      <c r="AR44" s="425"/>
      <c r="AS44" s="425"/>
      <c r="AT44" s="425"/>
      <c r="AU44" s="425"/>
      <c r="AV44" s="425"/>
      <c r="AW44" s="425"/>
      <c r="AX44" s="425"/>
      <c r="AY44" s="425"/>
      <c r="AZ44" s="425"/>
      <c r="BA44" s="425"/>
      <c r="BB44" s="425"/>
    </row>
    <row r="45" spans="2:54" s="408" customFormat="1" ht="38.25" x14ac:dyDescent="0.2">
      <c r="B45" s="433" t="str">
        <f>IF(Tabla2[[#This Row],[Productos ]]="","",CONCATENATE(Tabla2[[#This Row],[POA]],".",Tabla2[[#This Row],[SRS]],".",Tabla2[[#This Row],[AREA]],".",Tabla2[[#This Row],[TIPO]]))</f>
        <v/>
      </c>
      <c r="C45" s="433"/>
      <c r="D45" s="433"/>
      <c r="E45" s="433"/>
      <c r="F45" s="433" t="str">
        <f>IF(Tabla2[[#This Row],[Productos ]]="","",'Formulario PPGR1'!#REF!)</f>
        <v/>
      </c>
      <c r="G45" s="388"/>
      <c r="H45" s="388" t="s">
        <v>2516</v>
      </c>
      <c r="I45" s="388" t="s">
        <v>2519</v>
      </c>
      <c r="J45" s="378"/>
      <c r="K45" s="378"/>
      <c r="L45" s="378"/>
      <c r="M45" s="378"/>
      <c r="N45" s="378"/>
      <c r="O45" s="378"/>
      <c r="P45" s="378"/>
      <c r="Q45" s="378"/>
      <c r="R45" s="378">
        <v>1</v>
      </c>
      <c r="S45" s="378">
        <v>2</v>
      </c>
      <c r="T45" s="378">
        <v>1</v>
      </c>
      <c r="U45" s="378"/>
      <c r="V45" s="501">
        <f>SUM(Tabla2[[#This Row],[Ene]:[Dic]])</f>
        <v>4</v>
      </c>
      <c r="W45" s="498" t="s">
        <v>405</v>
      </c>
      <c r="X45" s="498" t="s">
        <v>407</v>
      </c>
      <c r="Y45" s="388"/>
      <c r="Z45" s="645" t="s">
        <v>2513</v>
      </c>
      <c r="AA45" s="425"/>
      <c r="AB45" s="425"/>
      <c r="AC45" s="425"/>
      <c r="AD45" s="425"/>
      <c r="AE45" s="425"/>
      <c r="AF45" s="425"/>
      <c r="AG45" s="425"/>
      <c r="AH45" s="425"/>
      <c r="AI45" s="425"/>
      <c r="AJ45" s="425"/>
      <c r="AK45" s="425"/>
      <c r="AL45" s="425"/>
      <c r="AM45" s="425"/>
      <c r="AN45" s="425"/>
      <c r="AO45" s="425"/>
      <c r="AP45" s="425"/>
      <c r="AQ45" s="425"/>
      <c r="AR45" s="425"/>
      <c r="AS45" s="425"/>
      <c r="AT45" s="425"/>
      <c r="AU45" s="425"/>
      <c r="AV45" s="425"/>
      <c r="AW45" s="425"/>
      <c r="AX45" s="425"/>
      <c r="AY45" s="425"/>
      <c r="AZ45" s="425"/>
      <c r="BA45" s="425"/>
      <c r="BB45" s="425"/>
    </row>
    <row r="46" spans="2:54" s="408" customFormat="1" ht="51" x14ac:dyDescent="0.2">
      <c r="B46" s="433" t="str">
        <f>IF(Tabla2[[#This Row],[Productos ]]="","",CONCATENATE(Tabla2[[#This Row],[POA]],".",Tabla2[[#This Row],[SRS]],".",Tabla2[[#This Row],[AREA]],".",Tabla2[[#This Row],[TIPO]]))</f>
        <v/>
      </c>
      <c r="C46" s="433"/>
      <c r="D46" s="433"/>
      <c r="E46" s="433"/>
      <c r="F46" s="433" t="str">
        <f>IF(Tabla2[[#This Row],[Productos ]]="","",'Formulario PPGR1'!#REF!)</f>
        <v/>
      </c>
      <c r="G46" s="388"/>
      <c r="H46" s="388" t="s">
        <v>2517</v>
      </c>
      <c r="I46" s="388" t="s">
        <v>2520</v>
      </c>
      <c r="J46" s="378"/>
      <c r="K46" s="378"/>
      <c r="L46" s="378"/>
      <c r="M46" s="378"/>
      <c r="N46" s="378"/>
      <c r="O46" s="378"/>
      <c r="P46" s="378"/>
      <c r="Q46" s="378"/>
      <c r="R46" s="378"/>
      <c r="S46" s="378"/>
      <c r="T46" s="378">
        <v>1</v>
      </c>
      <c r="U46" s="378"/>
      <c r="V46" s="501">
        <f>SUM(Tabla2[[#This Row],[Ene]:[Dic]])</f>
        <v>1</v>
      </c>
      <c r="W46" s="498" t="s">
        <v>405</v>
      </c>
      <c r="X46" s="498" t="s">
        <v>404</v>
      </c>
      <c r="Y46" s="388"/>
      <c r="Z46" s="645" t="s">
        <v>2513</v>
      </c>
      <c r="AA46" s="425"/>
      <c r="AB46" s="425"/>
      <c r="AC46" s="425"/>
      <c r="AD46" s="425"/>
      <c r="AE46" s="425"/>
      <c r="AF46" s="425"/>
      <c r="AG46" s="425"/>
      <c r="AH46" s="425"/>
      <c r="AI46" s="425"/>
      <c r="AJ46" s="425"/>
      <c r="AK46" s="425"/>
      <c r="AL46" s="425"/>
      <c r="AM46" s="425"/>
      <c r="AN46" s="425"/>
      <c r="AO46" s="425"/>
      <c r="AP46" s="425"/>
      <c r="AQ46" s="425"/>
      <c r="AR46" s="425"/>
      <c r="AS46" s="425"/>
      <c r="AT46" s="425"/>
      <c r="AU46" s="425"/>
      <c r="AV46" s="425"/>
      <c r="AW46" s="425"/>
      <c r="AX46" s="425"/>
      <c r="AY46" s="425"/>
      <c r="AZ46" s="425"/>
      <c r="BA46" s="425"/>
      <c r="BB46" s="425"/>
    </row>
    <row r="47" spans="2:54" s="408" customFormat="1" ht="76.5" x14ac:dyDescent="0.2">
      <c r="B47" s="433" t="e">
        <f>IF(Tabla2[[#This Row],[Productos ]]="","",CONCATENATE(Tabla2[[#This Row],[POA]],".",Tabla2[[#This Row],[SRS]],".",Tabla2[[#This Row],[AREA]],".",Tabla2[[#This Row],[TIPO]]))</f>
        <v>#REF!</v>
      </c>
      <c r="C47" s="433"/>
      <c r="D47" s="433"/>
      <c r="E47" s="433"/>
      <c r="F47" s="433" t="e">
        <f>IF(Tabla2[[#This Row],[Productos ]]="","",'Formulario PPGR1'!#REF!)</f>
        <v>#REF!</v>
      </c>
      <c r="G47" s="388" t="s">
        <v>2528</v>
      </c>
      <c r="H47" s="388" t="s">
        <v>2530</v>
      </c>
      <c r="I47" s="388" t="s">
        <v>2536</v>
      </c>
      <c r="J47" s="378"/>
      <c r="K47" s="378"/>
      <c r="L47" s="378">
        <v>1</v>
      </c>
      <c r="M47" s="378"/>
      <c r="N47" s="378">
        <v>1</v>
      </c>
      <c r="O47" s="378">
        <v>1</v>
      </c>
      <c r="P47" s="378">
        <v>1</v>
      </c>
      <c r="Q47" s="378"/>
      <c r="R47" s="378">
        <v>1</v>
      </c>
      <c r="S47" s="378"/>
      <c r="T47" s="378">
        <v>1</v>
      </c>
      <c r="U47" s="378">
        <v>1</v>
      </c>
      <c r="V47" s="501">
        <f>SUM(Tabla2[[#This Row],[Ene]:[Dic]])</f>
        <v>7</v>
      </c>
      <c r="W47" s="498" t="s">
        <v>413</v>
      </c>
      <c r="X47" s="498" t="s">
        <v>405</v>
      </c>
      <c r="Y47" s="388"/>
      <c r="Z47" s="645" t="s">
        <v>2527</v>
      </c>
      <c r="AA47" s="425"/>
      <c r="AB47" s="425"/>
      <c r="AC47" s="425"/>
      <c r="AD47" s="425"/>
      <c r="AE47" s="425"/>
      <c r="AF47" s="425"/>
      <c r="AG47" s="425"/>
      <c r="AH47" s="425"/>
      <c r="AI47" s="425"/>
      <c r="AJ47" s="425"/>
      <c r="AK47" s="425"/>
      <c r="AL47" s="425"/>
      <c r="AM47" s="425"/>
      <c r="AN47" s="425"/>
      <c r="AO47" s="425"/>
      <c r="AP47" s="425"/>
      <c r="AQ47" s="425"/>
      <c r="AR47" s="425"/>
      <c r="AS47" s="425"/>
      <c r="AT47" s="425"/>
      <c r="AU47" s="425"/>
      <c r="AV47" s="425"/>
      <c r="AW47" s="425"/>
      <c r="AX47" s="425"/>
      <c r="AY47" s="425"/>
      <c r="AZ47" s="425"/>
      <c r="BA47" s="425"/>
      <c r="BB47" s="425"/>
    </row>
    <row r="48" spans="2:54" s="408" customFormat="1" ht="25.5" x14ac:dyDescent="0.2">
      <c r="B48" s="433" t="str">
        <f>IF(Tabla2[[#This Row],[Productos ]]="","",CONCATENATE(Tabla2[[#This Row],[POA]],".",Tabla2[[#This Row],[SRS]],".",Tabla2[[#This Row],[AREA]],".",Tabla2[[#This Row],[TIPO]]))</f>
        <v/>
      </c>
      <c r="C48" s="433"/>
      <c r="D48" s="433"/>
      <c r="E48" s="433"/>
      <c r="F48" s="433" t="str">
        <f>IF(Tabla2[[#This Row],[Productos ]]="","",'Formulario PPGR1'!#REF!)</f>
        <v/>
      </c>
      <c r="G48" s="388"/>
      <c r="H48" s="388" t="s">
        <v>2531</v>
      </c>
      <c r="I48" s="388" t="s">
        <v>2535</v>
      </c>
      <c r="J48" s="378"/>
      <c r="K48" s="378">
        <v>1</v>
      </c>
      <c r="L48" s="378"/>
      <c r="M48" s="378"/>
      <c r="N48" s="378">
        <v>1</v>
      </c>
      <c r="O48" s="378"/>
      <c r="P48" s="378"/>
      <c r="Q48" s="378">
        <v>1</v>
      </c>
      <c r="R48" s="378"/>
      <c r="S48" s="378"/>
      <c r="T48" s="378">
        <v>1</v>
      </c>
      <c r="U48" s="378"/>
      <c r="V48" s="501">
        <f>SUM(Tabla2[[#This Row],[Ene]:[Dic]])</f>
        <v>4</v>
      </c>
      <c r="W48" s="498" t="s">
        <v>405</v>
      </c>
      <c r="X48" s="498" t="s">
        <v>407</v>
      </c>
      <c r="Y48" s="388"/>
      <c r="Z48" s="645" t="s">
        <v>2527</v>
      </c>
      <c r="AA48" s="425"/>
      <c r="AB48" s="425"/>
      <c r="AC48" s="425"/>
      <c r="AD48" s="425"/>
      <c r="AE48" s="425"/>
      <c r="AF48" s="425"/>
      <c r="AG48" s="425"/>
      <c r="AH48" s="425"/>
      <c r="AI48" s="425"/>
      <c r="AJ48" s="425"/>
      <c r="AK48" s="425"/>
      <c r="AL48" s="425"/>
      <c r="AM48" s="425"/>
      <c r="AN48" s="425"/>
      <c r="AO48" s="425"/>
      <c r="AP48" s="425"/>
      <c r="AQ48" s="425"/>
      <c r="AR48" s="425"/>
      <c r="AS48" s="425"/>
      <c r="AT48" s="425"/>
      <c r="AU48" s="425"/>
      <c r="AV48" s="425"/>
      <c r="AW48" s="425"/>
      <c r="AX48" s="425"/>
      <c r="AY48" s="425"/>
      <c r="AZ48" s="425"/>
      <c r="BA48" s="425"/>
      <c r="BB48" s="425"/>
    </row>
    <row r="49" spans="2:54" s="408" customFormat="1" ht="25.5" x14ac:dyDescent="0.2">
      <c r="B49" s="433" t="str">
        <f>IF(Tabla2[[#This Row],[Productos ]]="","",CONCATENATE(Tabla2[[#This Row],[POA]],".",Tabla2[[#This Row],[SRS]],".",Tabla2[[#This Row],[AREA]],".",Tabla2[[#This Row],[TIPO]]))</f>
        <v/>
      </c>
      <c r="C49" s="433"/>
      <c r="D49" s="433"/>
      <c r="E49" s="433"/>
      <c r="F49" s="433" t="str">
        <f>IF(Tabla2[[#This Row],[Productos ]]="","",'Formulario PPGR1'!#REF!)</f>
        <v/>
      </c>
      <c r="G49" s="388"/>
      <c r="H49" s="388" t="s">
        <v>2532</v>
      </c>
      <c r="I49" s="388" t="s">
        <v>2537</v>
      </c>
      <c r="J49" s="378"/>
      <c r="K49" s="378"/>
      <c r="L49" s="378"/>
      <c r="M49" s="378"/>
      <c r="N49" s="378">
        <v>1</v>
      </c>
      <c r="O49" s="378"/>
      <c r="P49" s="378"/>
      <c r="Q49" s="378"/>
      <c r="R49" s="378"/>
      <c r="S49" s="378"/>
      <c r="T49" s="378"/>
      <c r="U49" s="378"/>
      <c r="V49" s="501">
        <f>SUM(Tabla2[[#This Row],[Ene]:[Dic]])</f>
        <v>1</v>
      </c>
      <c r="W49" s="498" t="s">
        <v>421</v>
      </c>
      <c r="X49" s="498"/>
      <c r="Y49" s="388" t="s">
        <v>2540</v>
      </c>
      <c r="Z49" s="645" t="s">
        <v>2527</v>
      </c>
      <c r="AA49" s="425"/>
      <c r="AB49" s="425"/>
      <c r="AC49" s="425"/>
      <c r="AD49" s="425"/>
      <c r="AE49" s="425"/>
      <c r="AF49" s="425"/>
      <c r="AG49" s="425"/>
      <c r="AH49" s="425"/>
      <c r="AI49" s="425"/>
      <c r="AJ49" s="425"/>
      <c r="AK49" s="425"/>
      <c r="AL49" s="425"/>
      <c r="AM49" s="425"/>
      <c r="AN49" s="425"/>
      <c r="AO49" s="425"/>
      <c r="AP49" s="425"/>
      <c r="AQ49" s="425"/>
      <c r="AR49" s="425"/>
      <c r="AS49" s="425"/>
      <c r="AT49" s="425"/>
      <c r="AU49" s="425"/>
      <c r="AV49" s="425"/>
      <c r="AW49" s="425"/>
      <c r="AX49" s="425"/>
      <c r="AY49" s="425"/>
      <c r="AZ49" s="425"/>
      <c r="BA49" s="425"/>
      <c r="BB49" s="425"/>
    </row>
    <row r="50" spans="2:54" s="408" customFormat="1" ht="38.25" x14ac:dyDescent="0.2">
      <c r="B50" s="433" t="str">
        <f>IF(Tabla2[[#This Row],[Productos ]]="","",CONCATENATE(Tabla2[[#This Row],[POA]],".",Tabla2[[#This Row],[SRS]],".",Tabla2[[#This Row],[AREA]],".",Tabla2[[#This Row],[TIPO]]))</f>
        <v/>
      </c>
      <c r="C50" s="433"/>
      <c r="D50" s="433"/>
      <c r="E50" s="433"/>
      <c r="F50" s="433" t="str">
        <f>IF(Tabla2[[#This Row],[Productos ]]="","",'Formulario PPGR1'!#REF!)</f>
        <v/>
      </c>
      <c r="G50" s="388"/>
      <c r="H50" s="388" t="s">
        <v>2533</v>
      </c>
      <c r="I50" s="388" t="s">
        <v>2538</v>
      </c>
      <c r="J50" s="378">
        <v>1</v>
      </c>
      <c r="K50" s="378">
        <v>1</v>
      </c>
      <c r="L50" s="378">
        <v>1</v>
      </c>
      <c r="M50" s="378">
        <v>1</v>
      </c>
      <c r="N50" s="378">
        <v>1</v>
      </c>
      <c r="O50" s="378">
        <v>1</v>
      </c>
      <c r="P50" s="378">
        <v>1</v>
      </c>
      <c r="Q50" s="378">
        <v>1</v>
      </c>
      <c r="R50" s="378">
        <v>1</v>
      </c>
      <c r="S50" s="378">
        <v>1</v>
      </c>
      <c r="T50" s="378">
        <v>1</v>
      </c>
      <c r="U50" s="378">
        <v>1</v>
      </c>
      <c r="V50" s="501">
        <f>SUM(Tabla2[[#This Row],[Ene]:[Dic]])</f>
        <v>12</v>
      </c>
      <c r="W50" s="498" t="s">
        <v>405</v>
      </c>
      <c r="X50" s="498" t="s">
        <v>404</v>
      </c>
      <c r="Y50" s="388"/>
      <c r="Z50" s="645" t="s">
        <v>2527</v>
      </c>
      <c r="AA50" s="425"/>
      <c r="AB50" s="425"/>
      <c r="AC50" s="425"/>
      <c r="AD50" s="425"/>
      <c r="AE50" s="425"/>
      <c r="AF50" s="425"/>
      <c r="AG50" s="425"/>
      <c r="AH50" s="425"/>
      <c r="AI50" s="425"/>
      <c r="AJ50" s="425"/>
      <c r="AK50" s="425"/>
      <c r="AL50" s="425"/>
      <c r="AM50" s="425"/>
      <c r="AN50" s="425"/>
      <c r="AO50" s="425"/>
      <c r="AP50" s="425"/>
      <c r="AQ50" s="425"/>
      <c r="AR50" s="425"/>
      <c r="AS50" s="425"/>
      <c r="AT50" s="425"/>
      <c r="AU50" s="425"/>
      <c r="AV50" s="425"/>
      <c r="AW50" s="425"/>
      <c r="AX50" s="425"/>
      <c r="AY50" s="425"/>
      <c r="AZ50" s="425"/>
      <c r="BA50" s="425"/>
      <c r="BB50" s="425"/>
    </row>
    <row r="51" spans="2:54" s="408" customFormat="1" ht="25.5" x14ac:dyDescent="0.2">
      <c r="B51" s="433" t="str">
        <f>IF(Tabla2[[#This Row],[Productos ]]="","",CONCATENATE(Tabla2[[#This Row],[POA]],".",Tabla2[[#This Row],[SRS]],".",Tabla2[[#This Row],[AREA]],".",Tabla2[[#This Row],[TIPO]]))</f>
        <v/>
      </c>
      <c r="C51" s="433"/>
      <c r="D51" s="433"/>
      <c r="E51" s="433"/>
      <c r="F51" s="433" t="str">
        <f>IF(Tabla2[[#This Row],[Productos ]]="","",'Formulario PPGR1'!#REF!)</f>
        <v/>
      </c>
      <c r="G51" s="388"/>
      <c r="H51" s="388" t="s">
        <v>2534</v>
      </c>
      <c r="I51" s="388" t="s">
        <v>2539</v>
      </c>
      <c r="J51" s="378"/>
      <c r="K51" s="378">
        <v>1</v>
      </c>
      <c r="L51" s="378"/>
      <c r="M51" s="378"/>
      <c r="N51" s="378">
        <v>1</v>
      </c>
      <c r="O51" s="378"/>
      <c r="P51" s="378"/>
      <c r="Q51" s="378">
        <v>1</v>
      </c>
      <c r="R51" s="378"/>
      <c r="S51" s="378"/>
      <c r="T51" s="378">
        <v>1</v>
      </c>
      <c r="U51" s="378"/>
      <c r="V51" s="501">
        <f>SUM(Tabla2[[#This Row],[Ene]:[Dic]])</f>
        <v>4</v>
      </c>
      <c r="W51" s="498" t="s">
        <v>405</v>
      </c>
      <c r="X51" s="498" t="s">
        <v>407</v>
      </c>
      <c r="Y51" s="388"/>
      <c r="Z51" s="645" t="s">
        <v>2527</v>
      </c>
      <c r="AA51" s="425"/>
      <c r="AB51" s="425"/>
      <c r="AC51" s="425"/>
      <c r="AD51" s="425"/>
      <c r="AE51" s="425"/>
      <c r="AF51" s="425"/>
      <c r="AG51" s="425"/>
      <c r="AH51" s="425"/>
      <c r="AI51" s="425"/>
      <c r="AJ51" s="425"/>
      <c r="AK51" s="425"/>
      <c r="AL51" s="425"/>
      <c r="AM51" s="425"/>
      <c r="AN51" s="425"/>
      <c r="AO51" s="425"/>
      <c r="AP51" s="425"/>
      <c r="AQ51" s="425"/>
      <c r="AR51" s="425"/>
      <c r="AS51" s="425"/>
      <c r="AT51" s="425"/>
      <c r="AU51" s="425"/>
      <c r="AV51" s="425"/>
      <c r="AW51" s="425"/>
      <c r="AX51" s="425"/>
      <c r="AY51" s="425"/>
      <c r="AZ51" s="425"/>
      <c r="BA51" s="425"/>
      <c r="BB51" s="425"/>
    </row>
    <row r="52" spans="2:54" s="408" customFormat="1" ht="30.75" customHeight="1" x14ac:dyDescent="0.2">
      <c r="B52" s="433" t="e">
        <f>IF(Tabla2[[#This Row],[Productos ]]="","",CONCATENATE(Tabla2[[#This Row],[POA]],".",Tabla2[[#This Row],[SRS]],".",Tabla2[[#This Row],[AREA]],".",Tabla2[[#This Row],[TIPO]]))</f>
        <v>#REF!</v>
      </c>
      <c r="C52" s="433"/>
      <c r="D52" s="433"/>
      <c r="E52" s="433"/>
      <c r="F52" s="433" t="e">
        <f>IF(Tabla2[[#This Row],[Productos ]]="","",'Formulario PPGR1'!#REF!)</f>
        <v>#REF!</v>
      </c>
      <c r="G52" s="388" t="s">
        <v>2717</v>
      </c>
      <c r="H52" s="388" t="s">
        <v>2720</v>
      </c>
      <c r="I52" s="388" t="s">
        <v>2721</v>
      </c>
      <c r="J52" s="378"/>
      <c r="K52" s="378"/>
      <c r="L52" s="378">
        <v>2</v>
      </c>
      <c r="M52" s="378"/>
      <c r="N52" s="378">
        <v>2</v>
      </c>
      <c r="O52" s="378"/>
      <c r="P52" s="378"/>
      <c r="Q52" s="378"/>
      <c r="R52" s="378">
        <v>2</v>
      </c>
      <c r="S52" s="378"/>
      <c r="T52" s="378">
        <v>2</v>
      </c>
      <c r="U52" s="378"/>
      <c r="V52" s="501">
        <f>SUM(Tabla2[[#This Row],[Ene]:[Dic]])</f>
        <v>8</v>
      </c>
      <c r="W52" s="498" t="s">
        <v>404</v>
      </c>
      <c r="X52" s="498" t="s">
        <v>405</v>
      </c>
      <c r="Y52" s="388"/>
      <c r="Z52" s="645" t="s">
        <v>2235</v>
      </c>
      <c r="AA52" s="425"/>
      <c r="AB52" s="425"/>
      <c r="AC52" s="425"/>
      <c r="AD52" s="425"/>
      <c r="AE52" s="425"/>
      <c r="AF52" s="425"/>
      <c r="AG52" s="425"/>
      <c r="AH52" s="425"/>
      <c r="AI52" s="425"/>
      <c r="AJ52" s="425"/>
      <c r="AK52" s="425"/>
      <c r="AL52" s="425"/>
      <c r="AM52" s="425"/>
      <c r="AN52" s="425"/>
      <c r="AO52" s="425"/>
      <c r="AP52" s="425"/>
      <c r="AQ52" s="425"/>
      <c r="AR52" s="425"/>
      <c r="AS52" s="425"/>
      <c r="AT52" s="425"/>
      <c r="AU52" s="425"/>
      <c r="AV52" s="425"/>
      <c r="AW52" s="425"/>
      <c r="AX52" s="425"/>
      <c r="AY52" s="425"/>
      <c r="AZ52" s="425"/>
      <c r="BA52" s="425"/>
      <c r="BB52" s="425"/>
    </row>
    <row r="53" spans="2:54" s="408" customFormat="1" ht="24" customHeight="1" x14ac:dyDescent="0.2">
      <c r="B53" s="433" t="str">
        <f>IF(Tabla2[[#This Row],[Productos ]]="","",CONCATENATE(Tabla2[[#This Row],[POA]],".",Tabla2[[#This Row],[SRS]],".",Tabla2[[#This Row],[AREA]],".",Tabla2[[#This Row],[TIPO]]))</f>
        <v/>
      </c>
      <c r="C53" s="433"/>
      <c r="D53" s="433"/>
      <c r="E53" s="433"/>
      <c r="F53" s="433" t="str">
        <f>IF(Tabla2[[#This Row],[Productos ]]="","",'Formulario PPGR1'!#REF!)</f>
        <v/>
      </c>
      <c r="G53" s="388"/>
      <c r="H53" s="388" t="s">
        <v>2722</v>
      </c>
      <c r="I53" s="388" t="s">
        <v>2723</v>
      </c>
      <c r="J53" s="378"/>
      <c r="K53" s="378">
        <v>3</v>
      </c>
      <c r="L53" s="378"/>
      <c r="M53" s="378"/>
      <c r="N53" s="378"/>
      <c r="O53" s="378">
        <v>3</v>
      </c>
      <c r="P53" s="378"/>
      <c r="Q53" s="378"/>
      <c r="R53" s="378"/>
      <c r="S53" s="378">
        <v>3</v>
      </c>
      <c r="T53" s="378"/>
      <c r="U53" s="378"/>
      <c r="V53" s="501">
        <f>SUM(Tabla2[[#This Row],[Ene]:[Dic]])</f>
        <v>9</v>
      </c>
      <c r="W53" s="498" t="s">
        <v>404</v>
      </c>
      <c r="X53" s="498"/>
      <c r="Y53" s="388"/>
      <c r="Z53" s="645" t="s">
        <v>2235</v>
      </c>
      <c r="AA53" s="425"/>
      <c r="AB53" s="425"/>
      <c r="AC53" s="425"/>
      <c r="AD53" s="425"/>
      <c r="AE53" s="425"/>
      <c r="AF53" s="425"/>
      <c r="AG53" s="425"/>
      <c r="AH53" s="425"/>
      <c r="AI53" s="425"/>
      <c r="AJ53" s="425"/>
      <c r="AK53" s="425"/>
      <c r="AL53" s="425"/>
      <c r="AM53" s="425"/>
      <c r="AN53" s="425"/>
      <c r="AO53" s="425"/>
      <c r="AP53" s="425"/>
      <c r="AQ53" s="425"/>
      <c r="AR53" s="425"/>
      <c r="AS53" s="425"/>
      <c r="AT53" s="425"/>
      <c r="AU53" s="425"/>
      <c r="AV53" s="425"/>
      <c r="AW53" s="425"/>
      <c r="AX53" s="425"/>
      <c r="AY53" s="425"/>
      <c r="AZ53" s="425"/>
      <c r="BA53" s="425"/>
      <c r="BB53" s="425"/>
    </row>
    <row r="54" spans="2:54" s="408" customFormat="1" ht="48.75" customHeight="1" x14ac:dyDescent="0.2">
      <c r="B54" s="433" t="e">
        <f>IF(Tabla2[[#This Row],[Productos ]]="","",CONCATENATE(Tabla2[[#This Row],[POA]],".",Tabla2[[#This Row],[SRS]],".",Tabla2[[#This Row],[AREA]],".",Tabla2[[#This Row],[TIPO]]))</f>
        <v>#REF!</v>
      </c>
      <c r="C54" s="433"/>
      <c r="D54" s="433"/>
      <c r="E54" s="433"/>
      <c r="F54" s="433" t="e">
        <f>IF(Tabla2[[#This Row],[Productos ]]="","",'Formulario PPGR1'!#REF!)</f>
        <v>#REF!</v>
      </c>
      <c r="G54" s="388" t="s">
        <v>2719</v>
      </c>
      <c r="H54" s="388" t="s">
        <v>2724</v>
      </c>
      <c r="I54" s="388" t="s">
        <v>2725</v>
      </c>
      <c r="J54" s="378"/>
      <c r="K54" s="378"/>
      <c r="L54" s="378"/>
      <c r="M54" s="378">
        <v>1</v>
      </c>
      <c r="N54" s="378">
        <v>1</v>
      </c>
      <c r="O54" s="378">
        <v>1</v>
      </c>
      <c r="P54" s="378">
        <v>1</v>
      </c>
      <c r="Q54" s="378">
        <v>1</v>
      </c>
      <c r="R54" s="378">
        <v>1</v>
      </c>
      <c r="S54" s="378">
        <v>1</v>
      </c>
      <c r="T54" s="378">
        <v>1</v>
      </c>
      <c r="U54" s="378">
        <v>1</v>
      </c>
      <c r="V54" s="501">
        <f>SUM(Tabla2[[#This Row],[Ene]:[Dic]])</f>
        <v>9</v>
      </c>
      <c r="W54" s="498" t="s">
        <v>404</v>
      </c>
      <c r="X54" s="498" t="s">
        <v>405</v>
      </c>
      <c r="Y54" s="388"/>
      <c r="Z54" s="645" t="s">
        <v>2235</v>
      </c>
      <c r="AA54" s="425"/>
      <c r="AB54" s="425"/>
      <c r="AC54" s="425"/>
      <c r="AD54" s="425"/>
      <c r="AE54" s="425"/>
      <c r="AF54" s="425"/>
      <c r="AG54" s="425"/>
      <c r="AH54" s="425"/>
      <c r="AI54" s="425"/>
      <c r="AJ54" s="425"/>
      <c r="AK54" s="425"/>
      <c r="AL54" s="425"/>
      <c r="AM54" s="425"/>
      <c r="AN54" s="425"/>
      <c r="AO54" s="425"/>
      <c r="AP54" s="425"/>
      <c r="AQ54" s="425"/>
      <c r="AR54" s="425"/>
      <c r="AS54" s="425"/>
      <c r="AT54" s="425"/>
      <c r="AU54" s="425"/>
      <c r="AV54" s="425"/>
      <c r="AW54" s="425"/>
      <c r="AX54" s="425"/>
      <c r="AY54" s="425"/>
      <c r="AZ54" s="425"/>
      <c r="BA54" s="425"/>
      <c r="BB54" s="425"/>
    </row>
    <row r="55" spans="2:54" s="408" customFormat="1" ht="25.5" x14ac:dyDescent="0.2">
      <c r="B55" s="433" t="e">
        <f>IF(Tabla2[[#This Row],[Productos ]]="","",CONCATENATE(Tabla2[[#This Row],[POA]],".",Tabla2[[#This Row],[SRS]],".",Tabla2[[#This Row],[AREA]],".",Tabla2[[#This Row],[TIPO]]))</f>
        <v>#REF!</v>
      </c>
      <c r="C55" s="433" t="e">
        <f>IF(Tabla2[[#This Row],[Productos ]]="","",'Formulario PPGR1'!#REF!)</f>
        <v>#REF!</v>
      </c>
      <c r="D55" s="433" t="e">
        <f>IF(Tabla2[[#This Row],[Productos ]]="","",'Formulario PPGR1'!#REF!)</f>
        <v>#REF!</v>
      </c>
      <c r="E55" s="433" t="e">
        <f>IF(Tabla2[[#This Row],[Productos ]]="","",'Formulario PPGR1'!#REF!)</f>
        <v>#REF!</v>
      </c>
      <c r="F55" s="433" t="e">
        <f>IF(Tabla2[[#This Row],[Productos ]]="","",'Formulario PPGR1'!#REF!)</f>
        <v>#REF!</v>
      </c>
      <c r="G55" s="388" t="s">
        <v>1991</v>
      </c>
      <c r="H55" s="388" t="s">
        <v>1996</v>
      </c>
      <c r="I55" s="388" t="s">
        <v>1998</v>
      </c>
      <c r="J55" s="378">
        <v>1</v>
      </c>
      <c r="K55" s="378">
        <v>1</v>
      </c>
      <c r="L55" s="378">
        <v>1</v>
      </c>
      <c r="M55" s="378">
        <v>1</v>
      </c>
      <c r="N55" s="378">
        <v>1</v>
      </c>
      <c r="O55" s="378">
        <v>1</v>
      </c>
      <c r="P55" s="378">
        <v>1</v>
      </c>
      <c r="Q55" s="378">
        <v>1</v>
      </c>
      <c r="R55" s="378">
        <v>1</v>
      </c>
      <c r="S55" s="378">
        <v>1</v>
      </c>
      <c r="T55" s="378">
        <v>1</v>
      </c>
      <c r="U55" s="378">
        <v>1</v>
      </c>
      <c r="V55" s="405">
        <f>SUM(Tabla2[[#This Row],[Ene]:[Dic]])</f>
        <v>12</v>
      </c>
      <c r="W55" s="498" t="s">
        <v>413</v>
      </c>
      <c r="X55" s="498"/>
      <c r="Y55" s="388"/>
      <c r="Z55" s="645" t="s">
        <v>2036</v>
      </c>
      <c r="AA55" s="425"/>
      <c r="AB55" s="425"/>
      <c r="AC55" s="425"/>
      <c r="AD55" s="425"/>
      <c r="AE55" s="425"/>
      <c r="AF55" s="425"/>
      <c r="AG55" s="425"/>
      <c r="AH55" s="425"/>
      <c r="AI55" s="425"/>
      <c r="AJ55" s="425"/>
      <c r="AK55" s="425"/>
      <c r="AL55" s="425"/>
      <c r="AM55" s="425"/>
      <c r="AN55" s="425"/>
      <c r="AO55" s="425"/>
      <c r="AP55" s="425"/>
      <c r="AQ55" s="425"/>
      <c r="AR55" s="425"/>
      <c r="AS55" s="425"/>
      <c r="AT55" s="425"/>
      <c r="AU55" s="425"/>
      <c r="AV55" s="425"/>
      <c r="AW55" s="425"/>
      <c r="AX55" s="425"/>
      <c r="AY55" s="425"/>
      <c r="AZ55" s="425"/>
      <c r="BA55" s="425"/>
      <c r="BB55" s="425"/>
    </row>
    <row r="56" spans="2:54" s="408" customFormat="1" ht="38.25" x14ac:dyDescent="0.2">
      <c r="B56" s="433" t="str">
        <f>IF(Tabla2[[#This Row],[Productos ]]="","",CONCATENATE(Tabla2[[#This Row],[POA]],".",Tabla2[[#This Row],[SRS]],".",Tabla2[[#This Row],[AREA]],".",Tabla2[[#This Row],[TIPO]]))</f>
        <v/>
      </c>
      <c r="C56" s="433" t="str">
        <f>IF(Tabla2[[#This Row],[Productos ]]="","",'Formulario PPGR1'!#REF!)</f>
        <v/>
      </c>
      <c r="D56" s="433" t="str">
        <f>IF(Tabla2[[#This Row],[Productos ]]="","",'Formulario PPGR1'!#REF!)</f>
        <v/>
      </c>
      <c r="E56" s="433" t="str">
        <f>IF(Tabla2[[#This Row],[Productos ]]="","",'Formulario PPGR1'!#REF!)</f>
        <v/>
      </c>
      <c r="F56" s="433" t="str">
        <f>IF(Tabla2[[#This Row],[Productos ]]="","",'Formulario PPGR1'!#REF!)</f>
        <v/>
      </c>
      <c r="G56" s="388"/>
      <c r="H56" s="388" t="s">
        <v>1997</v>
      </c>
      <c r="I56" s="389" t="s">
        <v>1999</v>
      </c>
      <c r="J56" s="378">
        <v>1</v>
      </c>
      <c r="K56" s="378">
        <v>1</v>
      </c>
      <c r="L56" s="378">
        <v>1</v>
      </c>
      <c r="M56" s="378">
        <v>1</v>
      </c>
      <c r="N56" s="378">
        <v>1</v>
      </c>
      <c r="O56" s="378">
        <v>1</v>
      </c>
      <c r="P56" s="378">
        <v>1</v>
      </c>
      <c r="Q56" s="378">
        <v>1</v>
      </c>
      <c r="R56" s="378">
        <v>1</v>
      </c>
      <c r="S56" s="378">
        <v>1</v>
      </c>
      <c r="T56" s="378">
        <v>1</v>
      </c>
      <c r="U56" s="378">
        <v>1</v>
      </c>
      <c r="V56" s="405">
        <f>SUM(Tabla2[[#This Row],[Ene]:[Dic]])</f>
        <v>12</v>
      </c>
      <c r="W56" s="498" t="s">
        <v>413</v>
      </c>
      <c r="X56" s="498"/>
      <c r="Y56" s="388"/>
      <c r="Z56" s="645" t="s">
        <v>2036</v>
      </c>
      <c r="AA56" s="425"/>
      <c r="AB56" s="425"/>
      <c r="AC56" s="425"/>
      <c r="AD56" s="425"/>
      <c r="AE56" s="425"/>
      <c r="AF56" s="425"/>
      <c r="AG56" s="425"/>
      <c r="AH56" s="425"/>
      <c r="AI56" s="425"/>
      <c r="AJ56" s="425"/>
      <c r="AK56" s="425"/>
      <c r="AL56" s="425"/>
      <c r="AM56" s="425"/>
      <c r="AN56" s="425"/>
      <c r="AO56" s="425"/>
      <c r="AP56" s="425"/>
      <c r="AQ56" s="425"/>
      <c r="AR56" s="425"/>
      <c r="AS56" s="425"/>
      <c r="AT56" s="425"/>
      <c r="AU56" s="425"/>
      <c r="AV56" s="425"/>
      <c r="AW56" s="425"/>
      <c r="AX56" s="425"/>
      <c r="AY56" s="425"/>
      <c r="AZ56" s="425"/>
      <c r="BA56" s="425"/>
      <c r="BB56" s="425"/>
    </row>
    <row r="57" spans="2:54" s="408" customFormat="1" ht="38.25" x14ac:dyDescent="0.2">
      <c r="B57" s="433" t="str">
        <f>IF(Tabla2[[#This Row],[Productos ]]="","",CONCATENATE(Tabla2[[#This Row],[POA]],".",Tabla2[[#This Row],[SRS]],".",Tabla2[[#This Row],[AREA]],".",Tabla2[[#This Row],[TIPO]]))</f>
        <v/>
      </c>
      <c r="C57" s="433" t="str">
        <f>IF(Tabla2[[#This Row],[Productos ]]="","",'Formulario PPGR1'!#REF!)</f>
        <v/>
      </c>
      <c r="D57" s="433" t="str">
        <f>IF(Tabla2[[#This Row],[Productos ]]="","",'Formulario PPGR1'!#REF!)</f>
        <v/>
      </c>
      <c r="E57" s="433" t="str">
        <f>IF(Tabla2[[#This Row],[Productos ]]="","",'Formulario PPGR1'!#REF!)</f>
        <v/>
      </c>
      <c r="F57" s="433" t="str">
        <f>IF(Tabla2[[#This Row],[Productos ]]="","",'Formulario PPGR1'!#REF!)</f>
        <v/>
      </c>
      <c r="G57" s="388"/>
      <c r="H57" s="388" t="s">
        <v>2146</v>
      </c>
      <c r="I57" s="388" t="s">
        <v>2619</v>
      </c>
      <c r="J57" s="378"/>
      <c r="K57" s="378"/>
      <c r="L57" s="378">
        <v>1</v>
      </c>
      <c r="M57" s="378"/>
      <c r="N57" s="378"/>
      <c r="O57" s="378">
        <v>1</v>
      </c>
      <c r="P57" s="378"/>
      <c r="Q57" s="378"/>
      <c r="R57" s="378">
        <v>1</v>
      </c>
      <c r="S57" s="378"/>
      <c r="T57" s="378"/>
      <c r="U57" s="378">
        <v>1</v>
      </c>
      <c r="V57" s="501">
        <f>SUM(Tabla2[[#This Row],[Ene]:[Dic]])</f>
        <v>4</v>
      </c>
      <c r="W57" s="498" t="s">
        <v>404</v>
      </c>
      <c r="X57" s="498"/>
      <c r="Y57" s="388" t="s">
        <v>2100</v>
      </c>
      <c r="Z57" s="645" t="s">
        <v>2083</v>
      </c>
      <c r="AA57" s="425"/>
      <c r="AB57" s="425"/>
      <c r="AC57" s="425"/>
      <c r="AD57" s="425"/>
      <c r="AE57" s="425"/>
      <c r="AF57" s="425"/>
      <c r="AG57" s="425"/>
      <c r="AH57" s="425"/>
      <c r="AI57" s="425"/>
      <c r="AJ57" s="425"/>
      <c r="AK57" s="425"/>
      <c r="AL57" s="425"/>
      <c r="AM57" s="425"/>
      <c r="AN57" s="425"/>
      <c r="AO57" s="425"/>
      <c r="AP57" s="425"/>
      <c r="AQ57" s="425"/>
      <c r="AR57" s="425"/>
      <c r="AS57" s="425"/>
      <c r="AT57" s="425"/>
      <c r="AU57" s="425"/>
      <c r="AV57" s="425"/>
      <c r="AW57" s="425"/>
      <c r="AX57" s="425"/>
      <c r="AY57" s="425"/>
      <c r="AZ57" s="425"/>
      <c r="BA57" s="425"/>
      <c r="BB57" s="425"/>
    </row>
    <row r="58" spans="2:54" s="408" customFormat="1" ht="63.75" x14ac:dyDescent="0.2">
      <c r="B58" s="433" t="e">
        <f>IF(Tabla2[[#This Row],[Productos ]]="","",CONCATENATE(Tabla2[[#This Row],[POA]],".",Tabla2[[#This Row],[SRS]],".",Tabla2[[#This Row],[AREA]],".",Tabla2[[#This Row],[TIPO]]))</f>
        <v>#REF!</v>
      </c>
      <c r="C58" s="433" t="e">
        <f>IF(Tabla2[[#This Row],[Productos ]]="","",'Formulario PPGR1'!#REF!)</f>
        <v>#REF!</v>
      </c>
      <c r="D58" s="433" t="e">
        <f>IF(Tabla2[[#This Row],[Productos ]]="","",'Formulario PPGR1'!#REF!)</f>
        <v>#REF!</v>
      </c>
      <c r="E58" s="433" t="e">
        <f>IF(Tabla2[[#This Row],[Productos ]]="","",'Formulario PPGR1'!#REF!)</f>
        <v>#REF!</v>
      </c>
      <c r="F58" s="433" t="e">
        <f>IF(Tabla2[[#This Row],[Productos ]]="","",'Formulario PPGR1'!#REF!)</f>
        <v>#REF!</v>
      </c>
      <c r="G58" s="388" t="s">
        <v>1994</v>
      </c>
      <c r="H58" s="388" t="s">
        <v>2000</v>
      </c>
      <c r="I58" s="388" t="s">
        <v>2020</v>
      </c>
      <c r="J58" s="378">
        <v>1</v>
      </c>
      <c r="K58" s="378"/>
      <c r="L58" s="378"/>
      <c r="M58" s="378">
        <v>1</v>
      </c>
      <c r="N58" s="378"/>
      <c r="O58" s="378"/>
      <c r="P58" s="378">
        <v>1</v>
      </c>
      <c r="Q58" s="378"/>
      <c r="R58" s="378"/>
      <c r="S58" s="378">
        <v>1</v>
      </c>
      <c r="T58" s="378"/>
      <c r="U58" s="378"/>
      <c r="V58" s="405">
        <f>SUM(Tabla2[[#This Row],[Ene]:[Dic]])</f>
        <v>4</v>
      </c>
      <c r="W58" s="498" t="s">
        <v>408</v>
      </c>
      <c r="X58" s="498"/>
      <c r="Y58" s="388"/>
      <c r="Z58" s="645" t="s">
        <v>2036</v>
      </c>
      <c r="AA58" s="425"/>
      <c r="AB58" s="425"/>
      <c r="AC58" s="425"/>
      <c r="AD58" s="425"/>
      <c r="AE58" s="425"/>
      <c r="AF58" s="425"/>
      <c r="AG58" s="425"/>
      <c r="AH58" s="425"/>
      <c r="AI58" s="425"/>
      <c r="AJ58" s="425"/>
      <c r="AK58" s="425"/>
      <c r="AL58" s="425"/>
      <c r="AM58" s="425"/>
      <c r="AN58" s="425"/>
      <c r="AO58" s="425"/>
      <c r="AP58" s="425"/>
      <c r="AQ58" s="425"/>
      <c r="AR58" s="425"/>
      <c r="AS58" s="425"/>
      <c r="AT58" s="425"/>
      <c r="AU58" s="425"/>
      <c r="AV58" s="425"/>
      <c r="AW58" s="425"/>
      <c r="AX58" s="425"/>
      <c r="AY58" s="425"/>
      <c r="AZ58" s="425"/>
      <c r="BA58" s="425"/>
      <c r="BB58" s="425"/>
    </row>
    <row r="59" spans="2:54" s="408" customFormat="1" ht="25.5" x14ac:dyDescent="0.2">
      <c r="B59" s="433" t="str">
        <f>IF(Tabla2[[#This Row],[Productos ]]="","",CONCATENATE(Tabla2[[#This Row],[POA]],".",Tabla2[[#This Row],[SRS]],".",Tabla2[[#This Row],[AREA]],".",Tabla2[[#This Row],[TIPO]]))</f>
        <v/>
      </c>
      <c r="C59" s="433" t="str">
        <f>IF(Tabla2[[#This Row],[Productos ]]="","",'Formulario PPGR1'!#REF!)</f>
        <v/>
      </c>
      <c r="D59" s="433" t="str">
        <f>IF(Tabla2[[#This Row],[Productos ]]="","",'Formulario PPGR1'!#REF!)</f>
        <v/>
      </c>
      <c r="E59" s="433" t="str">
        <f>IF(Tabla2[[#This Row],[Productos ]]="","",'Formulario PPGR1'!#REF!)</f>
        <v/>
      </c>
      <c r="F59" s="433" t="str">
        <f>IF(Tabla2[[#This Row],[Productos ]]="","",'Formulario PPGR1'!#REF!)</f>
        <v/>
      </c>
      <c r="G59" s="388"/>
      <c r="H59" s="388" t="s">
        <v>2003</v>
      </c>
      <c r="I59" s="388" t="s">
        <v>2021</v>
      </c>
      <c r="J59" s="378">
        <v>1</v>
      </c>
      <c r="K59" s="378">
        <v>1</v>
      </c>
      <c r="L59" s="378">
        <v>1</v>
      </c>
      <c r="M59" s="378">
        <v>1</v>
      </c>
      <c r="N59" s="378">
        <v>1</v>
      </c>
      <c r="O59" s="378">
        <v>1</v>
      </c>
      <c r="P59" s="378">
        <v>1</v>
      </c>
      <c r="Q59" s="378">
        <v>1</v>
      </c>
      <c r="R59" s="378">
        <v>1</v>
      </c>
      <c r="S59" s="378">
        <v>1</v>
      </c>
      <c r="T59" s="378">
        <v>1</v>
      </c>
      <c r="U59" s="378">
        <v>1</v>
      </c>
      <c r="V59" s="405">
        <f>SUM(Tabla2[[#This Row],[Ene]:[Dic]])</f>
        <v>12</v>
      </c>
      <c r="W59" s="498" t="s">
        <v>413</v>
      </c>
      <c r="X59" s="498"/>
      <c r="Y59" s="388"/>
      <c r="Z59" s="645" t="s">
        <v>2036</v>
      </c>
      <c r="AA59" s="425"/>
      <c r="AB59" s="425"/>
      <c r="AC59" s="425"/>
      <c r="AD59" s="425"/>
      <c r="AE59" s="425"/>
      <c r="AF59" s="425"/>
      <c r="AG59" s="425"/>
      <c r="AH59" s="425"/>
      <c r="AI59" s="425"/>
      <c r="AJ59" s="425"/>
      <c r="AK59" s="425"/>
      <c r="AL59" s="425"/>
      <c r="AM59" s="425"/>
      <c r="AN59" s="425"/>
      <c r="AO59" s="425"/>
      <c r="AP59" s="425"/>
      <c r="AQ59" s="425"/>
      <c r="AR59" s="425"/>
      <c r="AS59" s="425"/>
      <c r="AT59" s="425"/>
      <c r="AU59" s="425"/>
      <c r="AV59" s="425"/>
      <c r="AW59" s="425"/>
      <c r="AX59" s="425"/>
      <c r="AY59" s="425"/>
      <c r="AZ59" s="425"/>
      <c r="BA59" s="425"/>
      <c r="BB59" s="425"/>
    </row>
    <row r="60" spans="2:54" s="408" customFormat="1" ht="38.25" x14ac:dyDescent="0.2">
      <c r="B60" s="433" t="str">
        <f>IF(Tabla2[[#This Row],[Productos ]]="","",CONCATENATE(Tabla2[[#This Row],[POA]],".",Tabla2[[#This Row],[SRS]],".",Tabla2[[#This Row],[AREA]],".",Tabla2[[#This Row],[TIPO]]))</f>
        <v/>
      </c>
      <c r="C60" s="433" t="str">
        <f>IF(Tabla2[[#This Row],[Productos ]]="","",'Formulario PPGR1'!#REF!)</f>
        <v/>
      </c>
      <c r="D60" s="433" t="str">
        <f>IF(Tabla2[[#This Row],[Productos ]]="","",'Formulario PPGR1'!#REF!)</f>
        <v/>
      </c>
      <c r="E60" s="433" t="str">
        <f>IF(Tabla2[[#This Row],[Productos ]]="","",'Formulario PPGR1'!#REF!)</f>
        <v/>
      </c>
      <c r="F60" s="433" t="str">
        <f>IF(Tabla2[[#This Row],[Productos ]]="","",'Formulario PPGR1'!#REF!)</f>
        <v/>
      </c>
      <c r="G60" s="388"/>
      <c r="H60" s="388" t="s">
        <v>2004</v>
      </c>
      <c r="I60" s="388" t="s">
        <v>2022</v>
      </c>
      <c r="J60" s="378"/>
      <c r="K60" s="378"/>
      <c r="L60" s="378"/>
      <c r="M60" s="378"/>
      <c r="N60" s="378"/>
      <c r="O60" s="378"/>
      <c r="P60" s="378"/>
      <c r="Q60" s="378">
        <v>1</v>
      </c>
      <c r="R60" s="378"/>
      <c r="S60" s="378"/>
      <c r="T60" s="378"/>
      <c r="U60" s="378"/>
      <c r="V60" s="405">
        <f>SUM(Tabla2[[#This Row],[Ene]:[Dic]])</f>
        <v>1</v>
      </c>
      <c r="W60" s="498" t="s">
        <v>413</v>
      </c>
      <c r="X60" s="498"/>
      <c r="Y60" s="388"/>
      <c r="Z60" s="645" t="s">
        <v>2036</v>
      </c>
      <c r="AA60" s="425"/>
      <c r="AB60" s="425"/>
      <c r="AC60" s="425"/>
      <c r="AD60" s="425"/>
      <c r="AE60" s="425"/>
      <c r="AF60" s="425"/>
      <c r="AG60" s="425"/>
      <c r="AH60" s="425"/>
      <c r="AI60" s="425"/>
      <c r="AJ60" s="425"/>
      <c r="AK60" s="425"/>
      <c r="AL60" s="425"/>
      <c r="AM60" s="425"/>
      <c r="AN60" s="425"/>
      <c r="AO60" s="425"/>
      <c r="AP60" s="425"/>
      <c r="AQ60" s="425"/>
      <c r="AR60" s="425"/>
      <c r="AS60" s="425"/>
      <c r="AT60" s="425"/>
      <c r="AU60" s="425"/>
      <c r="AV60" s="425"/>
      <c r="AW60" s="425"/>
      <c r="AX60" s="425"/>
      <c r="AY60" s="425"/>
      <c r="AZ60" s="425"/>
      <c r="BA60" s="425"/>
      <c r="BB60" s="425"/>
    </row>
    <row r="61" spans="2:54" s="408" customFormat="1" ht="25.5" x14ac:dyDescent="0.2">
      <c r="B61" s="433" t="str">
        <f>IF(Tabla2[[#This Row],[Productos ]]="","",CONCATENATE(Tabla2[[#This Row],[POA]],".",Tabla2[[#This Row],[SRS]],".",Tabla2[[#This Row],[AREA]],".",Tabla2[[#This Row],[TIPO]]))</f>
        <v/>
      </c>
      <c r="C61" s="433" t="str">
        <f>IF(Tabla2[[#This Row],[Productos ]]="","",'Formulario PPGR1'!#REF!)</f>
        <v/>
      </c>
      <c r="D61" s="433" t="str">
        <f>IF(Tabla2[[#This Row],[Productos ]]="","",'Formulario PPGR1'!#REF!)</f>
        <v/>
      </c>
      <c r="E61" s="433" t="str">
        <f>IF(Tabla2[[#This Row],[Productos ]]="","",'Formulario PPGR1'!#REF!)</f>
        <v/>
      </c>
      <c r="F61" s="433" t="str">
        <f>IF(Tabla2[[#This Row],[Productos ]]="","",'Formulario PPGR1'!#REF!)</f>
        <v/>
      </c>
      <c r="G61" s="388"/>
      <c r="H61" s="388" t="s">
        <v>2005</v>
      </c>
      <c r="I61" s="388" t="s">
        <v>2024</v>
      </c>
      <c r="J61" s="378"/>
      <c r="K61" s="378"/>
      <c r="L61" s="378">
        <v>1</v>
      </c>
      <c r="M61" s="378"/>
      <c r="N61" s="378"/>
      <c r="O61" s="378">
        <v>1</v>
      </c>
      <c r="P61" s="378"/>
      <c r="Q61" s="378"/>
      <c r="R61" s="378">
        <v>1</v>
      </c>
      <c r="S61" s="378"/>
      <c r="T61" s="378"/>
      <c r="U61" s="378">
        <v>1</v>
      </c>
      <c r="V61" s="405">
        <f>SUM(Tabla2[[#This Row],[Ene]:[Dic]])</f>
        <v>4</v>
      </c>
      <c r="W61" s="498" t="s">
        <v>404</v>
      </c>
      <c r="X61" s="498" t="s">
        <v>405</v>
      </c>
      <c r="Y61" s="388"/>
      <c r="Z61" s="645" t="s">
        <v>2036</v>
      </c>
      <c r="AA61" s="425"/>
      <c r="AB61" s="425"/>
      <c r="AC61" s="425"/>
      <c r="AD61" s="425"/>
      <c r="AE61" s="425"/>
      <c r="AF61" s="425"/>
      <c r="AG61" s="425"/>
      <c r="AH61" s="425"/>
      <c r="AI61" s="425"/>
      <c r="AJ61" s="425"/>
      <c r="AK61" s="425"/>
      <c r="AL61" s="425"/>
      <c r="AM61" s="425"/>
      <c r="AN61" s="425"/>
      <c r="AO61" s="425"/>
      <c r="AP61" s="425"/>
      <c r="AQ61" s="425"/>
      <c r="AR61" s="425"/>
      <c r="AS61" s="425"/>
      <c r="AT61" s="425"/>
      <c r="AU61" s="425"/>
      <c r="AV61" s="425"/>
      <c r="AW61" s="425"/>
      <c r="AX61" s="425"/>
      <c r="AY61" s="425"/>
      <c r="AZ61" s="425"/>
      <c r="BA61" s="425"/>
      <c r="BB61" s="425"/>
    </row>
    <row r="62" spans="2:54" s="408" customFormat="1" ht="38.25" x14ac:dyDescent="0.2">
      <c r="B62" s="433" t="str">
        <f>IF(Tabla2[[#This Row],[Productos ]]="","",CONCATENATE(Tabla2[[#This Row],[POA]],".",Tabla2[[#This Row],[SRS]],".",Tabla2[[#This Row],[AREA]],".",Tabla2[[#This Row],[TIPO]]))</f>
        <v/>
      </c>
      <c r="C62" s="433" t="str">
        <f>IF(Tabla2[[#This Row],[Productos ]]="","",'Formulario PPGR1'!#REF!)</f>
        <v/>
      </c>
      <c r="D62" s="433" t="str">
        <f>IF(Tabla2[[#This Row],[Productos ]]="","",'Formulario PPGR1'!#REF!)</f>
        <v/>
      </c>
      <c r="E62" s="433" t="str">
        <f>IF(Tabla2[[#This Row],[Productos ]]="","",'Formulario PPGR1'!#REF!)</f>
        <v/>
      </c>
      <c r="F62" s="433" t="str">
        <f>IF(Tabla2[[#This Row],[Productos ]]="","",'Formulario PPGR1'!#REF!)</f>
        <v/>
      </c>
      <c r="G62" s="388"/>
      <c r="H62" s="388" t="s">
        <v>2006</v>
      </c>
      <c r="I62" s="388" t="s">
        <v>2001</v>
      </c>
      <c r="J62" s="378"/>
      <c r="K62" s="378"/>
      <c r="L62" s="378"/>
      <c r="M62" s="378"/>
      <c r="N62" s="378"/>
      <c r="O62" s="378"/>
      <c r="P62" s="378"/>
      <c r="Q62" s="378"/>
      <c r="R62" s="378"/>
      <c r="S62" s="378"/>
      <c r="T62" s="378"/>
      <c r="U62" s="378"/>
      <c r="V62" s="405">
        <f>SUM(Tabla2[[#This Row],[Ene]:[Dic]])</f>
        <v>0</v>
      </c>
      <c r="W62" s="498" t="s">
        <v>413</v>
      </c>
      <c r="X62" s="498"/>
      <c r="Y62" s="388"/>
      <c r="Z62" s="645" t="s">
        <v>2036</v>
      </c>
      <c r="AA62" s="425"/>
      <c r="AB62" s="425"/>
      <c r="AC62" s="425"/>
      <c r="AD62" s="425"/>
      <c r="AE62" s="425"/>
      <c r="AF62" s="425"/>
      <c r="AG62" s="425"/>
      <c r="AH62" s="425"/>
      <c r="AI62" s="425"/>
      <c r="AJ62" s="425"/>
      <c r="AK62" s="425"/>
      <c r="AL62" s="425"/>
      <c r="AM62" s="425"/>
      <c r="AN62" s="425"/>
      <c r="AO62" s="425"/>
      <c r="AP62" s="425"/>
      <c r="AQ62" s="425"/>
      <c r="AR62" s="425"/>
      <c r="AS62" s="425"/>
      <c r="AT62" s="425"/>
      <c r="AU62" s="425"/>
      <c r="AV62" s="425"/>
      <c r="AW62" s="425"/>
      <c r="AX62" s="425"/>
      <c r="AY62" s="425"/>
      <c r="AZ62" s="425"/>
      <c r="BA62" s="425"/>
      <c r="BB62" s="425"/>
    </row>
    <row r="63" spans="2:54" s="408" customFormat="1" ht="25.5" x14ac:dyDescent="0.2">
      <c r="B63" s="433" t="str">
        <f>IF(Tabla2[[#This Row],[Productos ]]="","",CONCATENATE(Tabla2[[#This Row],[POA]],".",Tabla2[[#This Row],[SRS]],".",Tabla2[[#This Row],[AREA]],".",Tabla2[[#This Row],[TIPO]]))</f>
        <v/>
      </c>
      <c r="C63" s="433" t="str">
        <f>IF(Tabla2[[#This Row],[Productos ]]="","",'Formulario PPGR1'!#REF!)</f>
        <v/>
      </c>
      <c r="D63" s="433" t="str">
        <f>IF(Tabla2[[#This Row],[Productos ]]="","",'Formulario PPGR1'!#REF!)</f>
        <v/>
      </c>
      <c r="E63" s="433" t="str">
        <f>IF(Tabla2[[#This Row],[Productos ]]="","",'Formulario PPGR1'!#REF!)</f>
        <v/>
      </c>
      <c r="F63" s="433" t="str">
        <f>IF(Tabla2[[#This Row],[Productos ]]="","",'Formulario PPGR1'!#REF!)</f>
        <v/>
      </c>
      <c r="G63" s="388"/>
      <c r="H63" s="388" t="s">
        <v>2007</v>
      </c>
      <c r="I63" s="388" t="s">
        <v>2023</v>
      </c>
      <c r="J63" s="378"/>
      <c r="K63" s="378"/>
      <c r="L63" s="378"/>
      <c r="M63" s="378">
        <v>1</v>
      </c>
      <c r="N63" s="378"/>
      <c r="O63" s="378"/>
      <c r="P63" s="378"/>
      <c r="Q63" s="378">
        <v>1</v>
      </c>
      <c r="R63" s="378"/>
      <c r="S63" s="378"/>
      <c r="T63" s="378"/>
      <c r="U63" s="378"/>
      <c r="V63" s="405">
        <f>SUM(Tabla2[[#This Row],[Ene]:[Dic]])</f>
        <v>2</v>
      </c>
      <c r="W63" s="498" t="s">
        <v>404</v>
      </c>
      <c r="X63" s="498" t="s">
        <v>405</v>
      </c>
      <c r="Y63" s="388"/>
      <c r="Z63" s="645" t="s">
        <v>2036</v>
      </c>
      <c r="AA63" s="425"/>
      <c r="AB63" s="425"/>
      <c r="AC63" s="425"/>
      <c r="AD63" s="425"/>
      <c r="AE63" s="425"/>
      <c r="AF63" s="425"/>
      <c r="AG63" s="425"/>
      <c r="AH63" s="425"/>
      <c r="AI63" s="425"/>
      <c r="AJ63" s="425"/>
      <c r="AK63" s="425"/>
      <c r="AL63" s="425"/>
      <c r="AM63" s="425"/>
      <c r="AN63" s="425"/>
      <c r="AO63" s="425"/>
      <c r="AP63" s="425"/>
      <c r="AQ63" s="425"/>
      <c r="AR63" s="425"/>
      <c r="AS63" s="425"/>
      <c r="AT63" s="425"/>
      <c r="AU63" s="425"/>
      <c r="AV63" s="425"/>
      <c r="AW63" s="425"/>
      <c r="AX63" s="425"/>
      <c r="AY63" s="425"/>
      <c r="AZ63" s="425"/>
      <c r="BA63" s="425"/>
      <c r="BB63" s="425"/>
    </row>
    <row r="64" spans="2:54" s="408" customFormat="1" ht="38.25" x14ac:dyDescent="0.2">
      <c r="B64" s="433" t="str">
        <f>IF(Tabla2[[#This Row],[Productos ]]="","",CONCATENATE(Tabla2[[#This Row],[POA]],".",Tabla2[[#This Row],[SRS]],".",Tabla2[[#This Row],[AREA]],".",Tabla2[[#This Row],[TIPO]]))</f>
        <v/>
      </c>
      <c r="C64" s="433" t="str">
        <f>IF(Tabla2[[#This Row],[Productos ]]="","",'Formulario PPGR1'!#REF!)</f>
        <v/>
      </c>
      <c r="D64" s="433" t="str">
        <f>IF(Tabla2[[#This Row],[Productos ]]="","",'Formulario PPGR1'!#REF!)</f>
        <v/>
      </c>
      <c r="E64" s="433" t="str">
        <f>IF(Tabla2[[#This Row],[Productos ]]="","",'Formulario PPGR1'!#REF!)</f>
        <v/>
      </c>
      <c r="F64" s="433" t="str">
        <f>IF(Tabla2[[#This Row],[Productos ]]="","",'Formulario PPGR1'!#REF!)</f>
        <v/>
      </c>
      <c r="G64" s="388"/>
      <c r="H64" s="388" t="s">
        <v>2008</v>
      </c>
      <c r="I64" s="389" t="s">
        <v>2025</v>
      </c>
      <c r="J64" s="378"/>
      <c r="K64" s="378">
        <v>1</v>
      </c>
      <c r="L64" s="378"/>
      <c r="M64" s="378"/>
      <c r="N64" s="378">
        <v>1</v>
      </c>
      <c r="O64" s="378"/>
      <c r="P64" s="378"/>
      <c r="Q64" s="378"/>
      <c r="R64" s="378"/>
      <c r="S64" s="378">
        <v>1</v>
      </c>
      <c r="T64" s="378"/>
      <c r="U64" s="378"/>
      <c r="V64" s="405">
        <f>SUM(Tabla2[[#This Row],[Ene]:[Dic]])</f>
        <v>3</v>
      </c>
      <c r="W64" s="498" t="s">
        <v>413</v>
      </c>
      <c r="X64" s="498"/>
      <c r="Y64" s="388"/>
      <c r="Z64" s="645" t="s">
        <v>2036</v>
      </c>
      <c r="AA64" s="425"/>
      <c r="AB64" s="425"/>
      <c r="AC64" s="425"/>
      <c r="AD64" s="425"/>
      <c r="AE64" s="425"/>
      <c r="AF64" s="425"/>
      <c r="AG64" s="425"/>
      <c r="AH64" s="425"/>
      <c r="AI64" s="425"/>
      <c r="AJ64" s="425"/>
      <c r="AK64" s="425"/>
      <c r="AL64" s="425"/>
      <c r="AM64" s="425"/>
      <c r="AN64" s="425"/>
      <c r="AO64" s="425"/>
      <c r="AP64" s="425"/>
      <c r="AQ64" s="425"/>
      <c r="AR64" s="425"/>
      <c r="AS64" s="425"/>
      <c r="AT64" s="425"/>
      <c r="AU64" s="425"/>
      <c r="AV64" s="425"/>
      <c r="AW64" s="425"/>
      <c r="AX64" s="425"/>
      <c r="AY64" s="425"/>
      <c r="AZ64" s="425"/>
      <c r="BA64" s="425"/>
      <c r="BB64" s="425"/>
    </row>
    <row r="65" spans="2:54" s="408" customFormat="1" ht="25.5" x14ac:dyDescent="0.2">
      <c r="B65" s="433" t="str">
        <f>IF(Tabla2[[#This Row],[Productos ]]="","",CONCATENATE(Tabla2[[#This Row],[POA]],".",Tabla2[[#This Row],[SRS]],".",Tabla2[[#This Row],[AREA]],".",Tabla2[[#This Row],[TIPO]]))</f>
        <v/>
      </c>
      <c r="C65" s="433" t="str">
        <f>IF(Tabla2[[#This Row],[Productos ]]="","",'Formulario PPGR1'!#REF!)</f>
        <v/>
      </c>
      <c r="D65" s="433" t="str">
        <f>IF(Tabla2[[#This Row],[Productos ]]="","",'Formulario PPGR1'!#REF!)</f>
        <v/>
      </c>
      <c r="E65" s="433" t="str">
        <f>IF(Tabla2[[#This Row],[Productos ]]="","",'Formulario PPGR1'!#REF!)</f>
        <v/>
      </c>
      <c r="F65" s="433" t="str">
        <f>IF(Tabla2[[#This Row],[Productos ]]="","",'Formulario PPGR1'!#REF!)</f>
        <v/>
      </c>
      <c r="G65" s="388"/>
      <c r="H65" s="388" t="s">
        <v>2009</v>
      </c>
      <c r="I65" s="388" t="s">
        <v>2026</v>
      </c>
      <c r="J65" s="378"/>
      <c r="K65" s="378"/>
      <c r="L65" s="378"/>
      <c r="M65" s="378">
        <v>1</v>
      </c>
      <c r="N65" s="378"/>
      <c r="O65" s="378"/>
      <c r="P65" s="378"/>
      <c r="Q65" s="378">
        <v>1</v>
      </c>
      <c r="R65" s="378"/>
      <c r="S65" s="378"/>
      <c r="T65" s="378"/>
      <c r="U65" s="378">
        <v>1</v>
      </c>
      <c r="V65" s="405">
        <f>SUM(Tabla2[[#This Row],[Ene]:[Dic]])</f>
        <v>3</v>
      </c>
      <c r="W65" s="498" t="s">
        <v>413</v>
      </c>
      <c r="X65" s="498"/>
      <c r="Y65" s="388"/>
      <c r="Z65" s="645" t="s">
        <v>2036</v>
      </c>
      <c r="AA65" s="425"/>
      <c r="AB65" s="425"/>
      <c r="AC65" s="425"/>
      <c r="AD65" s="425"/>
      <c r="AE65" s="425"/>
      <c r="AF65" s="425"/>
      <c r="AG65" s="425"/>
      <c r="AH65" s="425"/>
      <c r="AI65" s="425"/>
      <c r="AJ65" s="425"/>
      <c r="AK65" s="425"/>
      <c r="AL65" s="425"/>
      <c r="AM65" s="425"/>
      <c r="AN65" s="425"/>
      <c r="AO65" s="425"/>
      <c r="AP65" s="425"/>
      <c r="AQ65" s="425"/>
      <c r="AR65" s="425"/>
      <c r="AS65" s="425"/>
      <c r="AT65" s="425"/>
      <c r="AU65" s="425"/>
      <c r="AV65" s="425"/>
      <c r="AW65" s="425"/>
      <c r="AX65" s="425"/>
      <c r="AY65" s="425"/>
      <c r="AZ65" s="425"/>
      <c r="BA65" s="425"/>
      <c r="BB65" s="425"/>
    </row>
    <row r="66" spans="2:54" s="408" customFormat="1" ht="25.5" x14ac:dyDescent="0.2">
      <c r="B66" s="433" t="str">
        <f>IF(Tabla2[[#This Row],[Productos ]]="","",CONCATENATE(Tabla2[[#This Row],[POA]],".",Tabla2[[#This Row],[SRS]],".",Tabla2[[#This Row],[AREA]],".",Tabla2[[#This Row],[TIPO]]))</f>
        <v/>
      </c>
      <c r="C66" s="433" t="str">
        <f>IF(Tabla2[[#This Row],[Productos ]]="","",'Formulario PPGR1'!#REF!)</f>
        <v/>
      </c>
      <c r="D66" s="433" t="str">
        <f>IF(Tabla2[[#This Row],[Productos ]]="","",'Formulario PPGR1'!#REF!)</f>
        <v/>
      </c>
      <c r="E66" s="433" t="str">
        <f>IF(Tabla2[[#This Row],[Productos ]]="","",'Formulario PPGR1'!#REF!)</f>
        <v/>
      </c>
      <c r="F66" s="433" t="str">
        <f>IF(Tabla2[[#This Row],[Productos ]]="","",'Formulario PPGR1'!#REF!)</f>
        <v/>
      </c>
      <c r="G66" s="388"/>
      <c r="H66" s="388" t="s">
        <v>2010</v>
      </c>
      <c r="I66" s="388" t="s">
        <v>2027</v>
      </c>
      <c r="J66" s="378"/>
      <c r="K66" s="378"/>
      <c r="L66" s="378"/>
      <c r="M66" s="378">
        <v>1</v>
      </c>
      <c r="N66" s="378"/>
      <c r="O66" s="378"/>
      <c r="P66" s="378"/>
      <c r="Q66" s="378">
        <v>1</v>
      </c>
      <c r="R66" s="378"/>
      <c r="S66" s="378"/>
      <c r="T66" s="378"/>
      <c r="U66" s="378">
        <v>1</v>
      </c>
      <c r="V66" s="405">
        <f>SUM(Tabla2[[#This Row],[Ene]:[Dic]])</f>
        <v>3</v>
      </c>
      <c r="W66" s="498" t="s">
        <v>404</v>
      </c>
      <c r="X66" s="498" t="s">
        <v>405</v>
      </c>
      <c r="Y66" s="388"/>
      <c r="Z66" s="645" t="s">
        <v>2036</v>
      </c>
      <c r="AA66" s="425"/>
      <c r="AB66" s="425"/>
      <c r="AC66" s="425"/>
      <c r="AD66" s="425"/>
      <c r="AE66" s="425"/>
      <c r="AF66" s="425"/>
      <c r="AG66" s="425"/>
      <c r="AH66" s="425"/>
      <c r="AI66" s="425"/>
      <c r="AJ66" s="425"/>
      <c r="AK66" s="425"/>
      <c r="AL66" s="425"/>
      <c r="AM66" s="425"/>
      <c r="AN66" s="425"/>
      <c r="AO66" s="425"/>
      <c r="AP66" s="425"/>
      <c r="AQ66" s="425"/>
      <c r="AR66" s="425"/>
      <c r="AS66" s="425"/>
      <c r="AT66" s="425"/>
      <c r="AU66" s="425"/>
      <c r="AV66" s="425"/>
      <c r="AW66" s="425"/>
      <c r="AX66" s="425"/>
      <c r="AY66" s="425"/>
      <c r="AZ66" s="425"/>
      <c r="BA66" s="425"/>
      <c r="BB66" s="425"/>
    </row>
    <row r="67" spans="2:54" s="408" customFormat="1" ht="38.25" x14ac:dyDescent="0.2">
      <c r="B67" s="433" t="str">
        <f>IF(Tabla2[[#This Row],[Productos ]]="","",CONCATENATE(Tabla2[[#This Row],[POA]],".",Tabla2[[#This Row],[SRS]],".",Tabla2[[#This Row],[AREA]],".",Tabla2[[#This Row],[TIPO]]))</f>
        <v/>
      </c>
      <c r="C67" s="433" t="str">
        <f>IF(Tabla2[[#This Row],[Productos ]]="","",'Formulario PPGR1'!#REF!)</f>
        <v/>
      </c>
      <c r="D67" s="433" t="str">
        <f>IF(Tabla2[[#This Row],[Productos ]]="","",'Formulario PPGR1'!#REF!)</f>
        <v/>
      </c>
      <c r="E67" s="433" t="str">
        <f>IF(Tabla2[[#This Row],[Productos ]]="","",'Formulario PPGR1'!#REF!)</f>
        <v/>
      </c>
      <c r="F67" s="433" t="str">
        <f>IF(Tabla2[[#This Row],[Productos ]]="","",'Formulario PPGR1'!#REF!)</f>
        <v/>
      </c>
      <c r="G67" s="388"/>
      <c r="H67" s="388" t="s">
        <v>2011</v>
      </c>
      <c r="I67" s="388" t="s">
        <v>2028</v>
      </c>
      <c r="J67" s="378"/>
      <c r="K67" s="435"/>
      <c r="L67" s="378"/>
      <c r="M67" s="378"/>
      <c r="N67" s="378">
        <v>1</v>
      </c>
      <c r="O67" s="378"/>
      <c r="P67" s="378"/>
      <c r="Q67" s="378"/>
      <c r="R67" s="378"/>
      <c r="S67" s="378">
        <v>1</v>
      </c>
      <c r="T67" s="378"/>
      <c r="U67" s="378"/>
      <c r="V67" s="405">
        <f>SUM(Tabla2[[#This Row],[Ene]:[Dic]])</f>
        <v>2</v>
      </c>
      <c r="W67" s="498" t="s">
        <v>413</v>
      </c>
      <c r="X67" s="498"/>
      <c r="Y67" s="388"/>
      <c r="Z67" s="645" t="s">
        <v>2036</v>
      </c>
      <c r="AA67" s="425"/>
      <c r="AB67" s="425"/>
      <c r="AC67" s="425"/>
      <c r="AD67" s="425"/>
      <c r="AE67" s="425"/>
      <c r="AF67" s="425"/>
      <c r="AG67" s="425"/>
      <c r="AH67" s="425"/>
      <c r="AI67" s="425"/>
      <c r="AJ67" s="425"/>
      <c r="AK67" s="425"/>
      <c r="AL67" s="425"/>
      <c r="AM67" s="425"/>
      <c r="AN67" s="425"/>
      <c r="AO67" s="425"/>
      <c r="AP67" s="425"/>
      <c r="AQ67" s="425"/>
      <c r="AR67" s="425"/>
      <c r="AS67" s="425"/>
      <c r="AT67" s="425"/>
      <c r="AU67" s="425"/>
      <c r="AV67" s="425"/>
      <c r="AW67" s="425"/>
      <c r="AX67" s="425"/>
      <c r="AY67" s="425"/>
      <c r="AZ67" s="425"/>
      <c r="BA67" s="425"/>
      <c r="BB67" s="425"/>
    </row>
    <row r="68" spans="2:54" s="408" customFormat="1" ht="38.25" x14ac:dyDescent="0.2">
      <c r="B68" s="433" t="str">
        <f>IF(Tabla2[[#This Row],[Productos ]]="","",CONCATENATE(Tabla2[[#This Row],[POA]],".",Tabla2[[#This Row],[SRS]],".",Tabla2[[#This Row],[AREA]],".",Tabla2[[#This Row],[TIPO]]))</f>
        <v/>
      </c>
      <c r="C68" s="433" t="str">
        <f>IF(Tabla2[[#This Row],[Productos ]]="","",'Formulario PPGR1'!#REF!)</f>
        <v/>
      </c>
      <c r="D68" s="433" t="str">
        <f>IF(Tabla2[[#This Row],[Productos ]]="","",'Formulario PPGR1'!#REF!)</f>
        <v/>
      </c>
      <c r="E68" s="433" t="str">
        <f>IF(Tabla2[[#This Row],[Productos ]]="","",'Formulario PPGR1'!#REF!)</f>
        <v/>
      </c>
      <c r="F68" s="433" t="str">
        <f>IF(Tabla2[[#This Row],[Productos ]]="","",'Formulario PPGR1'!#REF!)</f>
        <v/>
      </c>
      <c r="G68" s="388"/>
      <c r="H68" s="388" t="s">
        <v>2012</v>
      </c>
      <c r="I68" s="388" t="s">
        <v>2029</v>
      </c>
      <c r="J68" s="378">
        <v>1</v>
      </c>
      <c r="K68" s="378">
        <v>1</v>
      </c>
      <c r="L68" s="378">
        <v>1</v>
      </c>
      <c r="M68" s="378">
        <v>1</v>
      </c>
      <c r="N68" s="378">
        <v>1</v>
      </c>
      <c r="O68" s="378">
        <v>1</v>
      </c>
      <c r="P68" s="378">
        <v>1</v>
      </c>
      <c r="Q68" s="378">
        <v>1</v>
      </c>
      <c r="R68" s="378">
        <v>1</v>
      </c>
      <c r="S68" s="378">
        <v>1</v>
      </c>
      <c r="T68" s="378">
        <v>1</v>
      </c>
      <c r="U68" s="378">
        <v>1</v>
      </c>
      <c r="V68" s="405">
        <f>SUM(Tabla2[[#This Row],[Ene]:[Dic]])</f>
        <v>12</v>
      </c>
      <c r="W68" s="498" t="s">
        <v>404</v>
      </c>
      <c r="X68" s="498" t="s">
        <v>405</v>
      </c>
      <c r="Y68" s="388"/>
      <c r="Z68" s="645" t="s">
        <v>2036</v>
      </c>
      <c r="AA68" s="425"/>
      <c r="AB68" s="425"/>
      <c r="AC68" s="425"/>
      <c r="AD68" s="425"/>
      <c r="AE68" s="425"/>
      <c r="AF68" s="425"/>
      <c r="AG68" s="425"/>
      <c r="AH68" s="425"/>
      <c r="AI68" s="425"/>
      <c r="AJ68" s="425"/>
      <c r="AK68" s="425"/>
      <c r="AL68" s="425"/>
      <c r="AM68" s="425"/>
      <c r="AN68" s="425"/>
      <c r="AO68" s="425"/>
      <c r="AP68" s="425"/>
      <c r="AQ68" s="425"/>
      <c r="AR68" s="425"/>
      <c r="AS68" s="425"/>
      <c r="AT68" s="425"/>
      <c r="AU68" s="425"/>
      <c r="AV68" s="425"/>
      <c r="AW68" s="425"/>
      <c r="AX68" s="425"/>
      <c r="AY68" s="425"/>
      <c r="AZ68" s="425"/>
      <c r="BA68" s="425"/>
      <c r="BB68" s="425"/>
    </row>
    <row r="69" spans="2:54" s="408" customFormat="1" ht="25.5" x14ac:dyDescent="0.2">
      <c r="B69" s="433" t="str">
        <f>IF(Tabla2[[#This Row],[Productos ]]="","",CONCATENATE(Tabla2[[#This Row],[POA]],".",Tabla2[[#This Row],[SRS]],".",Tabla2[[#This Row],[AREA]],".",Tabla2[[#This Row],[TIPO]]))</f>
        <v/>
      </c>
      <c r="C69" s="433" t="str">
        <f>IF(Tabla2[[#This Row],[Productos ]]="","",'Formulario PPGR1'!#REF!)</f>
        <v/>
      </c>
      <c r="D69" s="433" t="str">
        <f>IF(Tabla2[[#This Row],[Productos ]]="","",'Formulario PPGR1'!#REF!)</f>
        <v/>
      </c>
      <c r="E69" s="433" t="str">
        <f>IF(Tabla2[[#This Row],[Productos ]]="","",'Formulario PPGR1'!#REF!)</f>
        <v/>
      </c>
      <c r="F69" s="433" t="str">
        <f>IF(Tabla2[[#This Row],[Productos ]]="","",'Formulario PPGR1'!#REF!)</f>
        <v/>
      </c>
      <c r="G69" s="388"/>
      <c r="H69" s="388" t="s">
        <v>2013</v>
      </c>
      <c r="I69" s="388" t="s">
        <v>2030</v>
      </c>
      <c r="J69" s="378"/>
      <c r="K69" s="378"/>
      <c r="L69" s="378"/>
      <c r="M69" s="378">
        <v>1</v>
      </c>
      <c r="N69" s="378"/>
      <c r="O69" s="378"/>
      <c r="P69" s="378"/>
      <c r="Q69" s="378"/>
      <c r="R69" s="378">
        <v>1</v>
      </c>
      <c r="S69" s="378"/>
      <c r="T69" s="378"/>
      <c r="U69" s="378"/>
      <c r="V69" s="405">
        <f>SUM(Tabla2[[#This Row],[Ene]:[Dic]])</f>
        <v>2</v>
      </c>
      <c r="W69" s="498" t="s">
        <v>413</v>
      </c>
      <c r="X69" s="498"/>
      <c r="Y69" s="388"/>
      <c r="Z69" s="645" t="s">
        <v>2036</v>
      </c>
      <c r="AA69" s="425"/>
      <c r="AB69" s="425"/>
      <c r="AC69" s="425"/>
      <c r="AD69" s="425"/>
      <c r="AE69" s="425"/>
      <c r="AF69" s="425"/>
      <c r="AG69" s="425"/>
      <c r="AH69" s="425"/>
      <c r="AI69" s="425"/>
      <c r="AJ69" s="425"/>
      <c r="AK69" s="425"/>
      <c r="AL69" s="425"/>
      <c r="AM69" s="425"/>
      <c r="AN69" s="425"/>
      <c r="AO69" s="425"/>
      <c r="AP69" s="425"/>
      <c r="AQ69" s="425"/>
      <c r="AR69" s="425"/>
      <c r="AS69" s="425"/>
      <c r="AT69" s="425"/>
      <c r="AU69" s="425"/>
      <c r="AV69" s="425"/>
      <c r="AW69" s="425"/>
      <c r="AX69" s="425"/>
      <c r="AY69" s="425"/>
      <c r="AZ69" s="425"/>
      <c r="BA69" s="425"/>
      <c r="BB69" s="425"/>
    </row>
    <row r="70" spans="2:54" s="408" customFormat="1" ht="25.5" x14ac:dyDescent="0.2">
      <c r="B70" s="433" t="str">
        <f>IF(Tabla2[[#This Row],[Productos ]]="","",CONCATENATE(Tabla2[[#This Row],[POA]],".",Tabla2[[#This Row],[SRS]],".",Tabla2[[#This Row],[AREA]],".",Tabla2[[#This Row],[TIPO]]))</f>
        <v/>
      </c>
      <c r="C70" s="433" t="str">
        <f>IF(Tabla2[[#This Row],[Productos ]]="","",'Formulario PPGR1'!#REF!)</f>
        <v/>
      </c>
      <c r="D70" s="433" t="str">
        <f>IF(Tabla2[[#This Row],[Productos ]]="","",'Formulario PPGR1'!#REF!)</f>
        <v/>
      </c>
      <c r="E70" s="433" t="str">
        <f>IF(Tabla2[[#This Row],[Productos ]]="","",'Formulario PPGR1'!#REF!)</f>
        <v/>
      </c>
      <c r="F70" s="433" t="str">
        <f>IF(Tabla2[[#This Row],[Productos ]]="","",'Formulario PPGR1'!#REF!)</f>
        <v/>
      </c>
      <c r="G70" s="388"/>
      <c r="H70" s="388" t="s">
        <v>2014</v>
      </c>
      <c r="I70" s="388" t="s">
        <v>2031</v>
      </c>
      <c r="J70" s="378"/>
      <c r="K70" s="378"/>
      <c r="L70" s="378"/>
      <c r="M70" s="378"/>
      <c r="N70" s="378">
        <v>1</v>
      </c>
      <c r="O70" s="378"/>
      <c r="P70" s="378"/>
      <c r="Q70" s="378"/>
      <c r="R70" s="378"/>
      <c r="S70" s="378">
        <v>1</v>
      </c>
      <c r="T70" s="378"/>
      <c r="U70" s="378"/>
      <c r="V70" s="405">
        <f>SUM(Tabla2[[#This Row],[Ene]:[Dic]])</f>
        <v>2</v>
      </c>
      <c r="W70" s="498" t="s">
        <v>413</v>
      </c>
      <c r="X70" s="498"/>
      <c r="Y70" s="388"/>
      <c r="Z70" s="645" t="s">
        <v>2036</v>
      </c>
      <c r="AA70" s="425"/>
      <c r="AB70" s="425"/>
      <c r="AC70" s="425"/>
      <c r="AD70" s="425"/>
      <c r="AE70" s="425"/>
      <c r="AF70" s="425"/>
      <c r="AG70" s="425"/>
      <c r="AH70" s="425"/>
      <c r="AI70" s="425"/>
      <c r="AJ70" s="425"/>
      <c r="AK70" s="425"/>
      <c r="AL70" s="425"/>
      <c r="AM70" s="425"/>
      <c r="AN70" s="425"/>
      <c r="AO70" s="425"/>
      <c r="AP70" s="425"/>
      <c r="AQ70" s="425"/>
      <c r="AR70" s="425"/>
      <c r="AS70" s="425"/>
      <c r="AT70" s="425"/>
      <c r="AU70" s="425"/>
      <c r="AV70" s="425"/>
      <c r="AW70" s="425"/>
      <c r="AX70" s="425"/>
      <c r="AY70" s="425"/>
      <c r="AZ70" s="425"/>
      <c r="BA70" s="425"/>
      <c r="BB70" s="425"/>
    </row>
    <row r="71" spans="2:54" s="408" customFormat="1" ht="31.5" customHeight="1" x14ac:dyDescent="0.2">
      <c r="B71" s="433" t="str">
        <f>IF(Tabla2[[#This Row],[Productos ]]="","",CONCATENATE(Tabla2[[#This Row],[POA]],".",Tabla2[[#This Row],[SRS]],".",Tabla2[[#This Row],[AREA]],".",Tabla2[[#This Row],[TIPO]]))</f>
        <v/>
      </c>
      <c r="C71" s="433" t="str">
        <f>IF(Tabla2[[#This Row],[Productos ]]="","",'Formulario PPGR1'!#REF!)</f>
        <v/>
      </c>
      <c r="D71" s="433" t="str">
        <f>IF(Tabla2[[#This Row],[Productos ]]="","",'Formulario PPGR1'!#REF!)</f>
        <v/>
      </c>
      <c r="E71" s="433" t="str">
        <f>IF(Tabla2[[#This Row],[Productos ]]="","",'Formulario PPGR1'!#REF!)</f>
        <v/>
      </c>
      <c r="F71" s="433" t="str">
        <f>IF(Tabla2[[#This Row],[Productos ]]="","",'Formulario PPGR1'!#REF!)</f>
        <v/>
      </c>
      <c r="G71" s="388"/>
      <c r="H71" s="388" t="s">
        <v>2015</v>
      </c>
      <c r="I71" s="388" t="s">
        <v>2032</v>
      </c>
      <c r="J71" s="378"/>
      <c r="K71" s="378"/>
      <c r="L71" s="378"/>
      <c r="M71" s="378"/>
      <c r="N71" s="378">
        <v>1</v>
      </c>
      <c r="O71" s="378"/>
      <c r="P71" s="378"/>
      <c r="Q71" s="378"/>
      <c r="R71" s="378"/>
      <c r="S71" s="378">
        <v>1</v>
      </c>
      <c r="T71" s="378"/>
      <c r="U71" s="378"/>
      <c r="V71" s="405">
        <f>SUM(Tabla2[[#This Row],[Ene]:[Dic]])</f>
        <v>2</v>
      </c>
      <c r="W71" s="498" t="s">
        <v>413</v>
      </c>
      <c r="X71" s="498"/>
      <c r="Y71" s="388"/>
      <c r="Z71" s="645" t="s">
        <v>2036</v>
      </c>
      <c r="AA71" s="425"/>
      <c r="AB71" s="425"/>
      <c r="AC71" s="425"/>
      <c r="AD71" s="425"/>
      <c r="AE71" s="425"/>
      <c r="AF71" s="425"/>
      <c r="AG71" s="425"/>
      <c r="AH71" s="425"/>
      <c r="AI71" s="425"/>
      <c r="AJ71" s="425"/>
      <c r="AK71" s="425"/>
      <c r="AL71" s="425"/>
      <c r="AM71" s="425"/>
      <c r="AN71" s="425"/>
      <c r="AO71" s="425"/>
      <c r="AP71" s="425"/>
      <c r="AQ71" s="425"/>
      <c r="AR71" s="425"/>
      <c r="AS71" s="425"/>
      <c r="AT71" s="425"/>
      <c r="AU71" s="425"/>
      <c r="AV71" s="425"/>
      <c r="AW71" s="425"/>
      <c r="AX71" s="425"/>
      <c r="AY71" s="425"/>
      <c r="AZ71" s="425"/>
      <c r="BA71" s="425"/>
      <c r="BB71" s="425"/>
    </row>
    <row r="72" spans="2:54" s="408" customFormat="1" ht="25.5" x14ac:dyDescent="0.2">
      <c r="B72" s="433" t="str">
        <f>IF(Tabla2[[#This Row],[Productos ]]="","",CONCATENATE(Tabla2[[#This Row],[POA]],".",Tabla2[[#This Row],[SRS]],".",Tabla2[[#This Row],[AREA]],".",Tabla2[[#This Row],[TIPO]]))</f>
        <v/>
      </c>
      <c r="C72" s="433" t="str">
        <f>IF(Tabla2[[#This Row],[Productos ]]="","",'Formulario PPGR1'!#REF!)</f>
        <v/>
      </c>
      <c r="D72" s="433" t="str">
        <f>IF(Tabla2[[#This Row],[Productos ]]="","",'Formulario PPGR1'!#REF!)</f>
        <v/>
      </c>
      <c r="E72" s="433" t="str">
        <f>IF(Tabla2[[#This Row],[Productos ]]="","",'Formulario PPGR1'!#REF!)</f>
        <v/>
      </c>
      <c r="F72" s="433" t="str">
        <f>IF(Tabla2[[#This Row],[Productos ]]="","",'Formulario PPGR1'!#REF!)</f>
        <v/>
      </c>
      <c r="G72" s="388"/>
      <c r="H72" s="388" t="s">
        <v>2016</v>
      </c>
      <c r="I72" s="388" t="s">
        <v>2033</v>
      </c>
      <c r="J72" s="378">
        <v>1</v>
      </c>
      <c r="K72" s="378">
        <v>1</v>
      </c>
      <c r="L72" s="378">
        <v>1</v>
      </c>
      <c r="M72" s="378">
        <v>1</v>
      </c>
      <c r="N72" s="378">
        <v>1</v>
      </c>
      <c r="O72" s="378">
        <v>1</v>
      </c>
      <c r="P72" s="378">
        <v>1</v>
      </c>
      <c r="Q72" s="378">
        <v>1</v>
      </c>
      <c r="R72" s="378">
        <v>1</v>
      </c>
      <c r="S72" s="378">
        <v>1</v>
      </c>
      <c r="T72" s="378">
        <v>1</v>
      </c>
      <c r="U72" s="378">
        <v>1</v>
      </c>
      <c r="V72" s="405">
        <f>SUM(Tabla2[[#This Row],[Ene]:[Dic]])</f>
        <v>12</v>
      </c>
      <c r="W72" s="498" t="s">
        <v>413</v>
      </c>
      <c r="X72" s="498"/>
      <c r="Y72" s="388"/>
      <c r="Z72" s="645" t="s">
        <v>2036</v>
      </c>
      <c r="AA72" s="425"/>
      <c r="AB72" s="425"/>
      <c r="AC72" s="425"/>
      <c r="AD72" s="425"/>
      <c r="AE72" s="425"/>
      <c r="AF72" s="425"/>
      <c r="AG72" s="425"/>
      <c r="AH72" s="425"/>
      <c r="AI72" s="425"/>
      <c r="AJ72" s="425"/>
      <c r="AK72" s="425"/>
      <c r="AL72" s="425"/>
      <c r="AM72" s="425"/>
      <c r="AN72" s="425"/>
      <c r="AO72" s="425"/>
      <c r="AP72" s="425"/>
      <c r="AQ72" s="425"/>
      <c r="AR72" s="425"/>
      <c r="AS72" s="425"/>
      <c r="AT72" s="425"/>
      <c r="AU72" s="425"/>
      <c r="AV72" s="425"/>
      <c r="AW72" s="425"/>
      <c r="AX72" s="425"/>
      <c r="AY72" s="425"/>
      <c r="AZ72" s="425"/>
      <c r="BA72" s="425"/>
      <c r="BB72" s="425"/>
    </row>
    <row r="73" spans="2:54" s="408" customFormat="1" ht="25.5" x14ac:dyDescent="0.2">
      <c r="B73" s="433" t="str">
        <f>IF(Tabla2[[#This Row],[Productos ]]="","",CONCATENATE(Tabla2[[#This Row],[POA]],".",Tabla2[[#This Row],[SRS]],".",Tabla2[[#This Row],[AREA]],".",Tabla2[[#This Row],[TIPO]]))</f>
        <v/>
      </c>
      <c r="C73" s="433" t="str">
        <f>IF(Tabla2[[#This Row],[Productos ]]="","",'Formulario PPGR1'!#REF!)</f>
        <v/>
      </c>
      <c r="D73" s="433" t="str">
        <f>IF(Tabla2[[#This Row],[Productos ]]="","",'Formulario PPGR1'!#REF!)</f>
        <v/>
      </c>
      <c r="E73" s="433" t="str">
        <f>IF(Tabla2[[#This Row],[Productos ]]="","",'Formulario PPGR1'!#REF!)</f>
        <v/>
      </c>
      <c r="F73" s="433" t="str">
        <f>IF(Tabla2[[#This Row],[Productos ]]="","",'Formulario PPGR1'!#REF!)</f>
        <v/>
      </c>
      <c r="G73" s="388"/>
      <c r="H73" s="388" t="s">
        <v>2017</v>
      </c>
      <c r="I73" s="388" t="s">
        <v>2034</v>
      </c>
      <c r="J73" s="378"/>
      <c r="K73" s="378"/>
      <c r="L73" s="378"/>
      <c r="M73" s="378"/>
      <c r="N73" s="378"/>
      <c r="O73" s="378"/>
      <c r="P73" s="378">
        <v>1</v>
      </c>
      <c r="Q73" s="378"/>
      <c r="R73" s="378"/>
      <c r="S73" s="378"/>
      <c r="T73" s="378"/>
      <c r="U73" s="378"/>
      <c r="V73" s="405">
        <f>SUM(Tabla2[[#This Row],[Ene]:[Dic]])</f>
        <v>1</v>
      </c>
      <c r="W73" s="498" t="s">
        <v>413</v>
      </c>
      <c r="X73" s="498"/>
      <c r="Y73" s="388"/>
      <c r="Z73" s="645" t="s">
        <v>2036</v>
      </c>
      <c r="AA73" s="425"/>
      <c r="AB73" s="425"/>
      <c r="AC73" s="425"/>
      <c r="AD73" s="425"/>
      <c r="AE73" s="425"/>
      <c r="AF73" s="425"/>
      <c r="AG73" s="425"/>
      <c r="AH73" s="425"/>
      <c r="AI73" s="425"/>
      <c r="AJ73" s="425"/>
      <c r="AK73" s="425"/>
      <c r="AL73" s="425"/>
      <c r="AM73" s="425"/>
      <c r="AN73" s="425"/>
      <c r="AO73" s="425"/>
      <c r="AP73" s="425"/>
      <c r="AQ73" s="425"/>
      <c r="AR73" s="425"/>
      <c r="AS73" s="425"/>
      <c r="AT73" s="425"/>
      <c r="AU73" s="425"/>
      <c r="AV73" s="425"/>
      <c r="AW73" s="425"/>
      <c r="AX73" s="425"/>
      <c r="AY73" s="425"/>
      <c r="AZ73" s="425"/>
      <c r="BA73" s="425"/>
      <c r="BB73" s="425"/>
    </row>
    <row r="74" spans="2:54" s="408" customFormat="1" ht="38.25" x14ac:dyDescent="0.2">
      <c r="B74" s="433" t="str">
        <f>IF(Tabla2[[#This Row],[Productos ]]="","",CONCATENATE(Tabla2[[#This Row],[POA]],".",Tabla2[[#This Row],[SRS]],".",Tabla2[[#This Row],[AREA]],".",Tabla2[[#This Row],[TIPO]]))</f>
        <v/>
      </c>
      <c r="C74" s="433" t="str">
        <f>IF(Tabla2[[#This Row],[Productos ]]="","",'Formulario PPGR1'!#REF!)</f>
        <v/>
      </c>
      <c r="D74" s="433" t="str">
        <f>IF(Tabla2[[#This Row],[Productos ]]="","",'Formulario PPGR1'!#REF!)</f>
        <v/>
      </c>
      <c r="E74" s="433" t="str">
        <f>IF(Tabla2[[#This Row],[Productos ]]="","",'Formulario PPGR1'!#REF!)</f>
        <v/>
      </c>
      <c r="F74" s="433" t="str">
        <f>IF(Tabla2[[#This Row],[Productos ]]="","",'Formulario PPGR1'!#REF!)</f>
        <v/>
      </c>
      <c r="G74" s="388"/>
      <c r="H74" s="388" t="s">
        <v>2018</v>
      </c>
      <c r="I74" s="388" t="s">
        <v>2002</v>
      </c>
      <c r="J74" s="378"/>
      <c r="K74" s="378"/>
      <c r="L74" s="378">
        <v>1</v>
      </c>
      <c r="M74" s="378"/>
      <c r="N74" s="378"/>
      <c r="O74" s="378">
        <v>1</v>
      </c>
      <c r="P74" s="378"/>
      <c r="Q74" s="378"/>
      <c r="R74" s="378">
        <v>1</v>
      </c>
      <c r="S74" s="378"/>
      <c r="T74" s="378"/>
      <c r="U74" s="378">
        <v>1</v>
      </c>
      <c r="V74" s="405">
        <f>SUM(Tabla2[[#This Row],[Ene]:[Dic]])</f>
        <v>4</v>
      </c>
      <c r="W74" s="498" t="s">
        <v>404</v>
      </c>
      <c r="X74" s="498" t="s">
        <v>405</v>
      </c>
      <c r="Y74" s="388"/>
      <c r="Z74" s="645" t="s">
        <v>2036</v>
      </c>
      <c r="AA74" s="425"/>
      <c r="AB74" s="425"/>
      <c r="AC74" s="425"/>
      <c r="AD74" s="425"/>
      <c r="AE74" s="425"/>
      <c r="AF74" s="425"/>
      <c r="AG74" s="425"/>
      <c r="AH74" s="425"/>
      <c r="AI74" s="425"/>
      <c r="AJ74" s="425"/>
      <c r="AK74" s="425"/>
      <c r="AL74" s="425"/>
      <c r="AM74" s="425"/>
      <c r="AN74" s="425"/>
      <c r="AO74" s="425"/>
      <c r="AP74" s="425"/>
      <c r="AQ74" s="425"/>
      <c r="AR74" s="425"/>
      <c r="AS74" s="425"/>
      <c r="AT74" s="425"/>
      <c r="AU74" s="425"/>
      <c r="AV74" s="425"/>
      <c r="AW74" s="425"/>
      <c r="AX74" s="425"/>
      <c r="AY74" s="425"/>
      <c r="AZ74" s="425"/>
      <c r="BA74" s="425"/>
      <c r="BB74" s="425"/>
    </row>
    <row r="75" spans="2:54" s="408" customFormat="1" ht="38.25" x14ac:dyDescent="0.2">
      <c r="B75" s="433" t="str">
        <f>IF(Tabla2[[#This Row],[Productos ]]="","",CONCATENATE(Tabla2[[#This Row],[POA]],".",Tabla2[[#This Row],[SRS]],".",Tabla2[[#This Row],[AREA]],".",Tabla2[[#This Row],[TIPO]]))</f>
        <v/>
      </c>
      <c r="C75" s="433" t="str">
        <f>IF(Tabla2[[#This Row],[Productos ]]="","",'Formulario PPGR1'!#REF!)</f>
        <v/>
      </c>
      <c r="D75" s="433" t="str">
        <f>IF(Tabla2[[#This Row],[Productos ]]="","",'Formulario PPGR1'!#REF!)</f>
        <v/>
      </c>
      <c r="E75" s="433" t="str">
        <f>IF(Tabla2[[#This Row],[Productos ]]="","",'Formulario PPGR1'!#REF!)</f>
        <v/>
      </c>
      <c r="F75" s="433" t="str">
        <f>IF(Tabla2[[#This Row],[Productos ]]="","",'Formulario PPGR1'!#REF!)</f>
        <v/>
      </c>
      <c r="G75" s="388"/>
      <c r="H75" s="388" t="s">
        <v>2019</v>
      </c>
      <c r="I75" s="388" t="s">
        <v>2035</v>
      </c>
      <c r="J75" s="378"/>
      <c r="K75" s="378"/>
      <c r="L75" s="378">
        <v>1</v>
      </c>
      <c r="M75" s="378"/>
      <c r="N75" s="378"/>
      <c r="O75" s="378">
        <v>1</v>
      </c>
      <c r="P75" s="378"/>
      <c r="Q75" s="378"/>
      <c r="R75" s="378">
        <v>1</v>
      </c>
      <c r="S75" s="378"/>
      <c r="T75" s="378"/>
      <c r="U75" s="378">
        <v>1</v>
      </c>
      <c r="V75" s="405">
        <f>SUM(Tabla2[[#This Row],[Ene]:[Dic]])</f>
        <v>4</v>
      </c>
      <c r="W75" s="498" t="s">
        <v>404</v>
      </c>
      <c r="X75" s="498"/>
      <c r="Y75" s="388"/>
      <c r="Z75" s="645" t="s">
        <v>2036</v>
      </c>
      <c r="AA75" s="425"/>
      <c r="AB75" s="425"/>
      <c r="AC75" s="425"/>
      <c r="AD75" s="425"/>
      <c r="AE75" s="425"/>
      <c r="AF75" s="425"/>
      <c r="AG75" s="425"/>
      <c r="AH75" s="425"/>
      <c r="AI75" s="425"/>
      <c r="AJ75" s="425"/>
      <c r="AK75" s="425"/>
      <c r="AL75" s="425"/>
      <c r="AM75" s="425"/>
      <c r="AN75" s="425"/>
      <c r="AO75" s="425"/>
      <c r="AP75" s="425"/>
      <c r="AQ75" s="425"/>
      <c r="AR75" s="425"/>
      <c r="AS75" s="425"/>
      <c r="AT75" s="425"/>
      <c r="AU75" s="425"/>
      <c r="AV75" s="425"/>
      <c r="AW75" s="425"/>
      <c r="AX75" s="425"/>
      <c r="AY75" s="425"/>
      <c r="AZ75" s="425"/>
      <c r="BA75" s="425"/>
      <c r="BB75" s="425"/>
    </row>
    <row r="76" spans="2:54" s="408" customFormat="1" ht="25.5" x14ac:dyDescent="0.2">
      <c r="B76" s="433" t="str">
        <f>IF(Tabla2[[#This Row],[Productos ]]="","",CONCATENATE(Tabla2[[#This Row],[POA]],".",Tabla2[[#This Row],[SRS]],".",Tabla2[[#This Row],[AREA]],".",Tabla2[[#This Row],[TIPO]]))</f>
        <v/>
      </c>
      <c r="C76" s="433"/>
      <c r="D76" s="433"/>
      <c r="E76" s="433"/>
      <c r="F76" s="433" t="str">
        <f>IF(Tabla2[[#This Row],[Productos ]]="","",'Formulario PPGR1'!#REF!)</f>
        <v/>
      </c>
      <c r="G76" s="388"/>
      <c r="H76" s="388" t="s">
        <v>2247</v>
      </c>
      <c r="I76" s="388" t="s">
        <v>2249</v>
      </c>
      <c r="J76" s="378"/>
      <c r="K76" s="378"/>
      <c r="L76" s="378"/>
      <c r="M76" s="378">
        <v>1</v>
      </c>
      <c r="N76" s="378"/>
      <c r="O76" s="378"/>
      <c r="P76" s="378"/>
      <c r="Q76" s="378">
        <v>1</v>
      </c>
      <c r="R76" s="378"/>
      <c r="S76" s="378"/>
      <c r="T76" s="378">
        <v>1</v>
      </c>
      <c r="U76" s="378"/>
      <c r="V76" s="501">
        <f>SUM(Tabla2[[#This Row],[Ene]:[Dic]])</f>
        <v>3</v>
      </c>
      <c r="W76" s="498" t="s">
        <v>404</v>
      </c>
      <c r="X76" s="498" t="s">
        <v>405</v>
      </c>
      <c r="Y76" s="388"/>
      <c r="Z76" s="645" t="s">
        <v>2235</v>
      </c>
      <c r="AA76" s="425"/>
      <c r="AB76" s="425"/>
      <c r="AC76" s="425"/>
      <c r="AD76" s="425"/>
      <c r="AE76" s="425"/>
      <c r="AF76" s="425"/>
      <c r="AG76" s="425"/>
      <c r="AH76" s="425"/>
      <c r="AI76" s="425"/>
      <c r="AJ76" s="425"/>
      <c r="AK76" s="425"/>
      <c r="AL76" s="425"/>
      <c r="AM76" s="425"/>
      <c r="AN76" s="425"/>
      <c r="AO76" s="425"/>
      <c r="AP76" s="425"/>
      <c r="AQ76" s="425"/>
      <c r="AR76" s="425"/>
      <c r="AS76" s="425"/>
      <c r="AT76" s="425"/>
      <c r="AU76" s="425"/>
      <c r="AV76" s="425"/>
      <c r="AW76" s="425"/>
      <c r="AX76" s="425"/>
      <c r="AY76" s="425"/>
      <c r="AZ76" s="425"/>
      <c r="BA76" s="425"/>
      <c r="BB76" s="425"/>
    </row>
    <row r="77" spans="2:54" s="408" customFormat="1" ht="38.25" x14ac:dyDescent="0.2">
      <c r="B77" s="433" t="str">
        <f>IF(Tabla2[[#This Row],[Productos ]]="","",CONCATENATE(Tabla2[[#This Row],[POA]],".",Tabla2[[#This Row],[SRS]],".",Tabla2[[#This Row],[AREA]],".",Tabla2[[#This Row],[TIPO]]))</f>
        <v/>
      </c>
      <c r="C77" s="433"/>
      <c r="D77" s="433"/>
      <c r="E77" s="433"/>
      <c r="F77" s="433" t="str">
        <f>IF(Tabla2[[#This Row],[Productos ]]="","",'Formulario PPGR1'!#REF!)</f>
        <v/>
      </c>
      <c r="G77" s="388"/>
      <c r="H77" s="388" t="s">
        <v>2248</v>
      </c>
      <c r="I77" s="388" t="s">
        <v>2250</v>
      </c>
      <c r="J77" s="378"/>
      <c r="K77" s="378"/>
      <c r="L77" s="378"/>
      <c r="M77" s="378">
        <v>1</v>
      </c>
      <c r="N77" s="378"/>
      <c r="O77" s="378"/>
      <c r="P77" s="378"/>
      <c r="Q77" s="378">
        <v>1</v>
      </c>
      <c r="R77" s="378"/>
      <c r="S77" s="378"/>
      <c r="T77" s="378">
        <v>1</v>
      </c>
      <c r="U77" s="378"/>
      <c r="V77" s="501">
        <f>SUM(Tabla2[[#This Row],[Ene]:[Dic]])</f>
        <v>3</v>
      </c>
      <c r="W77" s="498" t="s">
        <v>404</v>
      </c>
      <c r="X77" s="498" t="s">
        <v>405</v>
      </c>
      <c r="Y77" s="388"/>
      <c r="Z77" s="645" t="s">
        <v>2235</v>
      </c>
      <c r="AA77" s="425"/>
      <c r="AB77" s="425"/>
      <c r="AC77" s="425"/>
      <c r="AD77" s="425"/>
      <c r="AE77" s="425"/>
      <c r="AF77" s="425"/>
      <c r="AG77" s="425"/>
      <c r="AH77" s="425"/>
      <c r="AI77" s="425"/>
      <c r="AJ77" s="425"/>
      <c r="AK77" s="425"/>
      <c r="AL77" s="425"/>
      <c r="AM77" s="425"/>
      <c r="AN77" s="425"/>
      <c r="AO77" s="425"/>
      <c r="AP77" s="425"/>
      <c r="AQ77" s="425"/>
      <c r="AR77" s="425"/>
      <c r="AS77" s="425"/>
      <c r="AT77" s="425"/>
      <c r="AU77" s="425"/>
      <c r="AV77" s="425"/>
      <c r="AW77" s="425"/>
      <c r="AX77" s="425"/>
      <c r="AY77" s="425"/>
      <c r="AZ77" s="425"/>
      <c r="BA77" s="425"/>
      <c r="BB77" s="425"/>
    </row>
    <row r="78" spans="2:54" s="408" customFormat="1" ht="43.5" customHeight="1" x14ac:dyDescent="0.2">
      <c r="B78" s="433" t="e">
        <f>IF(Tabla2[[#This Row],[Productos ]]="","",CONCATENATE(Tabla2[[#This Row],[POA]],".",Tabla2[[#This Row],[SRS]],".",Tabla2[[#This Row],[AREA]],".",Tabla2[[#This Row],[TIPO]]))</f>
        <v>#REF!</v>
      </c>
      <c r="C78" s="433" t="e">
        <f>IF(Tabla2[[#This Row],[Productos ]]="","",'Formulario PPGR1'!#REF!)</f>
        <v>#REF!</v>
      </c>
      <c r="D78" s="433" t="e">
        <f>IF(Tabla2[[#This Row],[Productos ]]="","",'Formulario PPGR1'!#REF!)</f>
        <v>#REF!</v>
      </c>
      <c r="E78" s="433" t="e">
        <f>IF(Tabla2[[#This Row],[Productos ]]="","",'Formulario PPGR1'!#REF!)</f>
        <v>#REF!</v>
      </c>
      <c r="F78" s="433" t="e">
        <f>IF(Tabla2[[#This Row],[Productos ]]="","",'Formulario PPGR1'!#REF!)</f>
        <v>#REF!</v>
      </c>
      <c r="G78" s="388" t="s">
        <v>2037</v>
      </c>
      <c r="H78" s="388" t="s">
        <v>2039</v>
      </c>
      <c r="I78" s="388" t="s">
        <v>2040</v>
      </c>
      <c r="J78" s="378">
        <v>1</v>
      </c>
      <c r="K78" s="378">
        <v>1</v>
      </c>
      <c r="L78" s="378">
        <v>1</v>
      </c>
      <c r="M78" s="378">
        <v>1</v>
      </c>
      <c r="N78" s="378">
        <v>1</v>
      </c>
      <c r="O78" s="378">
        <v>1</v>
      </c>
      <c r="P78" s="378">
        <v>1</v>
      </c>
      <c r="Q78" s="378">
        <v>1</v>
      </c>
      <c r="R78" s="378">
        <v>1</v>
      </c>
      <c r="S78" s="378">
        <v>1</v>
      </c>
      <c r="T78" s="378">
        <v>1</v>
      </c>
      <c r="U78" s="378">
        <v>1</v>
      </c>
      <c r="V78" s="405">
        <f>SUM(Tabla2[[#This Row],[Ene]:[Dic]])</f>
        <v>12</v>
      </c>
      <c r="W78" s="498" t="s">
        <v>413</v>
      </c>
      <c r="X78" s="498"/>
      <c r="Y78" s="388"/>
      <c r="Z78" s="645" t="s">
        <v>2036</v>
      </c>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c r="AZ78" s="425"/>
      <c r="BA78" s="425"/>
      <c r="BB78" s="425"/>
    </row>
    <row r="79" spans="2:54" s="408" customFormat="1" ht="38.25" x14ac:dyDescent="0.2">
      <c r="B79" s="433" t="e">
        <f>IF(Tabla2[[#This Row],[Productos ]]="","",CONCATENATE(Tabla2[[#This Row],[POA]],".",Tabla2[[#This Row],[SRS]],".",Tabla2[[#This Row],[AREA]],".",Tabla2[[#This Row],[TIPO]]))</f>
        <v>#REF!</v>
      </c>
      <c r="C79" s="433" t="e">
        <f>IF(Tabla2[[#This Row],[Productos ]]="","",'Formulario PPGR1'!#REF!)</f>
        <v>#REF!</v>
      </c>
      <c r="D79" s="433" t="e">
        <f>IF(Tabla2[[#This Row],[Productos ]]="","",'Formulario PPGR1'!#REF!)</f>
        <v>#REF!</v>
      </c>
      <c r="E79" s="433" t="e">
        <f>IF(Tabla2[[#This Row],[Productos ]]="","",'Formulario PPGR1'!#REF!)</f>
        <v>#REF!</v>
      </c>
      <c r="F79" s="433" t="e">
        <f>IF(Tabla2[[#This Row],[Productos ]]="","",'Formulario PPGR1'!#REF!)</f>
        <v>#REF!</v>
      </c>
      <c r="G79" s="388" t="s">
        <v>2141</v>
      </c>
      <c r="H79" s="388" t="s">
        <v>2144</v>
      </c>
      <c r="I79" s="388" t="s">
        <v>2145</v>
      </c>
      <c r="J79" s="378"/>
      <c r="K79" s="378"/>
      <c r="L79" s="378">
        <v>1</v>
      </c>
      <c r="M79" s="378"/>
      <c r="N79" s="378"/>
      <c r="O79" s="378">
        <v>1</v>
      </c>
      <c r="P79" s="378"/>
      <c r="Q79" s="378"/>
      <c r="R79" s="378">
        <v>1</v>
      </c>
      <c r="S79" s="378"/>
      <c r="T79" s="378"/>
      <c r="U79" s="378">
        <v>1</v>
      </c>
      <c r="V79" s="501">
        <f>SUM(Tabla2[[#This Row],[Ene]:[Dic]])</f>
        <v>4</v>
      </c>
      <c r="W79" s="498" t="s">
        <v>404</v>
      </c>
      <c r="X79" s="498"/>
      <c r="Y79" s="388" t="s">
        <v>2100</v>
      </c>
      <c r="Z79" s="645" t="s">
        <v>2083</v>
      </c>
      <c r="AA79" s="425"/>
      <c r="AB79" s="425"/>
      <c r="AC79" s="425"/>
      <c r="AD79" s="425"/>
      <c r="AE79" s="425"/>
      <c r="AF79" s="425"/>
      <c r="AG79" s="425"/>
      <c r="AH79" s="425"/>
      <c r="AI79" s="425"/>
      <c r="AJ79" s="425"/>
      <c r="AK79" s="425"/>
      <c r="AL79" s="425"/>
      <c r="AM79" s="425"/>
      <c r="AN79" s="425"/>
      <c r="AO79" s="425"/>
      <c r="AP79" s="425"/>
      <c r="AQ79" s="425"/>
      <c r="AR79" s="425"/>
      <c r="AS79" s="425"/>
      <c r="AT79" s="425"/>
      <c r="AU79" s="425"/>
      <c r="AV79" s="425"/>
      <c r="AW79" s="425"/>
      <c r="AX79" s="425"/>
      <c r="AY79" s="425"/>
      <c r="AZ79" s="425"/>
      <c r="BA79" s="425"/>
      <c r="BB79" s="425"/>
    </row>
    <row r="80" spans="2:54" s="408" customFormat="1" ht="70.5" customHeight="1" x14ac:dyDescent="0.2">
      <c r="B80" s="433" t="e">
        <f>IF(Tabla2[[#This Row],[Productos ]]="","",CONCATENATE(Tabla2[[#This Row],[POA]],".",Tabla2[[#This Row],[SRS]],".",Tabla2[[#This Row],[AREA]],".",Tabla2[[#This Row],[TIPO]]))</f>
        <v>#REF!</v>
      </c>
      <c r="C80" s="433"/>
      <c r="D80" s="433"/>
      <c r="E80" s="433"/>
      <c r="F80" s="433" t="e">
        <f>IF(Tabla2[[#This Row],[Productos ]]="","",'Formulario PPGR1'!#REF!)</f>
        <v>#REF!</v>
      </c>
      <c r="G80" s="388" t="s">
        <v>2262</v>
      </c>
      <c r="H80" s="388" t="s">
        <v>2268</v>
      </c>
      <c r="I80" s="388" t="s">
        <v>2270</v>
      </c>
      <c r="J80" s="378"/>
      <c r="K80" s="378"/>
      <c r="L80" s="378">
        <v>2</v>
      </c>
      <c r="M80" s="378"/>
      <c r="N80" s="378"/>
      <c r="O80" s="378">
        <v>2</v>
      </c>
      <c r="P80" s="378"/>
      <c r="Q80" s="378"/>
      <c r="R80" s="378">
        <v>2</v>
      </c>
      <c r="S80" s="378"/>
      <c r="T80" s="378"/>
      <c r="U80" s="378">
        <v>2</v>
      </c>
      <c r="V80" s="501">
        <f>SUM(Tabla2[[#This Row],[Ene]:[Dic]])</f>
        <v>8</v>
      </c>
      <c r="W80" s="498" t="s">
        <v>405</v>
      </c>
      <c r="X80" s="498" t="s">
        <v>404</v>
      </c>
      <c r="Y80" s="388"/>
      <c r="Z80" s="645" t="s">
        <v>2235</v>
      </c>
      <c r="AA80" s="425"/>
      <c r="AB80" s="425"/>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5"/>
      <c r="AY80" s="425"/>
      <c r="AZ80" s="425"/>
      <c r="BA80" s="425"/>
      <c r="BB80" s="425"/>
    </row>
    <row r="81" spans="2:54" s="408" customFormat="1" ht="46.5" customHeight="1" x14ac:dyDescent="0.2">
      <c r="B81" s="433" t="str">
        <f>IF(Tabla2[[#This Row],[Productos ]]="","",CONCATENATE(Tabla2[[#This Row],[POA]],".",Tabla2[[#This Row],[SRS]],".",Tabla2[[#This Row],[AREA]],".",Tabla2[[#This Row],[TIPO]]))</f>
        <v/>
      </c>
      <c r="C81" s="433"/>
      <c r="D81" s="433"/>
      <c r="E81" s="433"/>
      <c r="F81" s="433" t="str">
        <f>IF(Tabla2[[#This Row],[Productos ]]="","",'Formulario PPGR1'!#REF!)</f>
        <v/>
      </c>
      <c r="G81" s="388"/>
      <c r="H81" s="388" t="s">
        <v>2269</v>
      </c>
      <c r="I81" s="388" t="s">
        <v>2271</v>
      </c>
      <c r="J81" s="378"/>
      <c r="K81" s="378"/>
      <c r="L81" s="378">
        <v>2</v>
      </c>
      <c r="M81" s="378"/>
      <c r="N81" s="378"/>
      <c r="O81" s="378">
        <v>2</v>
      </c>
      <c r="P81" s="378"/>
      <c r="Q81" s="378"/>
      <c r="R81" s="378">
        <v>2</v>
      </c>
      <c r="S81" s="378"/>
      <c r="T81" s="378"/>
      <c r="U81" s="378">
        <v>2</v>
      </c>
      <c r="V81" s="501">
        <f>SUM(Tabla2[[#This Row],[Ene]:[Dic]])</f>
        <v>8</v>
      </c>
      <c r="W81" s="498" t="s">
        <v>405</v>
      </c>
      <c r="X81" s="498" t="s">
        <v>404</v>
      </c>
      <c r="Y81" s="388"/>
      <c r="Z81" s="645" t="s">
        <v>2235</v>
      </c>
      <c r="AA81" s="425"/>
      <c r="AB81" s="42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5"/>
      <c r="AY81" s="425"/>
      <c r="AZ81" s="425"/>
      <c r="BA81" s="425"/>
      <c r="BB81" s="425"/>
    </row>
    <row r="82" spans="2:54" s="408" customFormat="1" ht="57.75" customHeight="1" x14ac:dyDescent="0.2">
      <c r="B82" s="691" t="e">
        <f>IF(Tabla2[[#This Row],[Productos ]]="","",CONCATENATE(Tabla2[[#This Row],[POA]],".",Tabla2[[#This Row],[SRS]],".",Tabla2[[#This Row],[AREA]],".",Tabla2[[#This Row],[TIPO]]))</f>
        <v>#REF!</v>
      </c>
      <c r="C82" s="691"/>
      <c r="D82" s="691"/>
      <c r="E82" s="691"/>
      <c r="F82" s="691" t="e">
        <f>IF(Tabla2[[#This Row],[Productos ]]="","",'Formulario PPGR1'!#REF!)</f>
        <v>#REF!</v>
      </c>
      <c r="G82" s="692" t="s">
        <v>2521</v>
      </c>
      <c r="H82" s="388" t="s">
        <v>2524</v>
      </c>
      <c r="I82" s="692" t="s">
        <v>2712</v>
      </c>
      <c r="J82" s="693"/>
      <c r="K82" s="693"/>
      <c r="L82" s="693"/>
      <c r="M82" s="693"/>
      <c r="N82" s="693"/>
      <c r="O82" s="693"/>
      <c r="P82" s="693"/>
      <c r="Q82" s="693"/>
      <c r="R82" s="693"/>
      <c r="S82" s="693">
        <v>1</v>
      </c>
      <c r="T82" s="693"/>
      <c r="U82" s="693"/>
      <c r="V82" s="694">
        <f>SUM(Tabla2[[#This Row],[Ene]:[Dic]])</f>
        <v>1</v>
      </c>
      <c r="W82" s="695" t="s">
        <v>407</v>
      </c>
      <c r="X82" s="695" t="s">
        <v>405</v>
      </c>
      <c r="Y82" s="692"/>
      <c r="Z82" s="645" t="s">
        <v>2523</v>
      </c>
      <c r="AA82" s="425"/>
      <c r="AB82" s="425"/>
      <c r="AC82" s="425"/>
      <c r="AD82" s="425"/>
      <c r="AE82" s="425"/>
      <c r="AF82" s="425"/>
      <c r="AG82" s="425"/>
      <c r="AH82" s="425"/>
      <c r="AI82" s="425"/>
      <c r="AJ82" s="425"/>
      <c r="AK82" s="425"/>
      <c r="AL82" s="425"/>
      <c r="AM82" s="425"/>
      <c r="AN82" s="425"/>
      <c r="AO82" s="425"/>
      <c r="AP82" s="425"/>
      <c r="AQ82" s="425"/>
      <c r="AR82" s="425"/>
      <c r="AS82" s="425"/>
      <c r="AT82" s="425"/>
      <c r="AU82" s="425"/>
      <c r="AV82" s="425"/>
      <c r="AW82" s="425"/>
      <c r="AX82" s="425"/>
      <c r="AY82" s="425"/>
      <c r="AZ82" s="425"/>
      <c r="BA82" s="425"/>
      <c r="BB82" s="425"/>
    </row>
    <row r="83" spans="2:54" s="408" customFormat="1" ht="37.5" customHeight="1" x14ac:dyDescent="0.2">
      <c r="B83" s="691" t="str">
        <f>IF(Tabla2[[#This Row],[Productos ]]="","",CONCATENATE(Tabla2[[#This Row],[POA]],".",Tabla2[[#This Row],[SRS]],".",Tabla2[[#This Row],[AREA]],".",Tabla2[[#This Row],[TIPO]]))</f>
        <v/>
      </c>
      <c r="C83" s="691"/>
      <c r="D83" s="691"/>
      <c r="E83" s="691"/>
      <c r="F83" s="691" t="str">
        <f>IF(Tabla2[[#This Row],[Productos ]]="","",'Formulario PPGR1'!#REF!)</f>
        <v/>
      </c>
      <c r="G83" s="692"/>
      <c r="H83" s="388" t="s">
        <v>2525</v>
      </c>
      <c r="I83" s="692" t="s">
        <v>2713</v>
      </c>
      <c r="J83" s="693"/>
      <c r="K83" s="693"/>
      <c r="L83" s="693"/>
      <c r="M83" s="693"/>
      <c r="N83" s="693"/>
      <c r="O83" s="693">
        <v>1</v>
      </c>
      <c r="P83" s="693"/>
      <c r="Q83" s="693"/>
      <c r="R83" s="693"/>
      <c r="S83" s="693"/>
      <c r="T83" s="693"/>
      <c r="U83" s="693"/>
      <c r="V83" s="694">
        <f>SUM(Tabla2[[#This Row],[Ene]:[Dic]])</f>
        <v>1</v>
      </c>
      <c r="W83" s="695" t="s">
        <v>407</v>
      </c>
      <c r="X83" s="695" t="s">
        <v>405</v>
      </c>
      <c r="Y83" s="692"/>
      <c r="Z83" s="645" t="s">
        <v>2523</v>
      </c>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5"/>
      <c r="AY83" s="425"/>
      <c r="AZ83" s="425"/>
      <c r="BA83" s="425"/>
      <c r="BB83" s="425"/>
    </row>
    <row r="84" spans="2:54" s="408" customFormat="1" ht="33.75" customHeight="1" x14ac:dyDescent="0.2">
      <c r="B84" s="691" t="str">
        <f>IF(Tabla2[[#This Row],[Productos ]]="","",CONCATENATE(Tabla2[[#This Row],[POA]],".",Tabla2[[#This Row],[SRS]],".",Tabla2[[#This Row],[AREA]],".",Tabla2[[#This Row],[TIPO]]))</f>
        <v/>
      </c>
      <c r="C84" s="691"/>
      <c r="D84" s="691"/>
      <c r="E84" s="691"/>
      <c r="F84" s="691" t="str">
        <f>IF(Tabla2[[#This Row],[Productos ]]="","",'Formulario PPGR1'!#REF!)</f>
        <v/>
      </c>
      <c r="G84" s="692"/>
      <c r="H84" s="388" t="s">
        <v>2526</v>
      </c>
      <c r="I84" s="692" t="s">
        <v>2714</v>
      </c>
      <c r="J84" s="693"/>
      <c r="K84" s="693"/>
      <c r="L84" s="693"/>
      <c r="M84" s="693"/>
      <c r="N84" s="693"/>
      <c r="O84" s="693"/>
      <c r="P84" s="693">
        <v>1</v>
      </c>
      <c r="Q84" s="693"/>
      <c r="R84" s="693"/>
      <c r="S84" s="693"/>
      <c r="T84" s="693"/>
      <c r="U84" s="693"/>
      <c r="V84" s="694">
        <f>SUM(Tabla2[[#This Row],[Ene]:[Dic]])</f>
        <v>1</v>
      </c>
      <c r="W84" s="695" t="s">
        <v>407</v>
      </c>
      <c r="X84" s="695" t="s">
        <v>405</v>
      </c>
      <c r="Y84" s="692"/>
      <c r="Z84" s="645" t="s">
        <v>2523</v>
      </c>
      <c r="AA84" s="425"/>
      <c r="AB84" s="425"/>
      <c r="AC84" s="425"/>
      <c r="AD84" s="425"/>
      <c r="AE84" s="425"/>
      <c r="AF84" s="425"/>
      <c r="AG84" s="425"/>
      <c r="AH84" s="425"/>
      <c r="AI84" s="425"/>
      <c r="AJ84" s="425"/>
      <c r="AK84" s="425"/>
      <c r="AL84" s="425"/>
      <c r="AM84" s="425"/>
      <c r="AN84" s="425"/>
      <c r="AO84" s="425"/>
      <c r="AP84" s="425"/>
      <c r="AQ84" s="425"/>
      <c r="AR84" s="425"/>
      <c r="AS84" s="425"/>
      <c r="AT84" s="425"/>
      <c r="AU84" s="425"/>
      <c r="AV84" s="425"/>
      <c r="AW84" s="425"/>
      <c r="AX84" s="425"/>
      <c r="AY84" s="425"/>
      <c r="AZ84" s="425"/>
      <c r="BA84" s="425"/>
      <c r="BB84" s="425"/>
    </row>
    <row r="85" spans="2:54" s="408" customFormat="1" ht="51" x14ac:dyDescent="0.2">
      <c r="B85" s="691" t="str">
        <f>IF(Tabla2[[#This Row],[Productos ]]="","",CONCATENATE(Tabla2[[#This Row],[POA]],".",Tabla2[[#This Row],[SRS]],".",Tabla2[[#This Row],[AREA]],".",Tabla2[[#This Row],[TIPO]]))</f>
        <v/>
      </c>
      <c r="C85" s="691"/>
      <c r="D85" s="691"/>
      <c r="E85" s="691"/>
      <c r="F85" s="691" t="str">
        <f>IF(Tabla2[[#This Row],[Productos ]]="","",'Formulario PPGR1'!#REF!)</f>
        <v/>
      </c>
      <c r="G85" s="692"/>
      <c r="H85" s="388" t="s">
        <v>2710</v>
      </c>
      <c r="I85" s="692" t="s">
        <v>2715</v>
      </c>
      <c r="J85" s="693">
        <v>1</v>
      </c>
      <c r="K85" s="693"/>
      <c r="L85" s="693"/>
      <c r="M85" s="693"/>
      <c r="N85" s="693"/>
      <c r="O85" s="693"/>
      <c r="P85" s="693"/>
      <c r="Q85" s="693"/>
      <c r="R85" s="693"/>
      <c r="S85" s="693"/>
      <c r="T85" s="693"/>
      <c r="U85" s="693"/>
      <c r="V85" s="694">
        <f>SUM(Tabla2[[#This Row],[Ene]:[Dic]])</f>
        <v>1</v>
      </c>
      <c r="W85" s="695" t="s">
        <v>414</v>
      </c>
      <c r="X85" s="695" t="s">
        <v>405</v>
      </c>
      <c r="Y85" s="692"/>
      <c r="Z85" s="645" t="s">
        <v>2523</v>
      </c>
      <c r="AA85" s="425"/>
      <c r="AB85" s="425"/>
      <c r="AC85" s="425"/>
      <c r="AD85" s="425"/>
      <c r="AE85" s="425"/>
      <c r="AF85" s="425"/>
      <c r="AG85" s="425"/>
      <c r="AH85" s="425"/>
      <c r="AI85" s="425"/>
      <c r="AJ85" s="425"/>
      <c r="AK85" s="425"/>
      <c r="AL85" s="425"/>
      <c r="AM85" s="425"/>
      <c r="AN85" s="425"/>
      <c r="AO85" s="425"/>
      <c r="AP85" s="425"/>
      <c r="AQ85" s="425"/>
      <c r="AR85" s="425"/>
      <c r="AS85" s="425"/>
      <c r="AT85" s="425"/>
      <c r="AU85" s="425"/>
      <c r="AV85" s="425"/>
      <c r="AW85" s="425"/>
      <c r="AX85" s="425"/>
      <c r="AY85" s="425"/>
      <c r="AZ85" s="425"/>
      <c r="BA85" s="425"/>
      <c r="BB85" s="425"/>
    </row>
    <row r="86" spans="2:54" s="408" customFormat="1" ht="38.25" x14ac:dyDescent="0.2">
      <c r="B86" s="691" t="str">
        <f>IF(Tabla2[[#This Row],[Productos ]]="","",CONCATENATE(Tabla2[[#This Row],[POA]],".",Tabla2[[#This Row],[SRS]],".",Tabla2[[#This Row],[AREA]],".",Tabla2[[#This Row],[TIPO]]))</f>
        <v/>
      </c>
      <c r="C86" s="691"/>
      <c r="D86" s="691"/>
      <c r="E86" s="691"/>
      <c r="F86" s="691" t="str">
        <f>IF(Tabla2[[#This Row],[Productos ]]="","",'Formulario PPGR1'!#REF!)</f>
        <v/>
      </c>
      <c r="G86" s="692"/>
      <c r="H86" s="388" t="s">
        <v>2711</v>
      </c>
      <c r="I86" s="692" t="s">
        <v>2716</v>
      </c>
      <c r="J86" s="693"/>
      <c r="K86" s="693">
        <v>1</v>
      </c>
      <c r="L86" s="693">
        <v>1</v>
      </c>
      <c r="M86" s="693">
        <v>1</v>
      </c>
      <c r="N86" s="693">
        <v>1</v>
      </c>
      <c r="O86" s="693">
        <v>1</v>
      </c>
      <c r="P86" s="693">
        <v>1</v>
      </c>
      <c r="Q86" s="693">
        <v>1</v>
      </c>
      <c r="R86" s="693">
        <v>1</v>
      </c>
      <c r="S86" s="693">
        <v>1</v>
      </c>
      <c r="T86" s="693">
        <v>1</v>
      </c>
      <c r="U86" s="693"/>
      <c r="V86" s="694">
        <f>SUM(Tabla2[[#This Row],[Ene]:[Dic]])</f>
        <v>10</v>
      </c>
      <c r="W86" s="695" t="s">
        <v>413</v>
      </c>
      <c r="X86" s="695"/>
      <c r="Y86" s="692"/>
      <c r="Z86" s="645" t="s">
        <v>2523</v>
      </c>
      <c r="AA86" s="425"/>
      <c r="AB86" s="425"/>
      <c r="AC86" s="425"/>
      <c r="AD86" s="425"/>
      <c r="AE86" s="425"/>
      <c r="AF86" s="425"/>
      <c r="AG86" s="425"/>
      <c r="AH86" s="425"/>
      <c r="AI86" s="425"/>
      <c r="AJ86" s="425"/>
      <c r="AK86" s="425"/>
      <c r="AL86" s="425"/>
      <c r="AM86" s="425"/>
      <c r="AN86" s="425"/>
      <c r="AO86" s="425"/>
      <c r="AP86" s="425"/>
      <c r="AQ86" s="425"/>
      <c r="AR86" s="425"/>
      <c r="AS86" s="425"/>
      <c r="AT86" s="425"/>
      <c r="AU86" s="425"/>
      <c r="AV86" s="425"/>
      <c r="AW86" s="425"/>
      <c r="AX86" s="425"/>
      <c r="AY86" s="425"/>
      <c r="AZ86" s="425"/>
      <c r="BA86" s="425"/>
      <c r="BB86" s="425"/>
    </row>
    <row r="87" spans="2:54" s="408" customFormat="1" ht="42.75" customHeight="1" x14ac:dyDescent="0.2">
      <c r="B87" s="433" t="e">
        <f>IF(Tabla2[[#This Row],[Productos ]]="","",CONCATENATE(Tabla2[[#This Row],[POA]],".",Tabla2[[#This Row],[SRS]],".",Tabla2[[#This Row],[AREA]],".",Tabla2[[#This Row],[TIPO]]))</f>
        <v>#REF!</v>
      </c>
      <c r="C87" s="433"/>
      <c r="D87" s="433"/>
      <c r="E87" s="433"/>
      <c r="F87" s="433" t="e">
        <f>IF(Tabla2[[#This Row],[Productos ]]="","",'Formulario PPGR1'!#REF!)</f>
        <v>#REF!</v>
      </c>
      <c r="G87" s="388" t="s">
        <v>2254</v>
      </c>
      <c r="H87" s="388" t="s">
        <v>2259</v>
      </c>
      <c r="I87" s="389" t="s">
        <v>2726</v>
      </c>
      <c r="J87" s="378"/>
      <c r="K87" s="378"/>
      <c r="L87" s="378">
        <v>3</v>
      </c>
      <c r="M87" s="378"/>
      <c r="N87" s="378"/>
      <c r="O87" s="378">
        <v>3</v>
      </c>
      <c r="P87" s="378"/>
      <c r="Q87" s="378"/>
      <c r="R87" s="378"/>
      <c r="S87" s="378"/>
      <c r="T87" s="378">
        <v>3</v>
      </c>
      <c r="U87" s="378"/>
      <c r="V87" s="501">
        <f>SUM(Tabla2[[#This Row],[Ene]:[Dic]])</f>
        <v>9</v>
      </c>
      <c r="W87" s="498" t="s">
        <v>405</v>
      </c>
      <c r="X87" s="498" t="s">
        <v>404</v>
      </c>
      <c r="Y87" s="388"/>
      <c r="Z87" s="645" t="s">
        <v>2235</v>
      </c>
      <c r="AA87" s="425"/>
      <c r="AB87" s="425"/>
      <c r="AC87" s="425"/>
      <c r="AD87" s="425"/>
      <c r="AE87" s="425"/>
      <c r="AF87" s="425"/>
      <c r="AG87" s="425"/>
      <c r="AH87" s="425"/>
      <c r="AI87" s="425"/>
      <c r="AJ87" s="425"/>
      <c r="AK87" s="425"/>
      <c r="AL87" s="425"/>
      <c r="AM87" s="425"/>
      <c r="AN87" s="425"/>
      <c r="AO87" s="425"/>
      <c r="AP87" s="425"/>
      <c r="AQ87" s="425"/>
      <c r="AR87" s="425"/>
      <c r="AS87" s="425"/>
      <c r="AT87" s="425"/>
      <c r="AU87" s="425"/>
      <c r="AV87" s="425"/>
      <c r="AW87" s="425"/>
      <c r="AX87" s="425"/>
      <c r="AY87" s="425"/>
      <c r="AZ87" s="425"/>
      <c r="BA87" s="425"/>
      <c r="BB87" s="425"/>
    </row>
    <row r="88" spans="2:54" s="408" customFormat="1" ht="38.25" x14ac:dyDescent="0.2">
      <c r="B88" s="433" t="str">
        <f>IF(Tabla2[[#This Row],[Productos ]]="","",CONCATENATE(Tabla2[[#This Row],[POA]],".",Tabla2[[#This Row],[SRS]],".",Tabla2[[#This Row],[AREA]],".",Tabla2[[#This Row],[TIPO]]))</f>
        <v/>
      </c>
      <c r="C88" s="433"/>
      <c r="D88" s="433"/>
      <c r="E88" s="433"/>
      <c r="F88" s="433" t="str">
        <f>IF(Tabla2[[#This Row],[Productos ]]="","",'Formulario PPGR1'!#REF!)</f>
        <v/>
      </c>
      <c r="G88" s="388"/>
      <c r="H88" s="388" t="s">
        <v>2260</v>
      </c>
      <c r="I88" s="389" t="s">
        <v>2261</v>
      </c>
      <c r="J88" s="378"/>
      <c r="K88" s="378">
        <v>3</v>
      </c>
      <c r="L88" s="378"/>
      <c r="M88" s="378"/>
      <c r="N88" s="378">
        <v>3</v>
      </c>
      <c r="O88" s="378"/>
      <c r="P88" s="378"/>
      <c r="Q88" s="378"/>
      <c r="R88" s="378">
        <v>3</v>
      </c>
      <c r="S88" s="378"/>
      <c r="T88" s="378"/>
      <c r="U88" s="378"/>
      <c r="V88" s="501">
        <f>SUM(Tabla2[[#This Row],[Ene]:[Dic]])</f>
        <v>9</v>
      </c>
      <c r="W88" s="498" t="s">
        <v>405</v>
      </c>
      <c r="X88" s="498" t="s">
        <v>404</v>
      </c>
      <c r="Y88" s="388"/>
      <c r="Z88" s="645" t="s">
        <v>2235</v>
      </c>
      <c r="AA88" s="425"/>
      <c r="AB88" s="425"/>
      <c r="AC88" s="425"/>
      <c r="AD88" s="425"/>
      <c r="AE88" s="425"/>
      <c r="AF88" s="425"/>
      <c r="AG88" s="425"/>
      <c r="AH88" s="425"/>
      <c r="AI88" s="425"/>
      <c r="AJ88" s="425"/>
      <c r="AK88" s="425"/>
      <c r="AL88" s="425"/>
      <c r="AM88" s="425"/>
      <c r="AN88" s="425"/>
      <c r="AO88" s="425"/>
      <c r="AP88" s="425"/>
      <c r="AQ88" s="425"/>
      <c r="AR88" s="425"/>
      <c r="AS88" s="425"/>
      <c r="AT88" s="425"/>
      <c r="AU88" s="425"/>
      <c r="AV88" s="425"/>
      <c r="AW88" s="425"/>
      <c r="AX88" s="425"/>
      <c r="AY88" s="425"/>
      <c r="AZ88" s="425"/>
      <c r="BA88" s="425"/>
      <c r="BB88" s="425"/>
    </row>
    <row r="89" spans="2:54" s="408" customFormat="1" ht="51" x14ac:dyDescent="0.2">
      <c r="B89" s="433" t="str">
        <f>IF(Tabla2[[#This Row],[Productos ]]="","",CONCATENATE(Tabla2[[#This Row],[POA]],".",Tabla2[[#This Row],[SRS]],".",Tabla2[[#This Row],[AREA]],".",Tabla2[[#This Row],[TIPO]]))</f>
        <v/>
      </c>
      <c r="C89" s="433"/>
      <c r="D89" s="433"/>
      <c r="E89" s="433"/>
      <c r="F89" s="433" t="str">
        <f>IF(Tabla2[[#This Row],[Productos ]]="","",'Formulario PPGR1'!#REF!)</f>
        <v/>
      </c>
      <c r="G89" s="388"/>
      <c r="H89" s="388" t="s">
        <v>2541</v>
      </c>
      <c r="I89" s="388" t="s">
        <v>2544</v>
      </c>
      <c r="J89" s="378">
        <v>1</v>
      </c>
      <c r="K89" s="378">
        <v>1</v>
      </c>
      <c r="L89" s="378">
        <v>1</v>
      </c>
      <c r="M89" s="378"/>
      <c r="N89" s="378">
        <v>1</v>
      </c>
      <c r="O89" s="378">
        <v>1</v>
      </c>
      <c r="P89" s="378">
        <v>1</v>
      </c>
      <c r="Q89" s="378"/>
      <c r="R89" s="378">
        <v>1</v>
      </c>
      <c r="S89" s="378">
        <v>1</v>
      </c>
      <c r="T89" s="378">
        <v>1</v>
      </c>
      <c r="U89" s="378">
        <v>1</v>
      </c>
      <c r="V89" s="501">
        <f>SUM(Tabla2[[#This Row],[Ene]:[Dic]])</f>
        <v>10</v>
      </c>
      <c r="W89" s="498" t="s">
        <v>405</v>
      </c>
      <c r="X89" s="498" t="s">
        <v>404</v>
      </c>
      <c r="Y89" s="388"/>
      <c r="Z89" s="645" t="s">
        <v>2513</v>
      </c>
      <c r="AA89" s="425"/>
      <c r="AB89" s="425"/>
      <c r="AC89" s="425"/>
      <c r="AD89" s="425"/>
      <c r="AE89" s="425"/>
      <c r="AF89" s="425"/>
      <c r="AG89" s="425"/>
      <c r="AH89" s="425"/>
      <c r="AI89" s="425"/>
      <c r="AJ89" s="425"/>
      <c r="AK89" s="425"/>
      <c r="AL89" s="425"/>
      <c r="AM89" s="425"/>
      <c r="AN89" s="425"/>
      <c r="AO89" s="425"/>
      <c r="AP89" s="425"/>
      <c r="AQ89" s="425"/>
      <c r="AR89" s="425"/>
      <c r="AS89" s="425"/>
      <c r="AT89" s="425"/>
      <c r="AU89" s="425"/>
      <c r="AV89" s="425"/>
      <c r="AW89" s="425"/>
      <c r="AX89" s="425"/>
      <c r="AY89" s="425"/>
      <c r="AZ89" s="425"/>
      <c r="BA89" s="425"/>
      <c r="BB89" s="425"/>
    </row>
    <row r="90" spans="2:54" s="408" customFormat="1" ht="38.25" x14ac:dyDescent="0.2">
      <c r="B90" s="433" t="str">
        <f>IF(Tabla2[[#This Row],[Productos ]]="","",CONCATENATE(Tabla2[[#This Row],[POA]],".",Tabla2[[#This Row],[SRS]],".",Tabla2[[#This Row],[AREA]],".",Tabla2[[#This Row],[TIPO]]))</f>
        <v/>
      </c>
      <c r="C90" s="433"/>
      <c r="D90" s="433"/>
      <c r="E90" s="433"/>
      <c r="F90" s="433" t="str">
        <f>IF(Tabla2[[#This Row],[Productos ]]="","",'Formulario PPGR1'!#REF!)</f>
        <v/>
      </c>
      <c r="G90" s="388"/>
      <c r="H90" s="388" t="s">
        <v>2542</v>
      </c>
      <c r="I90" s="388" t="s">
        <v>2543</v>
      </c>
      <c r="J90" s="378"/>
      <c r="K90" s="378"/>
      <c r="L90" s="378"/>
      <c r="M90" s="378"/>
      <c r="N90" s="378">
        <v>1</v>
      </c>
      <c r="O90" s="378">
        <v>1</v>
      </c>
      <c r="P90" s="378">
        <v>1</v>
      </c>
      <c r="Q90" s="378"/>
      <c r="R90" s="378"/>
      <c r="S90" s="378"/>
      <c r="T90" s="378"/>
      <c r="U90" s="378"/>
      <c r="V90" s="501">
        <f>SUM(Tabla2[[#This Row],[Ene]:[Dic]])</f>
        <v>3</v>
      </c>
      <c r="W90" s="498" t="s">
        <v>405</v>
      </c>
      <c r="X90" s="498" t="s">
        <v>407</v>
      </c>
      <c r="Y90" s="388"/>
      <c r="Z90" s="645" t="s">
        <v>2513</v>
      </c>
      <c r="AA90" s="425"/>
      <c r="AB90" s="425"/>
      <c r="AC90" s="425"/>
      <c r="AD90" s="425"/>
      <c r="AE90" s="425"/>
      <c r="AF90" s="425"/>
      <c r="AG90" s="425"/>
      <c r="AH90" s="425"/>
      <c r="AI90" s="425"/>
      <c r="AJ90" s="425"/>
      <c r="AK90" s="425"/>
      <c r="AL90" s="425"/>
      <c r="AM90" s="425"/>
      <c r="AN90" s="425"/>
      <c r="AO90" s="425"/>
      <c r="AP90" s="425"/>
      <c r="AQ90" s="425"/>
      <c r="AR90" s="425"/>
      <c r="AS90" s="425"/>
      <c r="AT90" s="425"/>
      <c r="AU90" s="425"/>
      <c r="AV90" s="425"/>
      <c r="AW90" s="425"/>
      <c r="AX90" s="425"/>
      <c r="AY90" s="425"/>
      <c r="AZ90" s="425"/>
      <c r="BA90" s="425"/>
      <c r="BB90" s="425"/>
    </row>
    <row r="91" spans="2:54" s="408" customFormat="1" ht="38.25" x14ac:dyDescent="0.2">
      <c r="B91" s="433" t="e">
        <f>IF(Tabla2[[#This Row],[Productos ]]="","",CONCATENATE(Tabla2[[#This Row],[POA]],".",Tabla2[[#This Row],[SRS]],".",Tabla2[[#This Row],[AREA]],".",Tabla2[[#This Row],[TIPO]]))</f>
        <v>#REF!</v>
      </c>
      <c r="C91" s="433" t="e">
        <f>IF(Tabla2[[#This Row],[Productos ]]="","",'Formulario PPGR1'!#REF!)</f>
        <v>#REF!</v>
      </c>
      <c r="D91" s="433" t="e">
        <f>IF(Tabla2[[#This Row],[Productos ]]="","",'Formulario PPGR1'!#REF!)</f>
        <v>#REF!</v>
      </c>
      <c r="E91" s="433" t="e">
        <f>IF(Tabla2[[#This Row],[Productos ]]="","",'Formulario PPGR1'!#REF!)</f>
        <v>#REF!</v>
      </c>
      <c r="F91" s="433" t="e">
        <f>IF(Tabla2[[#This Row],[Productos ]]="","",'Formulario PPGR1'!#REF!)</f>
        <v>#REF!</v>
      </c>
      <c r="G91" s="388" t="s">
        <v>2548</v>
      </c>
      <c r="H91" s="388" t="s">
        <v>2549</v>
      </c>
      <c r="I91" s="478" t="s">
        <v>2156</v>
      </c>
      <c r="J91" s="477"/>
      <c r="K91" s="477"/>
      <c r="L91" s="477"/>
      <c r="M91" s="477"/>
      <c r="N91" s="477"/>
      <c r="O91" s="477">
        <v>1</v>
      </c>
      <c r="P91" s="477"/>
      <c r="Q91" s="477"/>
      <c r="R91" s="477"/>
      <c r="S91" s="477"/>
      <c r="T91" s="477"/>
      <c r="U91" s="477">
        <v>1</v>
      </c>
      <c r="V91" s="405">
        <f>SUM(Tabla2[[#This Row],[Ene]:[Dic]])</f>
        <v>2</v>
      </c>
      <c r="W91" s="498" t="s">
        <v>404</v>
      </c>
      <c r="X91" s="498"/>
      <c r="Y91" s="388"/>
      <c r="Z91" s="434" t="s">
        <v>2083</v>
      </c>
      <c r="AA91" s="425"/>
      <c r="AB91" s="425"/>
      <c r="AC91" s="425"/>
      <c r="AD91" s="425"/>
      <c r="AE91" s="425"/>
      <c r="AF91" s="425"/>
      <c r="AG91" s="425"/>
      <c r="AH91" s="425"/>
      <c r="AI91" s="425"/>
      <c r="AJ91" s="425"/>
      <c r="AK91" s="425"/>
      <c r="AL91" s="425"/>
      <c r="AM91" s="425"/>
      <c r="AN91" s="425"/>
      <c r="AO91" s="425"/>
      <c r="AP91" s="425"/>
      <c r="AQ91" s="425"/>
      <c r="AR91" s="425"/>
      <c r="AS91" s="425"/>
      <c r="AT91" s="425"/>
      <c r="AU91" s="425"/>
      <c r="AV91" s="425"/>
      <c r="AW91" s="425"/>
      <c r="AX91" s="425"/>
      <c r="AY91" s="425"/>
      <c r="AZ91" s="425"/>
      <c r="BA91" s="425"/>
      <c r="BB91" s="425"/>
    </row>
    <row r="92" spans="2:54" s="408" customFormat="1" ht="25.5" x14ac:dyDescent="0.2">
      <c r="B92" s="433" t="str">
        <f>IF(Tabla2[[#This Row],[Productos ]]="","",CONCATENATE(Tabla2[[#This Row],[POA]],".",Tabla2[[#This Row],[SRS]],".",Tabla2[[#This Row],[AREA]],".",Tabla2[[#This Row],[TIPO]]))</f>
        <v/>
      </c>
      <c r="C92" s="433" t="str">
        <f>IF(Tabla2[[#This Row],[Productos ]]="","",'Formulario PPGR1'!#REF!)</f>
        <v/>
      </c>
      <c r="D92" s="433" t="str">
        <f>IF(Tabla2[[#This Row],[Productos ]]="","",'Formulario PPGR1'!#REF!)</f>
        <v/>
      </c>
      <c r="E92" s="433" t="str">
        <f>IF(Tabla2[[#This Row],[Productos ]]="","",'Formulario PPGR1'!#REF!)</f>
        <v/>
      </c>
      <c r="F92" s="433" t="str">
        <f>IF(Tabla2[[#This Row],[Productos ]]="","",'Formulario PPGR1'!#REF!)</f>
        <v/>
      </c>
      <c r="G92" s="388"/>
      <c r="H92" s="388" t="s">
        <v>2550</v>
      </c>
      <c r="I92" s="383" t="s">
        <v>2546</v>
      </c>
      <c r="J92" s="477"/>
      <c r="K92" s="477"/>
      <c r="L92" s="477"/>
      <c r="M92" s="477"/>
      <c r="N92" s="477"/>
      <c r="O92" s="477"/>
      <c r="P92" s="477">
        <v>1</v>
      </c>
      <c r="Q92" s="477"/>
      <c r="R92" s="477">
        <v>1</v>
      </c>
      <c r="S92" s="477"/>
      <c r="T92" s="477">
        <v>1</v>
      </c>
      <c r="U92" s="477"/>
      <c r="V92" s="405">
        <f>SUM(Tabla2[[#This Row],[Ene]:[Dic]])</f>
        <v>3</v>
      </c>
      <c r="W92" s="498" t="s">
        <v>405</v>
      </c>
      <c r="X92" s="498" t="s">
        <v>407</v>
      </c>
      <c r="Y92" s="388"/>
      <c r="Z92" s="434" t="s">
        <v>2513</v>
      </c>
      <c r="AA92" s="425"/>
      <c r="AB92" s="425"/>
      <c r="AC92" s="425"/>
      <c r="AD92" s="425"/>
      <c r="AE92" s="425"/>
      <c r="AF92" s="425"/>
      <c r="AG92" s="425"/>
      <c r="AH92" s="425"/>
      <c r="AI92" s="425"/>
      <c r="AJ92" s="425"/>
      <c r="AK92" s="425"/>
      <c r="AL92" s="425"/>
      <c r="AM92" s="425"/>
      <c r="AN92" s="425"/>
      <c r="AO92" s="425"/>
      <c r="AP92" s="425"/>
      <c r="AQ92" s="425"/>
      <c r="AR92" s="425"/>
      <c r="AS92" s="425"/>
      <c r="AT92" s="425"/>
      <c r="AU92" s="425"/>
      <c r="AV92" s="425"/>
      <c r="AW92" s="425"/>
      <c r="AX92" s="425"/>
      <c r="AY92" s="425"/>
      <c r="AZ92" s="425"/>
      <c r="BA92" s="425"/>
      <c r="BB92" s="425"/>
    </row>
    <row r="93" spans="2:54" s="408" customFormat="1" ht="38.25" x14ac:dyDescent="0.2">
      <c r="B93" s="433" t="str">
        <f>IF(Tabla2[[#This Row],[Productos ]]="","",CONCATENATE(Tabla2[[#This Row],[POA]],".",Tabla2[[#This Row],[SRS]],".",Tabla2[[#This Row],[AREA]],".",Tabla2[[#This Row],[TIPO]]))</f>
        <v/>
      </c>
      <c r="C93" s="433" t="str">
        <f>IF(Tabla2[[#This Row],[Productos ]]="","",'Formulario PPGR1'!#REF!)</f>
        <v/>
      </c>
      <c r="D93" s="433" t="str">
        <f>IF(Tabla2[[#This Row],[Productos ]]="","",'Formulario PPGR1'!#REF!)</f>
        <v/>
      </c>
      <c r="E93" s="433" t="str">
        <f>IF(Tabla2[[#This Row],[Productos ]]="","",'Formulario PPGR1'!#REF!)</f>
        <v/>
      </c>
      <c r="F93" s="433" t="str">
        <f>IF(Tabla2[[#This Row],[Productos ]]="","",'Formulario PPGR1'!#REF!)</f>
        <v/>
      </c>
      <c r="G93" s="388"/>
      <c r="H93" s="388" t="s">
        <v>2551</v>
      </c>
      <c r="I93" s="383" t="s">
        <v>2547</v>
      </c>
      <c r="J93" s="477"/>
      <c r="K93" s="477"/>
      <c r="L93" s="477"/>
      <c r="M93" s="477"/>
      <c r="N93" s="477"/>
      <c r="O93" s="477"/>
      <c r="P93" s="477"/>
      <c r="Q93" s="477">
        <v>1</v>
      </c>
      <c r="R93" s="477"/>
      <c r="S93" s="477">
        <v>1</v>
      </c>
      <c r="T93" s="477"/>
      <c r="U93" s="477">
        <v>1</v>
      </c>
      <c r="V93" s="405">
        <f>SUM(Tabla2[[#This Row],[Ene]:[Dic]])</f>
        <v>3</v>
      </c>
      <c r="W93" s="498" t="s">
        <v>405</v>
      </c>
      <c r="X93" s="498" t="s">
        <v>404</v>
      </c>
      <c r="Y93" s="388"/>
      <c r="Z93" s="434" t="s">
        <v>2513</v>
      </c>
      <c r="AA93" s="425"/>
      <c r="AB93" s="425"/>
      <c r="AC93" s="425"/>
      <c r="AD93" s="425"/>
      <c r="AE93" s="425"/>
      <c r="AF93" s="425"/>
      <c r="AG93" s="425"/>
      <c r="AH93" s="425"/>
      <c r="AI93" s="425"/>
      <c r="AJ93" s="425"/>
      <c r="AK93" s="425"/>
      <c r="AL93" s="425"/>
      <c r="AM93" s="425"/>
      <c r="AN93" s="425"/>
      <c r="AO93" s="425"/>
      <c r="AP93" s="425"/>
      <c r="AQ93" s="425"/>
      <c r="AR93" s="425"/>
      <c r="AS93" s="425"/>
      <c r="AT93" s="425"/>
      <c r="AU93" s="425"/>
      <c r="AV93" s="425"/>
      <c r="AW93" s="425"/>
      <c r="AX93" s="425"/>
      <c r="AY93" s="425"/>
      <c r="AZ93" s="425"/>
      <c r="BA93" s="425"/>
      <c r="BB93" s="425"/>
    </row>
    <row r="94" spans="2:54" s="408" customFormat="1" ht="38.25" x14ac:dyDescent="0.2">
      <c r="B94" s="433" t="e">
        <f>IF(Tabla2[[#This Row],[Productos ]]="","",CONCATENATE(Tabla2[[#This Row],[POA]],".",Tabla2[[#This Row],[SRS]],".",Tabla2[[#This Row],[AREA]],".",Tabla2[[#This Row],[TIPO]]))</f>
        <v>#REF!</v>
      </c>
      <c r="C94" s="433"/>
      <c r="D94" s="433"/>
      <c r="E94" s="433"/>
      <c r="F94" s="433" t="e">
        <f>IF(Tabla2[[#This Row],[Productos ]]="","",'Formulario PPGR1'!#REF!)</f>
        <v>#REF!</v>
      </c>
      <c r="G94" s="388" t="s">
        <v>2554</v>
      </c>
      <c r="H94" s="388" t="s">
        <v>2559</v>
      </c>
      <c r="I94" s="381" t="s">
        <v>2564</v>
      </c>
      <c r="J94" s="379">
        <v>1</v>
      </c>
      <c r="K94" s="379">
        <v>1</v>
      </c>
      <c r="L94" s="379">
        <v>1</v>
      </c>
      <c r="M94" s="379">
        <v>1</v>
      </c>
      <c r="N94" s="379">
        <v>1</v>
      </c>
      <c r="O94" s="379">
        <v>1</v>
      </c>
      <c r="P94" s="379">
        <v>1</v>
      </c>
      <c r="Q94" s="379">
        <v>1</v>
      </c>
      <c r="R94" s="379">
        <v>1</v>
      </c>
      <c r="S94" s="379">
        <v>1</v>
      </c>
      <c r="T94" s="379">
        <v>1</v>
      </c>
      <c r="U94" s="379">
        <v>1</v>
      </c>
      <c r="V94" s="501">
        <f>SUM(Tabla2[[#This Row],[Ene]:[Dic]])</f>
        <v>12</v>
      </c>
      <c r="W94" s="498" t="s">
        <v>405</v>
      </c>
      <c r="X94" s="498" t="s">
        <v>404</v>
      </c>
      <c r="Y94" s="388"/>
      <c r="Z94" s="434" t="s">
        <v>2552</v>
      </c>
      <c r="AA94" s="425"/>
      <c r="AB94" s="425"/>
      <c r="AC94" s="425"/>
      <c r="AD94" s="425"/>
      <c r="AE94" s="425"/>
      <c r="AF94" s="425"/>
      <c r="AG94" s="425"/>
      <c r="AH94" s="425"/>
      <c r="AI94" s="425"/>
      <c r="AJ94" s="425"/>
      <c r="AK94" s="425"/>
      <c r="AL94" s="425"/>
      <c r="AM94" s="425"/>
      <c r="AN94" s="425"/>
      <c r="AO94" s="425"/>
      <c r="AP94" s="425"/>
      <c r="AQ94" s="425"/>
      <c r="AR94" s="425"/>
      <c r="AS94" s="425"/>
      <c r="AT94" s="425"/>
      <c r="AU94" s="425"/>
      <c r="AV94" s="425"/>
      <c r="AW94" s="425"/>
      <c r="AX94" s="425"/>
      <c r="AY94" s="425"/>
      <c r="AZ94" s="425"/>
      <c r="BA94" s="425"/>
      <c r="BB94" s="425"/>
    </row>
    <row r="95" spans="2:54" s="408" customFormat="1" ht="51" x14ac:dyDescent="0.2">
      <c r="B95" s="433" t="str">
        <f>IF(Tabla2[[#This Row],[Productos ]]="","",CONCATENATE(Tabla2[[#This Row],[POA]],".",Tabla2[[#This Row],[SRS]],".",Tabla2[[#This Row],[AREA]],".",Tabla2[[#This Row],[TIPO]]))</f>
        <v/>
      </c>
      <c r="C95" s="433"/>
      <c r="D95" s="433"/>
      <c r="E95" s="433"/>
      <c r="F95" s="433" t="str">
        <f>IF(Tabla2[[#This Row],[Productos ]]="","",'Formulario PPGR1'!#REF!)</f>
        <v/>
      </c>
      <c r="G95" s="388"/>
      <c r="H95" s="388" t="s">
        <v>2560</v>
      </c>
      <c r="I95" s="381" t="s">
        <v>2568</v>
      </c>
      <c r="J95" s="379"/>
      <c r="K95" s="379">
        <v>1</v>
      </c>
      <c r="L95" s="379">
        <v>1</v>
      </c>
      <c r="M95" s="379">
        <v>1</v>
      </c>
      <c r="N95" s="379"/>
      <c r="O95" s="379">
        <v>1</v>
      </c>
      <c r="P95" s="379">
        <v>1</v>
      </c>
      <c r="Q95" s="379">
        <v>1</v>
      </c>
      <c r="R95" s="379"/>
      <c r="S95" s="379">
        <v>1</v>
      </c>
      <c r="T95" s="379">
        <v>1</v>
      </c>
      <c r="U95" s="379">
        <v>1</v>
      </c>
      <c r="V95" s="501">
        <f>SUM(Tabla2[[#This Row],[Ene]:[Dic]])</f>
        <v>9</v>
      </c>
      <c r="W95" s="498" t="s">
        <v>405</v>
      </c>
      <c r="X95" s="498" t="s">
        <v>404</v>
      </c>
      <c r="Y95" s="388"/>
      <c r="Z95" s="434" t="s">
        <v>2552</v>
      </c>
      <c r="AA95" s="425"/>
      <c r="AB95" s="425"/>
      <c r="AC95" s="425"/>
      <c r="AD95" s="425"/>
      <c r="AE95" s="425"/>
      <c r="AF95" s="425"/>
      <c r="AG95" s="425"/>
      <c r="AH95" s="425"/>
      <c r="AI95" s="425"/>
      <c r="AJ95" s="425"/>
      <c r="AK95" s="425"/>
      <c r="AL95" s="425"/>
      <c r="AM95" s="425"/>
      <c r="AN95" s="425"/>
      <c r="AO95" s="425"/>
      <c r="AP95" s="425"/>
      <c r="AQ95" s="425"/>
      <c r="AR95" s="425"/>
      <c r="AS95" s="425"/>
      <c r="AT95" s="425"/>
      <c r="AU95" s="425"/>
      <c r="AV95" s="425"/>
      <c r="AW95" s="425"/>
      <c r="AX95" s="425"/>
      <c r="AY95" s="425"/>
      <c r="AZ95" s="425"/>
      <c r="BA95" s="425"/>
      <c r="BB95" s="425"/>
    </row>
    <row r="96" spans="2:54" s="408" customFormat="1" ht="51" x14ac:dyDescent="0.2">
      <c r="B96" s="433" t="str">
        <f>IF(Tabla2[[#This Row],[Productos ]]="","",CONCATENATE(Tabla2[[#This Row],[POA]],".",Tabla2[[#This Row],[SRS]],".",Tabla2[[#This Row],[AREA]],".",Tabla2[[#This Row],[TIPO]]))</f>
        <v/>
      </c>
      <c r="C96" s="433"/>
      <c r="D96" s="433"/>
      <c r="E96" s="433"/>
      <c r="F96" s="433" t="str">
        <f>IF(Tabla2[[#This Row],[Productos ]]="","",'Formulario PPGR1'!#REF!)</f>
        <v/>
      </c>
      <c r="G96" s="388"/>
      <c r="H96" s="388" t="s">
        <v>2561</v>
      </c>
      <c r="I96" s="381" t="s">
        <v>2565</v>
      </c>
      <c r="J96" s="379">
        <v>1</v>
      </c>
      <c r="K96" s="379">
        <v>1</v>
      </c>
      <c r="L96" s="379">
        <v>1</v>
      </c>
      <c r="M96" s="379">
        <v>1</v>
      </c>
      <c r="N96" s="379">
        <v>1</v>
      </c>
      <c r="O96" s="379">
        <v>1</v>
      </c>
      <c r="P96" s="379">
        <v>1</v>
      </c>
      <c r="Q96" s="379">
        <v>1</v>
      </c>
      <c r="R96" s="379">
        <v>1</v>
      </c>
      <c r="S96" s="379">
        <v>1</v>
      </c>
      <c r="T96" s="379">
        <v>1</v>
      </c>
      <c r="U96" s="379">
        <v>1</v>
      </c>
      <c r="V96" s="501">
        <f>SUM(Tabla2[[#This Row],[Ene]:[Dic]])</f>
        <v>12</v>
      </c>
      <c r="W96" s="498" t="s">
        <v>405</v>
      </c>
      <c r="X96" s="498" t="s">
        <v>414</v>
      </c>
      <c r="Y96" s="388"/>
      <c r="Z96" s="434" t="s">
        <v>2552</v>
      </c>
      <c r="AA96" s="425"/>
      <c r="AB96" s="425"/>
      <c r="AC96" s="425"/>
      <c r="AD96" s="425"/>
      <c r="AE96" s="425"/>
      <c r="AF96" s="425"/>
      <c r="AG96" s="425"/>
      <c r="AH96" s="425"/>
      <c r="AI96" s="425"/>
      <c r="AJ96" s="425"/>
      <c r="AK96" s="425"/>
      <c r="AL96" s="425"/>
      <c r="AM96" s="425"/>
      <c r="AN96" s="425"/>
      <c r="AO96" s="425"/>
      <c r="AP96" s="425"/>
      <c r="AQ96" s="425"/>
      <c r="AR96" s="425"/>
      <c r="AS96" s="425"/>
      <c r="AT96" s="425"/>
      <c r="AU96" s="425"/>
      <c r="AV96" s="425"/>
      <c r="AW96" s="425"/>
      <c r="AX96" s="425"/>
      <c r="AY96" s="425"/>
      <c r="AZ96" s="425"/>
      <c r="BA96" s="425"/>
      <c r="BB96" s="425"/>
    </row>
    <row r="97" spans="2:54" s="408" customFormat="1" ht="51" x14ac:dyDescent="0.2">
      <c r="B97" s="433" t="str">
        <f>IF(Tabla2[[#This Row],[Productos ]]="","",CONCATENATE(Tabla2[[#This Row],[POA]],".",Tabla2[[#This Row],[SRS]],".",Tabla2[[#This Row],[AREA]],".",Tabla2[[#This Row],[TIPO]]))</f>
        <v/>
      </c>
      <c r="C97" s="433"/>
      <c r="D97" s="433"/>
      <c r="E97" s="433"/>
      <c r="F97" s="433" t="str">
        <f>IF(Tabla2[[#This Row],[Productos ]]="","",'Formulario PPGR1'!#REF!)</f>
        <v/>
      </c>
      <c r="G97" s="388"/>
      <c r="H97" s="388" t="s">
        <v>2562</v>
      </c>
      <c r="I97" s="381" t="s">
        <v>2566</v>
      </c>
      <c r="J97" s="379">
        <v>1</v>
      </c>
      <c r="K97" s="379">
        <v>1</v>
      </c>
      <c r="L97" s="379">
        <v>1</v>
      </c>
      <c r="M97" s="379">
        <v>1</v>
      </c>
      <c r="N97" s="379">
        <v>1</v>
      </c>
      <c r="O97" s="379">
        <v>1</v>
      </c>
      <c r="P97" s="379">
        <v>1</v>
      </c>
      <c r="Q97" s="379">
        <v>1</v>
      </c>
      <c r="R97" s="379">
        <v>1</v>
      </c>
      <c r="S97" s="379">
        <v>1</v>
      </c>
      <c r="T97" s="379">
        <v>1</v>
      </c>
      <c r="U97" s="379">
        <v>1</v>
      </c>
      <c r="V97" s="501">
        <f>SUM(Tabla2[[#This Row],[Ene]:[Dic]])</f>
        <v>12</v>
      </c>
      <c r="W97" s="498" t="s">
        <v>405</v>
      </c>
      <c r="X97" s="498" t="s">
        <v>414</v>
      </c>
      <c r="Y97" s="388"/>
      <c r="Z97" s="434" t="s">
        <v>2552</v>
      </c>
      <c r="AA97" s="425"/>
      <c r="AB97" s="425"/>
      <c r="AC97" s="425"/>
      <c r="AD97" s="425"/>
      <c r="AE97" s="425"/>
      <c r="AF97" s="425"/>
      <c r="AG97" s="425"/>
      <c r="AH97" s="425"/>
      <c r="AI97" s="425"/>
      <c r="AJ97" s="425"/>
      <c r="AK97" s="425"/>
      <c r="AL97" s="425"/>
      <c r="AM97" s="425"/>
      <c r="AN97" s="425"/>
      <c r="AO97" s="425"/>
      <c r="AP97" s="425"/>
      <c r="AQ97" s="425"/>
      <c r="AR97" s="425"/>
      <c r="AS97" s="425"/>
      <c r="AT97" s="425"/>
      <c r="AU97" s="425"/>
      <c r="AV97" s="425"/>
      <c r="AW97" s="425"/>
      <c r="AX97" s="425"/>
      <c r="AY97" s="425"/>
      <c r="AZ97" s="425"/>
      <c r="BA97" s="425"/>
      <c r="BB97" s="425"/>
    </row>
    <row r="98" spans="2:54" s="408" customFormat="1" ht="38.25" x14ac:dyDescent="0.2">
      <c r="B98" s="433" t="str">
        <f>IF(Tabla2[[#This Row],[Productos ]]="","",CONCATENATE(Tabla2[[#This Row],[POA]],".",Tabla2[[#This Row],[SRS]],".",Tabla2[[#This Row],[AREA]],".",Tabla2[[#This Row],[TIPO]]))</f>
        <v/>
      </c>
      <c r="C98" s="433"/>
      <c r="D98" s="433"/>
      <c r="E98" s="433"/>
      <c r="F98" s="433" t="str">
        <f>IF(Tabla2[[#This Row],[Productos ]]="","",'Formulario PPGR1'!#REF!)</f>
        <v/>
      </c>
      <c r="G98" s="388"/>
      <c r="H98" s="388" t="s">
        <v>2563</v>
      </c>
      <c r="I98" s="381" t="s">
        <v>2567</v>
      </c>
      <c r="J98" s="379"/>
      <c r="K98" s="379">
        <v>1</v>
      </c>
      <c r="L98" s="379">
        <v>1</v>
      </c>
      <c r="M98" s="379">
        <v>1</v>
      </c>
      <c r="N98" s="379"/>
      <c r="O98" s="379">
        <v>1</v>
      </c>
      <c r="P98" s="379">
        <v>1</v>
      </c>
      <c r="Q98" s="379">
        <v>1</v>
      </c>
      <c r="R98" s="379"/>
      <c r="S98" s="379">
        <v>1</v>
      </c>
      <c r="T98" s="379">
        <v>1</v>
      </c>
      <c r="U98" s="379">
        <v>1</v>
      </c>
      <c r="V98" s="501">
        <f>SUM(Tabla2[[#This Row],[Ene]:[Dic]])</f>
        <v>9</v>
      </c>
      <c r="W98" s="498" t="s">
        <v>405</v>
      </c>
      <c r="X98" s="498" t="s">
        <v>404</v>
      </c>
      <c r="Y98" s="388"/>
      <c r="Z98" s="434" t="s">
        <v>2552</v>
      </c>
      <c r="AA98" s="425"/>
      <c r="AB98" s="425"/>
      <c r="AC98" s="425"/>
      <c r="AD98" s="425"/>
      <c r="AE98" s="425"/>
      <c r="AF98" s="425"/>
      <c r="AG98" s="425"/>
      <c r="AH98" s="425"/>
      <c r="AI98" s="425"/>
      <c r="AJ98" s="425"/>
      <c r="AK98" s="425"/>
      <c r="AL98" s="425"/>
      <c r="AM98" s="425"/>
      <c r="AN98" s="425"/>
      <c r="AO98" s="425"/>
      <c r="AP98" s="425"/>
      <c r="AQ98" s="425"/>
      <c r="AR98" s="425"/>
      <c r="AS98" s="425"/>
      <c r="AT98" s="425"/>
      <c r="AU98" s="425"/>
      <c r="AV98" s="425"/>
      <c r="AW98" s="425"/>
      <c r="AX98" s="425"/>
      <c r="AY98" s="425"/>
      <c r="AZ98" s="425"/>
      <c r="BA98" s="425"/>
      <c r="BB98" s="425"/>
    </row>
    <row r="99" spans="2:54" s="408" customFormat="1" ht="63.75" x14ac:dyDescent="0.2">
      <c r="B99" s="433" t="e">
        <f>IF(Tabla2[[#This Row],[Productos ]]="","",CONCATENATE(Tabla2[[#This Row],[POA]],".",Tabla2[[#This Row],[SRS]],".",Tabla2[[#This Row],[AREA]],".",Tabla2[[#This Row],[TIPO]]))</f>
        <v>#REF!</v>
      </c>
      <c r="C99" s="433"/>
      <c r="D99" s="433"/>
      <c r="E99" s="433"/>
      <c r="F99" s="433" t="e">
        <f>IF(Tabla2[[#This Row],[Productos ]]="","",'Formulario PPGR1'!#REF!)</f>
        <v>#REF!</v>
      </c>
      <c r="G99" s="388" t="s">
        <v>2558</v>
      </c>
      <c r="H99" s="388" t="s">
        <v>2573</v>
      </c>
      <c r="I99" s="381" t="s">
        <v>2569</v>
      </c>
      <c r="J99" s="379"/>
      <c r="K99" s="379"/>
      <c r="L99" s="379">
        <v>1</v>
      </c>
      <c r="M99" s="379"/>
      <c r="N99" s="379">
        <v>1</v>
      </c>
      <c r="O99" s="379"/>
      <c r="P99" s="379">
        <v>1</v>
      </c>
      <c r="Q99" s="379"/>
      <c r="R99" s="379">
        <v>1</v>
      </c>
      <c r="S99" s="379"/>
      <c r="T99" s="379">
        <v>1</v>
      </c>
      <c r="U99" s="379"/>
      <c r="V99" s="501">
        <f>SUM(Tabla2[[#This Row],[Ene]:[Dic]])</f>
        <v>5</v>
      </c>
      <c r="W99" s="498" t="s">
        <v>405</v>
      </c>
      <c r="X99" s="498" t="s">
        <v>404</v>
      </c>
      <c r="Y99" s="388"/>
      <c r="Z99" s="434" t="s">
        <v>2579</v>
      </c>
      <c r="AA99" s="425"/>
      <c r="AB99" s="425"/>
      <c r="AC99" s="425"/>
      <c r="AD99" s="425"/>
      <c r="AE99" s="425"/>
      <c r="AF99" s="425"/>
      <c r="AG99" s="425"/>
      <c r="AH99" s="425"/>
      <c r="AI99" s="425"/>
      <c r="AJ99" s="425"/>
      <c r="AK99" s="425"/>
      <c r="AL99" s="425"/>
      <c r="AM99" s="425"/>
      <c r="AN99" s="425"/>
      <c r="AO99" s="425"/>
      <c r="AP99" s="425"/>
      <c r="AQ99" s="425"/>
      <c r="AR99" s="425"/>
      <c r="AS99" s="425"/>
      <c r="AT99" s="425"/>
      <c r="AU99" s="425"/>
      <c r="AV99" s="425"/>
      <c r="AW99" s="425"/>
      <c r="AX99" s="425"/>
      <c r="AY99" s="425"/>
      <c r="AZ99" s="425"/>
      <c r="BA99" s="425"/>
      <c r="BB99" s="425"/>
    </row>
    <row r="100" spans="2:54" s="408" customFormat="1" ht="51" x14ac:dyDescent="0.2">
      <c r="B100" s="433" t="str">
        <f>IF(Tabla2[[#This Row],[Productos ]]="","",CONCATENATE(Tabla2[[#This Row],[POA]],".",Tabla2[[#This Row],[SRS]],".",Tabla2[[#This Row],[AREA]],".",Tabla2[[#This Row],[TIPO]]))</f>
        <v/>
      </c>
      <c r="C100" s="433"/>
      <c r="D100" s="433"/>
      <c r="E100" s="433"/>
      <c r="F100" s="433" t="str">
        <f>IF(Tabla2[[#This Row],[Productos ]]="","",'Formulario PPGR1'!#REF!)</f>
        <v/>
      </c>
      <c r="G100" s="388"/>
      <c r="H100" s="388" t="s">
        <v>2574</v>
      </c>
      <c r="I100" s="381" t="s">
        <v>2570</v>
      </c>
      <c r="J100" s="379"/>
      <c r="K100" s="379">
        <v>1</v>
      </c>
      <c r="L100" s="379"/>
      <c r="M100" s="379">
        <v>1</v>
      </c>
      <c r="N100" s="379"/>
      <c r="O100" s="379">
        <v>1</v>
      </c>
      <c r="P100" s="379"/>
      <c r="Q100" s="379">
        <v>1</v>
      </c>
      <c r="R100" s="379"/>
      <c r="S100" s="379">
        <v>1</v>
      </c>
      <c r="T100" s="379"/>
      <c r="U100" s="379">
        <v>1</v>
      </c>
      <c r="V100" s="501">
        <f>SUM(Tabla2[[#This Row],[Ene]:[Dic]])</f>
        <v>6</v>
      </c>
      <c r="W100" s="498" t="s">
        <v>405</v>
      </c>
      <c r="X100" s="498" t="s">
        <v>404</v>
      </c>
      <c r="Y100" s="388"/>
      <c r="Z100" s="434" t="s">
        <v>2579</v>
      </c>
      <c r="AA100" s="425"/>
      <c r="AB100" s="425"/>
      <c r="AC100" s="425"/>
      <c r="AD100" s="425"/>
      <c r="AE100" s="425"/>
      <c r="AF100" s="425"/>
      <c r="AG100" s="425"/>
      <c r="AH100" s="425"/>
      <c r="AI100" s="425"/>
      <c r="AJ100" s="425"/>
      <c r="AK100" s="425"/>
      <c r="AL100" s="425"/>
      <c r="AM100" s="425"/>
      <c r="AN100" s="425"/>
      <c r="AO100" s="425"/>
      <c r="AP100" s="425"/>
      <c r="AQ100" s="425"/>
      <c r="AR100" s="425"/>
      <c r="AS100" s="425"/>
      <c r="AT100" s="425"/>
      <c r="AU100" s="425"/>
      <c r="AV100" s="425"/>
      <c r="AW100" s="425"/>
      <c r="AX100" s="425"/>
      <c r="AY100" s="425"/>
      <c r="AZ100" s="425"/>
      <c r="BA100" s="425"/>
      <c r="BB100" s="425"/>
    </row>
    <row r="101" spans="2:54" s="408" customFormat="1" ht="51" x14ac:dyDescent="0.2">
      <c r="B101" s="433" t="str">
        <f>IF(Tabla2[[#This Row],[Productos ]]="","",CONCATENATE(Tabla2[[#This Row],[POA]],".",Tabla2[[#This Row],[SRS]],".",Tabla2[[#This Row],[AREA]],".",Tabla2[[#This Row],[TIPO]]))</f>
        <v/>
      </c>
      <c r="C101" s="433"/>
      <c r="D101" s="433"/>
      <c r="E101" s="433"/>
      <c r="F101" s="433" t="str">
        <f>IF(Tabla2[[#This Row],[Productos ]]="","",'Formulario PPGR1'!#REF!)</f>
        <v/>
      </c>
      <c r="G101" s="388"/>
      <c r="H101" s="388" t="s">
        <v>2575</v>
      </c>
      <c r="I101" s="381" t="s">
        <v>2580</v>
      </c>
      <c r="J101" s="379"/>
      <c r="K101" s="379">
        <v>1</v>
      </c>
      <c r="L101" s="379"/>
      <c r="M101" s="379"/>
      <c r="N101" s="379">
        <v>1</v>
      </c>
      <c r="O101" s="379"/>
      <c r="P101" s="379"/>
      <c r="Q101" s="379">
        <v>1</v>
      </c>
      <c r="R101" s="379"/>
      <c r="S101" s="379"/>
      <c r="T101" s="379">
        <v>1</v>
      </c>
      <c r="U101" s="379"/>
      <c r="V101" s="501">
        <f>SUM(Tabla2[[#This Row],[Ene]:[Dic]])</f>
        <v>4</v>
      </c>
      <c r="W101" s="498" t="s">
        <v>405</v>
      </c>
      <c r="X101" s="498" t="s">
        <v>404</v>
      </c>
      <c r="Y101" s="388"/>
      <c r="Z101" s="434" t="s">
        <v>2579</v>
      </c>
      <c r="AA101" s="425"/>
      <c r="AB101" s="425"/>
      <c r="AC101" s="425"/>
      <c r="AD101" s="425"/>
      <c r="AE101" s="425"/>
      <c r="AF101" s="425"/>
      <c r="AG101" s="425"/>
      <c r="AH101" s="425"/>
      <c r="AI101" s="425"/>
      <c r="AJ101" s="425"/>
      <c r="AK101" s="425"/>
      <c r="AL101" s="425"/>
      <c r="AM101" s="425"/>
      <c r="AN101" s="425"/>
      <c r="AO101" s="425"/>
      <c r="AP101" s="425"/>
      <c r="AQ101" s="425"/>
      <c r="AR101" s="425"/>
      <c r="AS101" s="425"/>
      <c r="AT101" s="425"/>
      <c r="AU101" s="425"/>
      <c r="AV101" s="425"/>
      <c r="AW101" s="425"/>
      <c r="AX101" s="425"/>
      <c r="AY101" s="425"/>
      <c r="AZ101" s="425"/>
      <c r="BA101" s="425"/>
      <c r="BB101" s="425"/>
    </row>
    <row r="102" spans="2:54" s="408" customFormat="1" ht="51" x14ac:dyDescent="0.2">
      <c r="B102" s="433" t="str">
        <f>IF(Tabla2[[#This Row],[Productos ]]="","",CONCATENATE(Tabla2[[#This Row],[POA]],".",Tabla2[[#This Row],[SRS]],".",Tabla2[[#This Row],[AREA]],".",Tabla2[[#This Row],[TIPO]]))</f>
        <v/>
      </c>
      <c r="C102" s="433"/>
      <c r="D102" s="433"/>
      <c r="E102" s="433"/>
      <c r="F102" s="433" t="str">
        <f>IF(Tabla2[[#This Row],[Productos ]]="","",'Formulario PPGR1'!#REF!)</f>
        <v/>
      </c>
      <c r="G102" s="388"/>
      <c r="H102" s="388" t="s">
        <v>2576</v>
      </c>
      <c r="I102" s="381" t="s">
        <v>2581</v>
      </c>
      <c r="J102" s="379"/>
      <c r="K102" s="379"/>
      <c r="L102" s="379">
        <v>1</v>
      </c>
      <c r="M102" s="379"/>
      <c r="N102" s="379"/>
      <c r="O102" s="379">
        <v>1</v>
      </c>
      <c r="P102" s="379"/>
      <c r="Q102" s="379"/>
      <c r="R102" s="379">
        <v>1</v>
      </c>
      <c r="S102" s="379"/>
      <c r="T102" s="379"/>
      <c r="U102" s="379">
        <v>1</v>
      </c>
      <c r="V102" s="501">
        <f>SUM(Tabla2[[#This Row],[Ene]:[Dic]])</f>
        <v>4</v>
      </c>
      <c r="W102" s="498" t="s">
        <v>405</v>
      </c>
      <c r="X102" s="498" t="s">
        <v>414</v>
      </c>
      <c r="Y102" s="388"/>
      <c r="Z102" s="434" t="s">
        <v>2579</v>
      </c>
      <c r="AA102" s="425"/>
      <c r="AB102" s="425"/>
      <c r="AC102" s="425"/>
      <c r="AD102" s="425"/>
      <c r="AE102" s="425"/>
      <c r="AF102" s="425"/>
      <c r="AG102" s="425"/>
      <c r="AH102" s="425"/>
      <c r="AI102" s="425"/>
      <c r="AJ102" s="425"/>
      <c r="AK102" s="425"/>
      <c r="AL102" s="425"/>
      <c r="AM102" s="425"/>
      <c r="AN102" s="425"/>
      <c r="AO102" s="425"/>
      <c r="AP102" s="425"/>
      <c r="AQ102" s="425"/>
      <c r="AR102" s="425"/>
      <c r="AS102" s="425"/>
      <c r="AT102" s="425"/>
      <c r="AU102" s="425"/>
      <c r="AV102" s="425"/>
      <c r="AW102" s="425"/>
      <c r="AX102" s="425"/>
      <c r="AY102" s="425"/>
      <c r="AZ102" s="425"/>
      <c r="BA102" s="425"/>
      <c r="BB102" s="425"/>
    </row>
    <row r="103" spans="2:54" s="408" customFormat="1" ht="38.25" x14ac:dyDescent="0.2">
      <c r="B103" s="433" t="str">
        <f>IF(Tabla2[[#This Row],[Productos ]]="","",CONCATENATE(Tabla2[[#This Row],[POA]],".",Tabla2[[#This Row],[SRS]],".",Tabla2[[#This Row],[AREA]],".",Tabla2[[#This Row],[TIPO]]))</f>
        <v/>
      </c>
      <c r="C103" s="433"/>
      <c r="D103" s="433"/>
      <c r="E103" s="433"/>
      <c r="F103" s="433" t="str">
        <f>IF(Tabla2[[#This Row],[Productos ]]="","",'Formulario PPGR1'!#REF!)</f>
        <v/>
      </c>
      <c r="G103" s="388"/>
      <c r="H103" s="388" t="s">
        <v>2577</v>
      </c>
      <c r="I103" s="381" t="s">
        <v>2571</v>
      </c>
      <c r="J103" s="379"/>
      <c r="K103" s="379"/>
      <c r="L103" s="379"/>
      <c r="M103" s="379">
        <v>1</v>
      </c>
      <c r="N103" s="379"/>
      <c r="O103" s="379"/>
      <c r="P103" s="379"/>
      <c r="Q103" s="379">
        <v>1</v>
      </c>
      <c r="R103" s="379"/>
      <c r="S103" s="379"/>
      <c r="T103" s="379"/>
      <c r="U103" s="379">
        <v>1</v>
      </c>
      <c r="V103" s="501">
        <f>SUM(Tabla2[[#This Row],[Ene]:[Dic]])</f>
        <v>3</v>
      </c>
      <c r="W103" s="498" t="s">
        <v>405</v>
      </c>
      <c r="X103" s="498" t="s">
        <v>407</v>
      </c>
      <c r="Y103" s="388"/>
      <c r="Z103" s="434" t="s">
        <v>2579</v>
      </c>
      <c r="AA103" s="425"/>
      <c r="AB103" s="425"/>
      <c r="AC103" s="425"/>
      <c r="AD103" s="425"/>
      <c r="AE103" s="425"/>
      <c r="AF103" s="425"/>
      <c r="AG103" s="425"/>
      <c r="AH103" s="425"/>
      <c r="AI103" s="425"/>
      <c r="AJ103" s="425"/>
      <c r="AK103" s="425"/>
      <c r="AL103" s="425"/>
      <c r="AM103" s="425"/>
      <c r="AN103" s="425"/>
      <c r="AO103" s="425"/>
      <c r="AP103" s="425"/>
      <c r="AQ103" s="425"/>
      <c r="AR103" s="425"/>
      <c r="AS103" s="425"/>
      <c r="AT103" s="425"/>
      <c r="AU103" s="425"/>
      <c r="AV103" s="425"/>
      <c r="AW103" s="425"/>
      <c r="AX103" s="425"/>
      <c r="AY103" s="425"/>
      <c r="AZ103" s="425"/>
      <c r="BA103" s="425"/>
      <c r="BB103" s="425"/>
    </row>
    <row r="104" spans="2:54" s="408" customFormat="1" ht="51" x14ac:dyDescent="0.2">
      <c r="B104" s="433" t="str">
        <f>IF(Tabla2[[#This Row],[Productos ]]="","",CONCATENATE(Tabla2[[#This Row],[POA]],".",Tabla2[[#This Row],[SRS]],".",Tabla2[[#This Row],[AREA]],".",Tabla2[[#This Row],[TIPO]]))</f>
        <v/>
      </c>
      <c r="C104" s="433"/>
      <c r="D104" s="433"/>
      <c r="E104" s="433"/>
      <c r="F104" s="433" t="str">
        <f>IF(Tabla2[[#This Row],[Productos ]]="","",'Formulario PPGR1'!#REF!)</f>
        <v/>
      </c>
      <c r="G104" s="388"/>
      <c r="H104" s="388" t="s">
        <v>2578</v>
      </c>
      <c r="I104" s="381" t="s">
        <v>2572</v>
      </c>
      <c r="J104" s="379">
        <v>1</v>
      </c>
      <c r="K104" s="379">
        <v>1</v>
      </c>
      <c r="L104" s="379">
        <v>1</v>
      </c>
      <c r="M104" s="379">
        <v>1</v>
      </c>
      <c r="N104" s="379">
        <v>1</v>
      </c>
      <c r="O104" s="379">
        <v>1</v>
      </c>
      <c r="P104" s="379">
        <v>1</v>
      </c>
      <c r="Q104" s="379">
        <v>1</v>
      </c>
      <c r="R104" s="379">
        <v>1</v>
      </c>
      <c r="S104" s="379">
        <v>1</v>
      </c>
      <c r="T104" s="379">
        <v>1</v>
      </c>
      <c r="U104" s="379">
        <v>1</v>
      </c>
      <c r="V104" s="501">
        <f>SUM(Tabla2[[#This Row],[Ene]:[Dic]])</f>
        <v>12</v>
      </c>
      <c r="W104" s="498" t="s">
        <v>405</v>
      </c>
      <c r="X104" s="498" t="s">
        <v>404</v>
      </c>
      <c r="Y104" s="388"/>
      <c r="Z104" s="434" t="s">
        <v>2579</v>
      </c>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5"/>
      <c r="AY104" s="425"/>
      <c r="AZ104" s="425"/>
      <c r="BA104" s="425"/>
      <c r="BB104" s="425"/>
    </row>
    <row r="105" spans="2:54" s="436" customFormat="1" ht="25.5" x14ac:dyDescent="0.2">
      <c r="B105" s="639" t="str">
        <f>IF(Tabla2[[#This Row],[Productos ]]="","",CONCATENATE(Tabla2[[#This Row],[POA]],".",Tabla2[[#This Row],[SRS]],".",Tabla2[[#This Row],[AREA]],".",Tabla2[[#This Row],[TIPO]]))</f>
        <v/>
      </c>
      <c r="C105" s="639"/>
      <c r="D105" s="639"/>
      <c r="E105" s="639"/>
      <c r="F105" s="639" t="str">
        <f>IF(Tabla2[[#This Row],[Productos ]]="","",'Formulario PPGR1'!#REF!)</f>
        <v/>
      </c>
      <c r="G105" s="640"/>
      <c r="H105" s="640" t="s">
        <v>2651</v>
      </c>
      <c r="I105" s="388" t="s">
        <v>2652</v>
      </c>
      <c r="J105" s="652">
        <v>1</v>
      </c>
      <c r="K105" s="652">
        <v>1</v>
      </c>
      <c r="L105" s="652">
        <v>1</v>
      </c>
      <c r="M105" s="652">
        <v>1</v>
      </c>
      <c r="N105" s="652">
        <v>1</v>
      </c>
      <c r="O105" s="652">
        <v>1</v>
      </c>
      <c r="P105" s="652">
        <v>1</v>
      </c>
      <c r="Q105" s="652">
        <v>1</v>
      </c>
      <c r="R105" s="652">
        <v>1</v>
      </c>
      <c r="S105" s="652">
        <v>1</v>
      </c>
      <c r="T105" s="652">
        <v>1</v>
      </c>
      <c r="U105" s="652">
        <v>1</v>
      </c>
      <c r="V105" s="642">
        <f>SUM(Tabla2[[#This Row],[Ene]:[Dic]])</f>
        <v>12</v>
      </c>
      <c r="W105" s="643" t="s">
        <v>405</v>
      </c>
      <c r="X105" s="643" t="s">
        <v>414</v>
      </c>
      <c r="Y105" s="640"/>
      <c r="Z105" s="644" t="s">
        <v>2579</v>
      </c>
    </row>
    <row r="106" spans="2:54" s="408" customFormat="1" ht="38.25" x14ac:dyDescent="0.2">
      <c r="B106" s="433" t="e">
        <f>IF(Tabla2[[#This Row],[Productos ]]="","",CONCATENATE(Tabla2[[#This Row],[POA]],".",Tabla2[[#This Row],[SRS]],".",Tabla2[[#This Row],[AREA]],".",Tabla2[[#This Row],[TIPO]]))</f>
        <v>#REF!</v>
      </c>
      <c r="C106" s="433"/>
      <c r="D106" s="433"/>
      <c r="E106" s="433"/>
      <c r="F106" s="433" t="e">
        <f>IF(Tabla2[[#This Row],[Productos ]]="","",'Formulario PPGR1'!#REF!)</f>
        <v>#REF!</v>
      </c>
      <c r="G106" s="388" t="s">
        <v>2341</v>
      </c>
      <c r="H106" s="388" t="s">
        <v>2346</v>
      </c>
      <c r="I106" s="388" t="s">
        <v>2353</v>
      </c>
      <c r="J106" s="378"/>
      <c r="K106" s="378">
        <v>1</v>
      </c>
      <c r="L106" s="378"/>
      <c r="M106" s="378"/>
      <c r="N106" s="378"/>
      <c r="O106" s="378"/>
      <c r="P106" s="378"/>
      <c r="Q106" s="378"/>
      <c r="R106" s="378"/>
      <c r="S106" s="378"/>
      <c r="T106" s="378"/>
      <c r="U106" s="378"/>
      <c r="V106" s="501">
        <f>SUM(Tabla2[[#This Row],[Ene]:[Dic]])</f>
        <v>1</v>
      </c>
      <c r="W106" s="498" t="s">
        <v>405</v>
      </c>
      <c r="X106" s="498" t="s">
        <v>414</v>
      </c>
      <c r="Y106" s="388"/>
      <c r="Z106" s="645" t="s">
        <v>2343</v>
      </c>
      <c r="AA106" s="425"/>
      <c r="AB106" s="425"/>
      <c r="AC106" s="425"/>
      <c r="AD106" s="425"/>
      <c r="AE106" s="425"/>
      <c r="AF106" s="425"/>
      <c r="AG106" s="425"/>
      <c r="AH106" s="425"/>
      <c r="AI106" s="425"/>
      <c r="AJ106" s="425"/>
      <c r="AK106" s="425"/>
      <c r="AL106" s="425"/>
      <c r="AM106" s="425"/>
      <c r="AN106" s="425"/>
      <c r="AO106" s="425"/>
      <c r="AP106" s="425"/>
      <c r="AQ106" s="425"/>
      <c r="AR106" s="425"/>
      <c r="AS106" s="425"/>
      <c r="AT106" s="425"/>
      <c r="AU106" s="425"/>
      <c r="AV106" s="425"/>
      <c r="AW106" s="425"/>
      <c r="AX106" s="425"/>
      <c r="AY106" s="425"/>
      <c r="AZ106" s="425"/>
      <c r="BA106" s="425"/>
      <c r="BB106" s="425"/>
    </row>
    <row r="107" spans="2:54" s="408" customFormat="1" ht="38.25" x14ac:dyDescent="0.2">
      <c r="B107" s="433" t="str">
        <f>IF(Tabla2[[#This Row],[Productos ]]="","",CONCATENATE(Tabla2[[#This Row],[POA]],".",Tabla2[[#This Row],[SRS]],".",Tabla2[[#This Row],[AREA]],".",Tabla2[[#This Row],[TIPO]]))</f>
        <v/>
      </c>
      <c r="C107" s="433"/>
      <c r="D107" s="433"/>
      <c r="E107" s="433"/>
      <c r="F107" s="433" t="str">
        <f>IF(Tabla2[[#This Row],[Productos ]]="","",'Formulario PPGR1'!#REF!)</f>
        <v/>
      </c>
      <c r="G107" s="388"/>
      <c r="H107" s="388" t="s">
        <v>2347</v>
      </c>
      <c r="I107" s="388" t="s">
        <v>2354</v>
      </c>
      <c r="J107" s="378"/>
      <c r="K107" s="378"/>
      <c r="L107" s="378"/>
      <c r="M107" s="378"/>
      <c r="N107" s="378"/>
      <c r="O107" s="378"/>
      <c r="P107" s="378">
        <v>1</v>
      </c>
      <c r="Q107" s="378"/>
      <c r="R107" s="378"/>
      <c r="S107" s="378"/>
      <c r="T107" s="378"/>
      <c r="U107" s="378"/>
      <c r="V107" s="501">
        <f>SUM(Tabla2[[#This Row],[Ene]:[Dic]])</f>
        <v>1</v>
      </c>
      <c r="W107" s="498" t="s">
        <v>404</v>
      </c>
      <c r="X107" s="498"/>
      <c r="Y107" s="388"/>
      <c r="Z107" s="645" t="s">
        <v>2343</v>
      </c>
      <c r="AA107" s="425"/>
      <c r="AB107" s="425"/>
      <c r="AC107" s="425"/>
      <c r="AD107" s="425"/>
      <c r="AE107" s="425"/>
      <c r="AF107" s="425"/>
      <c r="AG107" s="425"/>
      <c r="AH107" s="425"/>
      <c r="AI107" s="425"/>
      <c r="AJ107" s="425"/>
      <c r="AK107" s="425"/>
      <c r="AL107" s="425"/>
      <c r="AM107" s="425"/>
      <c r="AN107" s="425"/>
      <c r="AO107" s="425"/>
      <c r="AP107" s="425"/>
      <c r="AQ107" s="425"/>
      <c r="AR107" s="425"/>
      <c r="AS107" s="425"/>
      <c r="AT107" s="425"/>
      <c r="AU107" s="425"/>
      <c r="AV107" s="425"/>
      <c r="AW107" s="425"/>
      <c r="AX107" s="425"/>
      <c r="AY107" s="425"/>
      <c r="AZ107" s="425"/>
      <c r="BA107" s="425"/>
      <c r="BB107" s="425"/>
    </row>
    <row r="108" spans="2:54" s="408" customFormat="1" ht="38.25" x14ac:dyDescent="0.2">
      <c r="B108" s="433" t="str">
        <f>IF(Tabla2[[#This Row],[Productos ]]="","",CONCATENATE(Tabla2[[#This Row],[POA]],".",Tabla2[[#This Row],[SRS]],".",Tabla2[[#This Row],[AREA]],".",Tabla2[[#This Row],[TIPO]]))</f>
        <v/>
      </c>
      <c r="C108" s="433"/>
      <c r="D108" s="433"/>
      <c r="E108" s="433"/>
      <c r="F108" s="433" t="str">
        <f>IF(Tabla2[[#This Row],[Productos ]]="","",'Formulario PPGR1'!#REF!)</f>
        <v/>
      </c>
      <c r="G108" s="388"/>
      <c r="H108" s="388" t="s">
        <v>2348</v>
      </c>
      <c r="I108" s="388" t="s">
        <v>2355</v>
      </c>
      <c r="J108" s="378"/>
      <c r="K108" s="378"/>
      <c r="L108" s="378">
        <v>1</v>
      </c>
      <c r="M108" s="378"/>
      <c r="N108" s="378"/>
      <c r="O108" s="378">
        <v>1</v>
      </c>
      <c r="P108" s="378"/>
      <c r="Q108" s="378"/>
      <c r="R108" s="378">
        <v>1</v>
      </c>
      <c r="S108" s="378"/>
      <c r="T108" s="378">
        <v>1</v>
      </c>
      <c r="U108" s="378"/>
      <c r="V108" s="501">
        <f>SUM(Tabla2[[#This Row],[Ene]:[Dic]])</f>
        <v>4</v>
      </c>
      <c r="W108" s="498" t="s">
        <v>405</v>
      </c>
      <c r="X108" s="498" t="s">
        <v>413</v>
      </c>
      <c r="Y108" s="388"/>
      <c r="Z108" s="645" t="s">
        <v>2343</v>
      </c>
      <c r="AA108" s="425"/>
      <c r="AB108" s="425"/>
      <c r="AC108" s="425"/>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5"/>
      <c r="AY108" s="425"/>
      <c r="AZ108" s="425"/>
      <c r="BA108" s="425"/>
      <c r="BB108" s="425"/>
    </row>
    <row r="109" spans="2:54" s="408" customFormat="1" ht="25.5" x14ac:dyDescent="0.2">
      <c r="B109" s="433" t="str">
        <f>IF(Tabla2[[#This Row],[Productos ]]="","",CONCATENATE(Tabla2[[#This Row],[POA]],".",Tabla2[[#This Row],[SRS]],".",Tabla2[[#This Row],[AREA]],".",Tabla2[[#This Row],[TIPO]]))</f>
        <v/>
      </c>
      <c r="C109" s="433"/>
      <c r="D109" s="433"/>
      <c r="E109" s="433"/>
      <c r="F109" s="433" t="str">
        <f>IF(Tabla2[[#This Row],[Productos ]]="","",'Formulario PPGR1'!#REF!)</f>
        <v/>
      </c>
      <c r="G109" s="388"/>
      <c r="H109" s="388" t="s">
        <v>2349</v>
      </c>
      <c r="I109" s="388" t="s">
        <v>2356</v>
      </c>
      <c r="J109" s="378"/>
      <c r="K109" s="378"/>
      <c r="L109" s="378">
        <v>1</v>
      </c>
      <c r="M109" s="378"/>
      <c r="N109" s="378"/>
      <c r="O109" s="378">
        <v>1</v>
      </c>
      <c r="P109" s="378"/>
      <c r="Q109" s="378"/>
      <c r="R109" s="378"/>
      <c r="S109" s="378"/>
      <c r="T109" s="378"/>
      <c r="U109" s="378"/>
      <c r="V109" s="501">
        <f>SUM(Tabla2[[#This Row],[Ene]:[Dic]])</f>
        <v>2</v>
      </c>
      <c r="W109" s="498" t="s">
        <v>405</v>
      </c>
      <c r="X109" s="498" t="s">
        <v>413</v>
      </c>
      <c r="Y109" s="388"/>
      <c r="Z109" s="645" t="s">
        <v>2343</v>
      </c>
      <c r="AA109" s="425"/>
      <c r="AB109" s="425"/>
      <c r="AC109" s="425"/>
      <c r="AD109" s="425"/>
      <c r="AE109" s="425"/>
      <c r="AF109" s="425"/>
      <c r="AG109" s="425"/>
      <c r="AH109" s="425"/>
      <c r="AI109" s="425"/>
      <c r="AJ109" s="425"/>
      <c r="AK109" s="425"/>
      <c r="AL109" s="425"/>
      <c r="AM109" s="425"/>
      <c r="AN109" s="425"/>
      <c r="AO109" s="425"/>
      <c r="AP109" s="425"/>
      <c r="AQ109" s="425"/>
      <c r="AR109" s="425"/>
      <c r="AS109" s="425"/>
      <c r="AT109" s="425"/>
      <c r="AU109" s="425"/>
      <c r="AV109" s="425"/>
      <c r="AW109" s="425"/>
      <c r="AX109" s="425"/>
      <c r="AY109" s="425"/>
      <c r="AZ109" s="425"/>
      <c r="BA109" s="425"/>
      <c r="BB109" s="425"/>
    </row>
    <row r="110" spans="2:54" s="408" customFormat="1" ht="38.25" x14ac:dyDescent="0.2">
      <c r="B110" s="433" t="str">
        <f>IF(Tabla2[[#This Row],[Productos ]]="","",CONCATENATE(Tabla2[[#This Row],[POA]],".",Tabla2[[#This Row],[SRS]],".",Tabla2[[#This Row],[AREA]],".",Tabla2[[#This Row],[TIPO]]))</f>
        <v/>
      </c>
      <c r="C110" s="433"/>
      <c r="D110" s="433"/>
      <c r="E110" s="433"/>
      <c r="F110" s="433" t="str">
        <f>IF(Tabla2[[#This Row],[Productos ]]="","",'Formulario PPGR1'!#REF!)</f>
        <v/>
      </c>
      <c r="G110" s="388"/>
      <c r="H110" s="388" t="s">
        <v>2350</v>
      </c>
      <c r="I110" s="388" t="s">
        <v>2357</v>
      </c>
      <c r="J110" s="378"/>
      <c r="K110" s="378">
        <v>1</v>
      </c>
      <c r="L110" s="378"/>
      <c r="M110" s="378"/>
      <c r="N110" s="378">
        <v>1</v>
      </c>
      <c r="O110" s="378"/>
      <c r="P110" s="378"/>
      <c r="Q110" s="378">
        <v>1</v>
      </c>
      <c r="R110" s="378"/>
      <c r="S110" s="378"/>
      <c r="T110" s="378">
        <v>1</v>
      </c>
      <c r="U110" s="378"/>
      <c r="V110" s="501">
        <f>SUM(Tabla2[[#This Row],[Ene]:[Dic]])</f>
        <v>4</v>
      </c>
      <c r="W110" s="498" t="s">
        <v>405</v>
      </c>
      <c r="X110" s="498" t="s">
        <v>421</v>
      </c>
      <c r="Y110" s="388" t="s">
        <v>2361</v>
      </c>
      <c r="Z110" s="645" t="s">
        <v>2343</v>
      </c>
      <c r="AA110" s="425"/>
      <c r="AB110" s="425"/>
      <c r="AC110" s="425"/>
      <c r="AD110" s="425"/>
      <c r="AE110" s="425"/>
      <c r="AF110" s="425"/>
      <c r="AG110" s="425"/>
      <c r="AH110" s="425"/>
      <c r="AI110" s="425"/>
      <c r="AJ110" s="425"/>
      <c r="AK110" s="425"/>
      <c r="AL110" s="425"/>
      <c r="AM110" s="425"/>
      <c r="AN110" s="425"/>
      <c r="AO110" s="425"/>
      <c r="AP110" s="425"/>
      <c r="AQ110" s="425"/>
      <c r="AR110" s="425"/>
      <c r="AS110" s="425"/>
      <c r="AT110" s="425"/>
      <c r="AU110" s="425"/>
      <c r="AV110" s="425"/>
      <c r="AW110" s="425"/>
      <c r="AX110" s="425"/>
      <c r="AY110" s="425"/>
      <c r="AZ110" s="425"/>
      <c r="BA110" s="425"/>
      <c r="BB110" s="425"/>
    </row>
    <row r="111" spans="2:54" s="408" customFormat="1" ht="38.25" x14ac:dyDescent="0.2">
      <c r="B111" s="433" t="str">
        <f>IF(Tabla2[[#This Row],[Productos ]]="","",CONCATENATE(Tabla2[[#This Row],[POA]],".",Tabla2[[#This Row],[SRS]],".",Tabla2[[#This Row],[AREA]],".",Tabla2[[#This Row],[TIPO]]))</f>
        <v/>
      </c>
      <c r="C111" s="433"/>
      <c r="D111" s="433"/>
      <c r="E111" s="433"/>
      <c r="F111" s="433" t="str">
        <f>IF(Tabla2[[#This Row],[Productos ]]="","",'Formulario PPGR1'!#REF!)</f>
        <v/>
      </c>
      <c r="G111" s="388"/>
      <c r="H111" s="388" t="s">
        <v>2351</v>
      </c>
      <c r="I111" s="388" t="s">
        <v>2358</v>
      </c>
      <c r="J111" s="378"/>
      <c r="K111" s="378"/>
      <c r="L111" s="378">
        <v>1</v>
      </c>
      <c r="M111" s="378"/>
      <c r="N111" s="378"/>
      <c r="O111" s="378">
        <v>1</v>
      </c>
      <c r="P111" s="378"/>
      <c r="Q111" s="378"/>
      <c r="R111" s="378">
        <v>1</v>
      </c>
      <c r="S111" s="378"/>
      <c r="T111" s="378"/>
      <c r="U111" s="378">
        <v>1</v>
      </c>
      <c r="V111" s="501">
        <f>SUM(Tabla2[[#This Row],[Ene]:[Dic]])</f>
        <v>4</v>
      </c>
      <c r="W111" s="498" t="s">
        <v>405</v>
      </c>
      <c r="X111" s="498" t="s">
        <v>413</v>
      </c>
      <c r="Y111" s="388"/>
      <c r="Z111" s="645" t="s">
        <v>2343</v>
      </c>
      <c r="AA111" s="425"/>
      <c r="AB111" s="425"/>
      <c r="AC111" s="425"/>
      <c r="AD111" s="425"/>
      <c r="AE111" s="425"/>
      <c r="AF111" s="425"/>
      <c r="AG111" s="425"/>
      <c r="AH111" s="425"/>
      <c r="AI111" s="425"/>
      <c r="AJ111" s="425"/>
      <c r="AK111" s="425"/>
      <c r="AL111" s="425"/>
      <c r="AM111" s="425"/>
      <c r="AN111" s="425"/>
      <c r="AO111" s="425"/>
      <c r="AP111" s="425"/>
      <c r="AQ111" s="425"/>
      <c r="AR111" s="425"/>
      <c r="AS111" s="425"/>
      <c r="AT111" s="425"/>
      <c r="AU111" s="425"/>
      <c r="AV111" s="425"/>
      <c r="AW111" s="425"/>
      <c r="AX111" s="425"/>
      <c r="AY111" s="425"/>
      <c r="AZ111" s="425"/>
      <c r="BA111" s="425"/>
      <c r="BB111" s="425"/>
    </row>
    <row r="112" spans="2:54" s="408" customFormat="1" ht="25.5" x14ac:dyDescent="0.2">
      <c r="B112" s="433" t="str">
        <f>IF(Tabla2[[#This Row],[Productos ]]="","",CONCATENATE(Tabla2[[#This Row],[POA]],".",Tabla2[[#This Row],[SRS]],".",Tabla2[[#This Row],[AREA]],".",Tabla2[[#This Row],[TIPO]]))</f>
        <v/>
      </c>
      <c r="C112" s="433"/>
      <c r="D112" s="433"/>
      <c r="E112" s="433"/>
      <c r="F112" s="433" t="str">
        <f>IF(Tabla2[[#This Row],[Productos ]]="","",'Formulario PPGR1'!#REF!)</f>
        <v/>
      </c>
      <c r="G112" s="388"/>
      <c r="H112" s="388" t="s">
        <v>2352</v>
      </c>
      <c r="I112" s="388" t="s">
        <v>2359</v>
      </c>
      <c r="J112" s="378">
        <v>1</v>
      </c>
      <c r="K112" s="378">
        <v>1</v>
      </c>
      <c r="L112" s="378">
        <v>1</v>
      </c>
      <c r="M112" s="378">
        <v>1</v>
      </c>
      <c r="N112" s="378">
        <v>1</v>
      </c>
      <c r="O112" s="378">
        <v>1</v>
      </c>
      <c r="P112" s="378">
        <v>1</v>
      </c>
      <c r="Q112" s="378">
        <v>1</v>
      </c>
      <c r="R112" s="378">
        <v>1</v>
      </c>
      <c r="S112" s="378">
        <v>1</v>
      </c>
      <c r="T112" s="378">
        <v>1</v>
      </c>
      <c r="U112" s="378">
        <v>1</v>
      </c>
      <c r="V112" s="501">
        <f>SUM(Tabla2[[#This Row],[Ene]:[Dic]])</f>
        <v>12</v>
      </c>
      <c r="W112" s="498" t="s">
        <v>405</v>
      </c>
      <c r="X112" s="498" t="s">
        <v>413</v>
      </c>
      <c r="Y112" s="388"/>
      <c r="Z112" s="645" t="s">
        <v>2343</v>
      </c>
      <c r="AA112" s="425"/>
      <c r="AB112" s="425"/>
      <c r="AC112" s="425"/>
      <c r="AD112" s="425"/>
      <c r="AE112" s="425"/>
      <c r="AF112" s="425"/>
      <c r="AG112" s="425"/>
      <c r="AH112" s="425"/>
      <c r="AI112" s="425"/>
      <c r="AJ112" s="425"/>
      <c r="AK112" s="425"/>
      <c r="AL112" s="425"/>
      <c r="AM112" s="425"/>
      <c r="AN112" s="425"/>
      <c r="AO112" s="425"/>
      <c r="AP112" s="425"/>
      <c r="AQ112" s="425"/>
      <c r="AR112" s="425"/>
      <c r="AS112" s="425"/>
      <c r="AT112" s="425"/>
      <c r="AU112" s="425"/>
      <c r="AV112" s="425"/>
      <c r="AW112" s="425"/>
      <c r="AX112" s="425"/>
      <c r="AY112" s="425"/>
      <c r="AZ112" s="425"/>
      <c r="BA112" s="425"/>
      <c r="BB112" s="425"/>
    </row>
    <row r="113" spans="2:54" s="408" customFormat="1" ht="51" x14ac:dyDescent="0.2">
      <c r="B113" s="433" t="e">
        <f>IF(Tabla2[[#This Row],[Productos ]]="","",CONCATENATE(Tabla2[[#This Row],[POA]],".",Tabla2[[#This Row],[SRS]],".",Tabla2[[#This Row],[AREA]],".",Tabla2[[#This Row],[TIPO]]))</f>
        <v>#REF!</v>
      </c>
      <c r="C113" s="433"/>
      <c r="D113" s="433"/>
      <c r="E113" s="433"/>
      <c r="F113" s="433" t="e">
        <f>IF(Tabla2[[#This Row],[Productos ]]="","",'Formulario PPGR1'!#REF!)</f>
        <v>#REF!</v>
      </c>
      <c r="G113" s="388" t="s">
        <v>2344</v>
      </c>
      <c r="H113" s="388" t="s">
        <v>2360</v>
      </c>
      <c r="I113" s="388" t="s">
        <v>2380</v>
      </c>
      <c r="J113" s="378">
        <v>1</v>
      </c>
      <c r="K113" s="378"/>
      <c r="L113" s="378"/>
      <c r="M113" s="378"/>
      <c r="N113" s="378"/>
      <c r="O113" s="378"/>
      <c r="P113" s="378"/>
      <c r="Q113" s="378"/>
      <c r="R113" s="378"/>
      <c r="S113" s="378"/>
      <c r="T113" s="378"/>
      <c r="U113" s="378"/>
      <c r="V113" s="501">
        <f>SUM(Tabla2[[#This Row],[Ene]:[Dic]])</f>
        <v>1</v>
      </c>
      <c r="W113" s="498" t="s">
        <v>408</v>
      </c>
      <c r="X113" s="498" t="s">
        <v>405</v>
      </c>
      <c r="Y113" s="388"/>
      <c r="Z113" s="645" t="s">
        <v>2343</v>
      </c>
      <c r="AA113" s="425"/>
      <c r="AB113" s="425"/>
      <c r="AC113" s="425"/>
      <c r="AD113" s="425"/>
      <c r="AE113" s="425"/>
      <c r="AF113" s="425"/>
      <c r="AG113" s="425"/>
      <c r="AH113" s="425"/>
      <c r="AI113" s="425"/>
      <c r="AJ113" s="425"/>
      <c r="AK113" s="425"/>
      <c r="AL113" s="425"/>
      <c r="AM113" s="425"/>
      <c r="AN113" s="425"/>
      <c r="AO113" s="425"/>
      <c r="AP113" s="425"/>
      <c r="AQ113" s="425"/>
      <c r="AR113" s="425"/>
      <c r="AS113" s="425"/>
      <c r="AT113" s="425"/>
      <c r="AU113" s="425"/>
      <c r="AV113" s="425"/>
      <c r="AW113" s="425"/>
      <c r="AX113" s="425"/>
      <c r="AY113" s="425"/>
      <c r="AZ113" s="425"/>
      <c r="BA113" s="425"/>
      <c r="BB113" s="425"/>
    </row>
    <row r="114" spans="2:54" s="408" customFormat="1" ht="38.25" x14ac:dyDescent="0.2">
      <c r="B114" s="433" t="str">
        <f>IF(Tabla2[[#This Row],[Productos ]]="","",CONCATENATE(Tabla2[[#This Row],[POA]],".",Tabla2[[#This Row],[SRS]],".",Tabla2[[#This Row],[AREA]],".",Tabla2[[#This Row],[TIPO]]))</f>
        <v/>
      </c>
      <c r="C114" s="433"/>
      <c r="D114" s="433"/>
      <c r="E114" s="433"/>
      <c r="F114" s="433" t="str">
        <f>IF(Tabla2[[#This Row],[Productos ]]="","",'Formulario PPGR1'!#REF!)</f>
        <v/>
      </c>
      <c r="G114" s="388"/>
      <c r="H114" s="388" t="s">
        <v>2370</v>
      </c>
      <c r="I114" s="388" t="s">
        <v>2362</v>
      </c>
      <c r="J114" s="378"/>
      <c r="K114" s="378"/>
      <c r="L114" s="378">
        <v>1</v>
      </c>
      <c r="M114" s="378"/>
      <c r="N114" s="378"/>
      <c r="O114" s="378">
        <v>1</v>
      </c>
      <c r="P114" s="378"/>
      <c r="Q114" s="378"/>
      <c r="R114" s="378">
        <v>1</v>
      </c>
      <c r="S114" s="378"/>
      <c r="T114" s="378"/>
      <c r="U114" s="378">
        <v>1</v>
      </c>
      <c r="V114" s="501">
        <f>SUM(Tabla2[[#This Row],[Ene]:[Dic]])</f>
        <v>4</v>
      </c>
      <c r="W114" s="498" t="s">
        <v>405</v>
      </c>
      <c r="X114" s="498" t="s">
        <v>414</v>
      </c>
      <c r="Y114" s="388"/>
      <c r="Z114" s="645" t="s">
        <v>2343</v>
      </c>
      <c r="AA114" s="425"/>
      <c r="AB114" s="425"/>
      <c r="AC114" s="425"/>
      <c r="AD114" s="425"/>
      <c r="AE114" s="425"/>
      <c r="AF114" s="425"/>
      <c r="AG114" s="425"/>
      <c r="AH114" s="425"/>
      <c r="AI114" s="425"/>
      <c r="AJ114" s="425"/>
      <c r="AK114" s="425"/>
      <c r="AL114" s="425"/>
      <c r="AM114" s="425"/>
      <c r="AN114" s="425"/>
      <c r="AO114" s="425"/>
      <c r="AP114" s="425"/>
      <c r="AQ114" s="425"/>
      <c r="AR114" s="425"/>
      <c r="AS114" s="425"/>
      <c r="AT114" s="425"/>
      <c r="AU114" s="425"/>
      <c r="AV114" s="425"/>
      <c r="AW114" s="425"/>
      <c r="AX114" s="425"/>
      <c r="AY114" s="425"/>
      <c r="AZ114" s="425"/>
      <c r="BA114" s="425"/>
      <c r="BB114" s="425"/>
    </row>
    <row r="115" spans="2:54" s="408" customFormat="1" ht="38.25" x14ac:dyDescent="0.2">
      <c r="B115" s="433" t="str">
        <f>IF(Tabla2[[#This Row],[Productos ]]="","",CONCATENATE(Tabla2[[#This Row],[POA]],".",Tabla2[[#This Row],[SRS]],".",Tabla2[[#This Row],[AREA]],".",Tabla2[[#This Row],[TIPO]]))</f>
        <v/>
      </c>
      <c r="C115" s="433"/>
      <c r="D115" s="433"/>
      <c r="E115" s="433"/>
      <c r="F115" s="433" t="str">
        <f>IF(Tabla2[[#This Row],[Productos ]]="","",'Formulario PPGR1'!#REF!)</f>
        <v/>
      </c>
      <c r="G115" s="388"/>
      <c r="H115" s="388" t="s">
        <v>2371</v>
      </c>
      <c r="I115" s="388" t="s">
        <v>2363</v>
      </c>
      <c r="J115" s="378"/>
      <c r="K115" s="378"/>
      <c r="L115" s="378"/>
      <c r="M115" s="378"/>
      <c r="N115" s="378"/>
      <c r="O115" s="378"/>
      <c r="P115" s="378">
        <v>1</v>
      </c>
      <c r="Q115" s="378"/>
      <c r="R115" s="378"/>
      <c r="S115" s="378"/>
      <c r="T115" s="378"/>
      <c r="U115" s="378"/>
      <c r="V115" s="501">
        <f>SUM(Tabla2[[#This Row],[Ene]:[Dic]])</f>
        <v>1</v>
      </c>
      <c r="W115" s="498" t="s">
        <v>413</v>
      </c>
      <c r="X115" s="498" t="s">
        <v>408</v>
      </c>
      <c r="Y115" s="388"/>
      <c r="Z115" s="645" t="s">
        <v>2343</v>
      </c>
      <c r="AA115" s="425"/>
      <c r="AB115" s="425"/>
      <c r="AC115" s="425"/>
      <c r="AD115" s="425"/>
      <c r="AE115" s="425"/>
      <c r="AF115" s="425"/>
      <c r="AG115" s="425"/>
      <c r="AH115" s="425"/>
      <c r="AI115" s="425"/>
      <c r="AJ115" s="425"/>
      <c r="AK115" s="425"/>
      <c r="AL115" s="425"/>
      <c r="AM115" s="425"/>
      <c r="AN115" s="425"/>
      <c r="AO115" s="425"/>
      <c r="AP115" s="425"/>
      <c r="AQ115" s="425"/>
      <c r="AR115" s="425"/>
      <c r="AS115" s="425"/>
      <c r="AT115" s="425"/>
      <c r="AU115" s="425"/>
      <c r="AV115" s="425"/>
      <c r="AW115" s="425"/>
      <c r="AX115" s="425"/>
      <c r="AY115" s="425"/>
      <c r="AZ115" s="425"/>
      <c r="BA115" s="425"/>
      <c r="BB115" s="425"/>
    </row>
    <row r="116" spans="2:54" s="408" customFormat="1" ht="38.25" x14ac:dyDescent="0.2">
      <c r="B116" s="433" t="str">
        <f>IF(Tabla2[[#This Row],[Productos ]]="","",CONCATENATE(Tabla2[[#This Row],[POA]],".",Tabla2[[#This Row],[SRS]],".",Tabla2[[#This Row],[AREA]],".",Tabla2[[#This Row],[TIPO]]))</f>
        <v/>
      </c>
      <c r="C116" s="433"/>
      <c r="D116" s="433"/>
      <c r="E116" s="433"/>
      <c r="F116" s="433" t="str">
        <f>IF(Tabla2[[#This Row],[Productos ]]="","",'Formulario PPGR1'!#REF!)</f>
        <v/>
      </c>
      <c r="G116" s="388"/>
      <c r="H116" s="388" t="s">
        <v>2372</v>
      </c>
      <c r="I116" s="388" t="s">
        <v>2381</v>
      </c>
      <c r="J116" s="378"/>
      <c r="K116" s="378"/>
      <c r="L116" s="378"/>
      <c r="M116" s="378"/>
      <c r="N116" s="378"/>
      <c r="O116" s="378"/>
      <c r="P116" s="378">
        <v>1</v>
      </c>
      <c r="Q116" s="378"/>
      <c r="R116" s="378"/>
      <c r="S116" s="378"/>
      <c r="T116" s="378"/>
      <c r="U116" s="378"/>
      <c r="V116" s="501">
        <f>SUM(Tabla2[[#This Row],[Ene]:[Dic]])</f>
        <v>1</v>
      </c>
      <c r="W116" s="498" t="s">
        <v>404</v>
      </c>
      <c r="X116" s="498" t="s">
        <v>405</v>
      </c>
      <c r="Y116" s="388"/>
      <c r="Z116" s="645" t="s">
        <v>2343</v>
      </c>
      <c r="AA116" s="425"/>
      <c r="AB116" s="425"/>
      <c r="AC116" s="425"/>
      <c r="AD116" s="425"/>
      <c r="AE116" s="425"/>
      <c r="AF116" s="425"/>
      <c r="AG116" s="425"/>
      <c r="AH116" s="425"/>
      <c r="AI116" s="425"/>
      <c r="AJ116" s="425"/>
      <c r="AK116" s="425"/>
      <c r="AL116" s="425"/>
      <c r="AM116" s="425"/>
      <c r="AN116" s="425"/>
      <c r="AO116" s="425"/>
      <c r="AP116" s="425"/>
      <c r="AQ116" s="425"/>
      <c r="AR116" s="425"/>
      <c r="AS116" s="425"/>
      <c r="AT116" s="425"/>
      <c r="AU116" s="425"/>
      <c r="AV116" s="425"/>
      <c r="AW116" s="425"/>
      <c r="AX116" s="425"/>
      <c r="AY116" s="425"/>
      <c r="AZ116" s="425"/>
      <c r="BA116" s="425"/>
      <c r="BB116" s="425"/>
    </row>
    <row r="117" spans="2:54" s="408" customFormat="1" ht="25.5" x14ac:dyDescent="0.2">
      <c r="B117" s="433" t="str">
        <f>IF(Tabla2[[#This Row],[Productos ]]="","",CONCATENATE(Tabla2[[#This Row],[POA]],".",Tabla2[[#This Row],[SRS]],".",Tabla2[[#This Row],[AREA]],".",Tabla2[[#This Row],[TIPO]]))</f>
        <v/>
      </c>
      <c r="C117" s="433"/>
      <c r="D117" s="433"/>
      <c r="E117" s="433"/>
      <c r="F117" s="433" t="str">
        <f>IF(Tabla2[[#This Row],[Productos ]]="","",'Formulario PPGR1'!#REF!)</f>
        <v/>
      </c>
      <c r="G117" s="388"/>
      <c r="H117" s="388" t="s">
        <v>2373</v>
      </c>
      <c r="I117" s="388" t="s">
        <v>2364</v>
      </c>
      <c r="J117" s="378"/>
      <c r="K117" s="378"/>
      <c r="L117" s="378"/>
      <c r="M117" s="378"/>
      <c r="N117" s="378"/>
      <c r="O117" s="378"/>
      <c r="P117" s="378"/>
      <c r="Q117" s="378"/>
      <c r="R117" s="378"/>
      <c r="S117" s="378"/>
      <c r="T117" s="378"/>
      <c r="U117" s="378">
        <v>1</v>
      </c>
      <c r="V117" s="501">
        <f>SUM(Tabla2[[#This Row],[Ene]:[Dic]])</f>
        <v>1</v>
      </c>
      <c r="W117" s="498" t="s">
        <v>405</v>
      </c>
      <c r="X117" s="498" t="s">
        <v>414</v>
      </c>
      <c r="Y117" s="388"/>
      <c r="Z117" s="645" t="s">
        <v>2343</v>
      </c>
      <c r="AA117" s="425"/>
      <c r="AB117" s="425"/>
      <c r="AC117" s="425"/>
      <c r="AD117" s="425"/>
      <c r="AE117" s="425"/>
      <c r="AF117" s="425"/>
      <c r="AG117" s="425"/>
      <c r="AH117" s="425"/>
      <c r="AI117" s="425"/>
      <c r="AJ117" s="425"/>
      <c r="AK117" s="425"/>
      <c r="AL117" s="425"/>
      <c r="AM117" s="425"/>
      <c r="AN117" s="425"/>
      <c r="AO117" s="425"/>
      <c r="AP117" s="425"/>
      <c r="AQ117" s="425"/>
      <c r="AR117" s="425"/>
      <c r="AS117" s="425"/>
      <c r="AT117" s="425"/>
      <c r="AU117" s="425"/>
      <c r="AV117" s="425"/>
      <c r="AW117" s="425"/>
      <c r="AX117" s="425"/>
      <c r="AY117" s="425"/>
      <c r="AZ117" s="425"/>
      <c r="BA117" s="425"/>
      <c r="BB117" s="425"/>
    </row>
    <row r="118" spans="2:54" s="408" customFormat="1" ht="25.5" x14ac:dyDescent="0.2">
      <c r="B118" s="433" t="str">
        <f>IF(Tabla2[[#This Row],[Productos ]]="","",CONCATENATE(Tabla2[[#This Row],[POA]],".",Tabla2[[#This Row],[SRS]],".",Tabla2[[#This Row],[AREA]],".",Tabla2[[#This Row],[TIPO]]))</f>
        <v/>
      </c>
      <c r="C118" s="433"/>
      <c r="D118" s="433"/>
      <c r="E118" s="433"/>
      <c r="F118" s="433" t="str">
        <f>IF(Tabla2[[#This Row],[Productos ]]="","",'Formulario PPGR1'!#REF!)</f>
        <v/>
      </c>
      <c r="G118" s="388"/>
      <c r="H118" s="388" t="s">
        <v>2374</v>
      </c>
      <c r="I118" s="388" t="s">
        <v>2365</v>
      </c>
      <c r="J118" s="378"/>
      <c r="K118" s="378"/>
      <c r="L118" s="378"/>
      <c r="M118" s="378">
        <v>1</v>
      </c>
      <c r="N118" s="378"/>
      <c r="O118" s="378"/>
      <c r="P118" s="378"/>
      <c r="Q118" s="378"/>
      <c r="R118" s="378"/>
      <c r="S118" s="378"/>
      <c r="T118" s="378"/>
      <c r="U118" s="378"/>
      <c r="V118" s="501">
        <f>SUM(Tabla2[[#This Row],[Ene]:[Dic]])</f>
        <v>1</v>
      </c>
      <c r="W118" s="498" t="s">
        <v>405</v>
      </c>
      <c r="X118" s="498" t="s">
        <v>414</v>
      </c>
      <c r="Y118" s="388"/>
      <c r="Z118" s="645" t="s">
        <v>2343</v>
      </c>
      <c r="AA118" s="425"/>
      <c r="AB118" s="425"/>
      <c r="AC118" s="425"/>
      <c r="AD118" s="425"/>
      <c r="AE118" s="425"/>
      <c r="AF118" s="425"/>
      <c r="AG118" s="425"/>
      <c r="AH118" s="425"/>
      <c r="AI118" s="425"/>
      <c r="AJ118" s="425"/>
      <c r="AK118" s="425"/>
      <c r="AL118" s="425"/>
      <c r="AM118" s="425"/>
      <c r="AN118" s="425"/>
      <c r="AO118" s="425"/>
      <c r="AP118" s="425"/>
      <c r="AQ118" s="425"/>
      <c r="AR118" s="425"/>
      <c r="AS118" s="425"/>
      <c r="AT118" s="425"/>
      <c r="AU118" s="425"/>
      <c r="AV118" s="425"/>
      <c r="AW118" s="425"/>
      <c r="AX118" s="425"/>
      <c r="AY118" s="425"/>
      <c r="AZ118" s="425"/>
      <c r="BA118" s="425"/>
      <c r="BB118" s="425"/>
    </row>
    <row r="119" spans="2:54" s="408" customFormat="1" ht="38.25" x14ac:dyDescent="0.2">
      <c r="B119" s="433" t="str">
        <f>IF(Tabla2[[#This Row],[Productos ]]="","",CONCATENATE(Tabla2[[#This Row],[POA]],".",Tabla2[[#This Row],[SRS]],".",Tabla2[[#This Row],[AREA]],".",Tabla2[[#This Row],[TIPO]]))</f>
        <v/>
      </c>
      <c r="C119" s="433"/>
      <c r="D119" s="433"/>
      <c r="E119" s="433"/>
      <c r="F119" s="433" t="str">
        <f>IF(Tabla2[[#This Row],[Productos ]]="","",'Formulario PPGR1'!#REF!)</f>
        <v/>
      </c>
      <c r="G119" s="388"/>
      <c r="H119" s="388" t="s">
        <v>2375</v>
      </c>
      <c r="I119" s="388" t="s">
        <v>2366</v>
      </c>
      <c r="J119" s="378"/>
      <c r="K119" s="378"/>
      <c r="L119" s="378"/>
      <c r="M119" s="378"/>
      <c r="N119" s="378"/>
      <c r="O119" s="378">
        <v>1</v>
      </c>
      <c r="P119" s="378"/>
      <c r="Q119" s="378"/>
      <c r="R119" s="378"/>
      <c r="S119" s="378"/>
      <c r="T119" s="378"/>
      <c r="U119" s="378"/>
      <c r="V119" s="501">
        <f>SUM(Tabla2[[#This Row],[Ene]:[Dic]])</f>
        <v>1</v>
      </c>
      <c r="W119" s="498" t="s">
        <v>405</v>
      </c>
      <c r="X119" s="498" t="s">
        <v>414</v>
      </c>
      <c r="Y119" s="388"/>
      <c r="Z119" s="645" t="s">
        <v>2343</v>
      </c>
      <c r="AA119" s="425"/>
      <c r="AB119" s="425"/>
      <c r="AC119" s="425"/>
      <c r="AD119" s="425"/>
      <c r="AE119" s="425"/>
      <c r="AF119" s="425"/>
      <c r="AG119" s="425"/>
      <c r="AH119" s="425"/>
      <c r="AI119" s="425"/>
      <c r="AJ119" s="425"/>
      <c r="AK119" s="425"/>
      <c r="AL119" s="425"/>
      <c r="AM119" s="425"/>
      <c r="AN119" s="425"/>
      <c r="AO119" s="425"/>
      <c r="AP119" s="425"/>
      <c r="AQ119" s="425"/>
      <c r="AR119" s="425"/>
      <c r="AS119" s="425"/>
      <c r="AT119" s="425"/>
      <c r="AU119" s="425"/>
      <c r="AV119" s="425"/>
      <c r="AW119" s="425"/>
      <c r="AX119" s="425"/>
      <c r="AY119" s="425"/>
      <c r="AZ119" s="425"/>
      <c r="BA119" s="425"/>
      <c r="BB119" s="425"/>
    </row>
    <row r="120" spans="2:54" s="408" customFormat="1" ht="25.5" x14ac:dyDescent="0.2">
      <c r="B120" s="433" t="str">
        <f>IF(Tabla2[[#This Row],[Productos ]]="","",CONCATENATE(Tabla2[[#This Row],[POA]],".",Tabla2[[#This Row],[SRS]],".",Tabla2[[#This Row],[AREA]],".",Tabla2[[#This Row],[TIPO]]))</f>
        <v/>
      </c>
      <c r="C120" s="433"/>
      <c r="D120" s="433"/>
      <c r="E120" s="433"/>
      <c r="F120" s="433" t="str">
        <f>IF(Tabla2[[#This Row],[Productos ]]="","",'Formulario PPGR1'!#REF!)</f>
        <v/>
      </c>
      <c r="G120" s="388"/>
      <c r="H120" s="388" t="s">
        <v>2376</v>
      </c>
      <c r="I120" s="388" t="s">
        <v>2367</v>
      </c>
      <c r="J120" s="378">
        <v>1</v>
      </c>
      <c r="K120" s="378"/>
      <c r="L120" s="378"/>
      <c r="M120" s="378"/>
      <c r="N120" s="378"/>
      <c r="O120" s="378"/>
      <c r="P120" s="378"/>
      <c r="Q120" s="378"/>
      <c r="R120" s="378"/>
      <c r="S120" s="378"/>
      <c r="T120" s="378"/>
      <c r="U120" s="378"/>
      <c r="V120" s="501">
        <f>SUM(Tabla2[[#This Row],[Ene]:[Dic]])</f>
        <v>1</v>
      </c>
      <c r="W120" s="498" t="s">
        <v>405</v>
      </c>
      <c r="X120" s="498" t="s">
        <v>414</v>
      </c>
      <c r="Y120" s="388"/>
      <c r="Z120" s="645" t="s">
        <v>2343</v>
      </c>
      <c r="AA120" s="425"/>
      <c r="AB120" s="425"/>
      <c r="AC120" s="425"/>
      <c r="AD120" s="425"/>
      <c r="AE120" s="425"/>
      <c r="AF120" s="425"/>
      <c r="AG120" s="425"/>
      <c r="AH120" s="425"/>
      <c r="AI120" s="425"/>
      <c r="AJ120" s="425"/>
      <c r="AK120" s="425"/>
      <c r="AL120" s="425"/>
      <c r="AM120" s="425"/>
      <c r="AN120" s="425"/>
      <c r="AO120" s="425"/>
      <c r="AP120" s="425"/>
      <c r="AQ120" s="425"/>
      <c r="AR120" s="425"/>
      <c r="AS120" s="425"/>
      <c r="AT120" s="425"/>
      <c r="AU120" s="425"/>
      <c r="AV120" s="425"/>
      <c r="AW120" s="425"/>
      <c r="AX120" s="425"/>
      <c r="AY120" s="425"/>
      <c r="AZ120" s="425"/>
      <c r="BA120" s="425"/>
      <c r="BB120" s="425"/>
    </row>
    <row r="121" spans="2:54" s="408" customFormat="1" ht="38.25" x14ac:dyDescent="0.2">
      <c r="B121" s="433" t="str">
        <f>IF(Tabla2[[#This Row],[Productos ]]="","",CONCATENATE(Tabla2[[#This Row],[POA]],".",Tabla2[[#This Row],[SRS]],".",Tabla2[[#This Row],[AREA]],".",Tabla2[[#This Row],[TIPO]]))</f>
        <v/>
      </c>
      <c r="C121" s="433"/>
      <c r="D121" s="433"/>
      <c r="E121" s="433"/>
      <c r="F121" s="433" t="str">
        <f>IF(Tabla2[[#This Row],[Productos ]]="","",'Formulario PPGR1'!#REF!)</f>
        <v/>
      </c>
      <c r="G121" s="388"/>
      <c r="H121" s="388" t="s">
        <v>2377</v>
      </c>
      <c r="I121" s="388" t="s">
        <v>2368</v>
      </c>
      <c r="J121" s="378">
        <v>1</v>
      </c>
      <c r="K121" s="378"/>
      <c r="L121" s="378"/>
      <c r="M121" s="378"/>
      <c r="N121" s="378"/>
      <c r="O121" s="378"/>
      <c r="P121" s="378"/>
      <c r="Q121" s="378"/>
      <c r="R121" s="378"/>
      <c r="S121" s="378"/>
      <c r="T121" s="378"/>
      <c r="U121" s="378"/>
      <c r="V121" s="501">
        <f>SUM(Tabla2[[#This Row],[Ene]:[Dic]])</f>
        <v>1</v>
      </c>
      <c r="W121" s="498" t="s">
        <v>405</v>
      </c>
      <c r="X121" s="498" t="s">
        <v>414</v>
      </c>
      <c r="Y121" s="388"/>
      <c r="Z121" s="645" t="s">
        <v>2343</v>
      </c>
      <c r="AA121" s="425"/>
      <c r="AB121" s="425"/>
      <c r="AC121" s="425"/>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5"/>
      <c r="AY121" s="425"/>
      <c r="AZ121" s="425"/>
      <c r="BA121" s="425"/>
      <c r="BB121" s="425"/>
    </row>
    <row r="122" spans="2:54" s="408" customFormat="1" ht="51" x14ac:dyDescent="0.2">
      <c r="B122" s="433" t="str">
        <f>IF(Tabla2[[#This Row],[Productos ]]="","",CONCATENATE(Tabla2[[#This Row],[POA]],".",Tabla2[[#This Row],[SRS]],".",Tabla2[[#This Row],[AREA]],".",Tabla2[[#This Row],[TIPO]]))</f>
        <v/>
      </c>
      <c r="C122" s="433"/>
      <c r="D122" s="433"/>
      <c r="E122" s="433"/>
      <c r="F122" s="433" t="str">
        <f>IF(Tabla2[[#This Row],[Productos ]]="","",'Formulario PPGR1'!#REF!)</f>
        <v/>
      </c>
      <c r="G122" s="388"/>
      <c r="H122" s="388" t="s">
        <v>2378</v>
      </c>
      <c r="I122" s="388" t="s">
        <v>2369</v>
      </c>
      <c r="J122" s="378"/>
      <c r="K122" s="378">
        <v>1</v>
      </c>
      <c r="L122" s="378"/>
      <c r="M122" s="378"/>
      <c r="N122" s="378"/>
      <c r="O122" s="378">
        <v>1</v>
      </c>
      <c r="P122" s="378"/>
      <c r="Q122" s="378"/>
      <c r="R122" s="378"/>
      <c r="S122" s="378"/>
      <c r="T122" s="378"/>
      <c r="U122" s="378"/>
      <c r="V122" s="501">
        <f>SUM(Tabla2[[#This Row],[Ene]:[Dic]])</f>
        <v>2</v>
      </c>
      <c r="W122" s="498" t="s">
        <v>405</v>
      </c>
      <c r="X122" s="498" t="s">
        <v>414</v>
      </c>
      <c r="Y122" s="388"/>
      <c r="Z122" s="645" t="s">
        <v>2343</v>
      </c>
      <c r="AA122" s="425"/>
      <c r="AB122" s="425"/>
      <c r="AC122" s="425"/>
      <c r="AD122" s="425"/>
      <c r="AE122" s="425"/>
      <c r="AF122" s="425"/>
      <c r="AG122" s="425"/>
      <c r="AH122" s="425"/>
      <c r="AI122" s="425"/>
      <c r="AJ122" s="425"/>
      <c r="AK122" s="425"/>
      <c r="AL122" s="425"/>
      <c r="AM122" s="425"/>
      <c r="AN122" s="425"/>
      <c r="AO122" s="425"/>
      <c r="AP122" s="425"/>
      <c r="AQ122" s="425"/>
      <c r="AR122" s="425"/>
      <c r="AS122" s="425"/>
      <c r="AT122" s="425"/>
      <c r="AU122" s="425"/>
      <c r="AV122" s="425"/>
      <c r="AW122" s="425"/>
      <c r="AX122" s="425"/>
      <c r="AY122" s="425"/>
      <c r="AZ122" s="425"/>
      <c r="BA122" s="425"/>
      <c r="BB122" s="425"/>
    </row>
    <row r="123" spans="2:54" s="408" customFormat="1" ht="38.25" x14ac:dyDescent="0.2">
      <c r="B123" s="433" t="str">
        <f>IF(Tabla2[[#This Row],[Productos ]]="","",CONCATENATE(Tabla2[[#This Row],[POA]],".",Tabla2[[#This Row],[SRS]],".",Tabla2[[#This Row],[AREA]],".",Tabla2[[#This Row],[TIPO]]))</f>
        <v/>
      </c>
      <c r="C123" s="433"/>
      <c r="D123" s="433"/>
      <c r="E123" s="433"/>
      <c r="F123" s="433" t="str">
        <f>IF(Tabla2[[#This Row],[Productos ]]="","",'Formulario PPGR1'!#REF!)</f>
        <v/>
      </c>
      <c r="G123" s="388"/>
      <c r="H123" s="388" t="s">
        <v>2379</v>
      </c>
      <c r="I123" s="388" t="s">
        <v>2382</v>
      </c>
      <c r="J123" s="378"/>
      <c r="K123" s="378"/>
      <c r="L123" s="378">
        <v>1</v>
      </c>
      <c r="M123" s="378"/>
      <c r="N123" s="378">
        <v>1</v>
      </c>
      <c r="O123" s="378"/>
      <c r="P123" s="378"/>
      <c r="Q123" s="378"/>
      <c r="R123" s="378"/>
      <c r="S123" s="378"/>
      <c r="T123" s="378"/>
      <c r="U123" s="378"/>
      <c r="V123" s="501">
        <f>SUM(Tabla2[[#This Row],[Ene]:[Dic]])</f>
        <v>2</v>
      </c>
      <c r="W123" s="498" t="s">
        <v>405</v>
      </c>
      <c r="X123" s="498" t="s">
        <v>414</v>
      </c>
      <c r="Y123" s="388"/>
      <c r="Z123" s="645" t="s">
        <v>2343</v>
      </c>
      <c r="AA123" s="425"/>
      <c r="AB123" s="425"/>
      <c r="AC123" s="425"/>
      <c r="AD123" s="425"/>
      <c r="AE123" s="425"/>
      <c r="AF123" s="425"/>
      <c r="AG123" s="425"/>
      <c r="AH123" s="425"/>
      <c r="AI123" s="425"/>
      <c r="AJ123" s="425"/>
      <c r="AK123" s="425"/>
      <c r="AL123" s="425"/>
      <c r="AM123" s="425"/>
      <c r="AN123" s="425"/>
      <c r="AO123" s="425"/>
      <c r="AP123" s="425"/>
      <c r="AQ123" s="425"/>
      <c r="AR123" s="425"/>
      <c r="AS123" s="425"/>
      <c r="AT123" s="425"/>
      <c r="AU123" s="425"/>
      <c r="AV123" s="425"/>
      <c r="AW123" s="425"/>
      <c r="AX123" s="425"/>
      <c r="AY123" s="425"/>
      <c r="AZ123" s="425"/>
      <c r="BA123" s="425"/>
      <c r="BB123" s="425"/>
    </row>
    <row r="124" spans="2:54" s="408" customFormat="1" ht="32.25" customHeight="1" x14ac:dyDescent="0.2">
      <c r="B124" s="433" t="e">
        <f>IF(Tabla2[[#This Row],[Productos ]]="","",CONCATENATE(Tabla2[[#This Row],[POA]],".",Tabla2[[#This Row],[SRS]],".",Tabla2[[#This Row],[AREA]],".",Tabla2[[#This Row],[TIPO]]))</f>
        <v>#REF!</v>
      </c>
      <c r="C124" s="433"/>
      <c r="D124" s="433"/>
      <c r="E124" s="433"/>
      <c r="F124" s="433" t="e">
        <f>IF(Tabla2[[#This Row],[Productos ]]="","",'Formulario PPGR1'!#REF!)</f>
        <v>#REF!</v>
      </c>
      <c r="G124" s="388" t="s">
        <v>2440</v>
      </c>
      <c r="H124" s="388" t="s">
        <v>2442</v>
      </c>
      <c r="I124" s="656" t="s">
        <v>2444</v>
      </c>
      <c r="J124" s="378"/>
      <c r="K124" s="378"/>
      <c r="L124" s="378">
        <v>1</v>
      </c>
      <c r="M124" s="378"/>
      <c r="N124" s="378"/>
      <c r="O124" s="378">
        <v>1</v>
      </c>
      <c r="P124" s="378"/>
      <c r="Q124" s="378"/>
      <c r="R124" s="378">
        <v>1</v>
      </c>
      <c r="S124" s="378"/>
      <c r="T124" s="378"/>
      <c r="U124" s="378">
        <v>1</v>
      </c>
      <c r="V124" s="501">
        <f>SUM(Tabla2[[#This Row],[Ene]:[Dic]])</f>
        <v>4</v>
      </c>
      <c r="W124" s="498" t="s">
        <v>413</v>
      </c>
      <c r="X124" s="498"/>
      <c r="Y124" s="388"/>
      <c r="Z124" s="645" t="s">
        <v>2135</v>
      </c>
      <c r="AA124" s="425"/>
      <c r="AB124" s="425"/>
      <c r="AC124" s="425"/>
      <c r="AD124" s="425"/>
      <c r="AE124" s="425"/>
      <c r="AF124" s="425"/>
      <c r="AG124" s="425"/>
      <c r="AH124" s="425"/>
      <c r="AI124" s="425"/>
      <c r="AJ124" s="425"/>
      <c r="AK124" s="425"/>
      <c r="AL124" s="425"/>
      <c r="AM124" s="425"/>
      <c r="AN124" s="425"/>
      <c r="AO124" s="425"/>
      <c r="AP124" s="425"/>
      <c r="AQ124" s="425"/>
      <c r="AR124" s="425"/>
      <c r="AS124" s="425"/>
      <c r="AT124" s="425"/>
      <c r="AU124" s="425"/>
      <c r="AV124" s="425"/>
      <c r="AW124" s="425"/>
      <c r="AX124" s="425"/>
      <c r="AY124" s="425"/>
      <c r="AZ124" s="425"/>
      <c r="BA124" s="425"/>
      <c r="BB124" s="425"/>
    </row>
    <row r="125" spans="2:54" s="408" customFormat="1" ht="25.5" x14ac:dyDescent="0.2">
      <c r="B125" s="433" t="str">
        <f>IF(Tabla2[[#This Row],[Productos ]]="","",CONCATENATE(Tabla2[[#This Row],[POA]],".",Tabla2[[#This Row],[SRS]],".",Tabla2[[#This Row],[AREA]],".",Tabla2[[#This Row],[TIPO]]))</f>
        <v/>
      </c>
      <c r="C125" s="433"/>
      <c r="D125" s="433"/>
      <c r="E125" s="433"/>
      <c r="F125" s="433" t="str">
        <f>IF(Tabla2[[#This Row],[Productos ]]="","",'Formulario PPGR1'!#REF!)</f>
        <v/>
      </c>
      <c r="G125" s="388"/>
      <c r="H125" s="388" t="s">
        <v>2443</v>
      </c>
      <c r="I125" s="388" t="s">
        <v>2445</v>
      </c>
      <c r="J125" s="378"/>
      <c r="K125" s="378"/>
      <c r="L125" s="378"/>
      <c r="M125" s="378">
        <v>1</v>
      </c>
      <c r="N125" s="378"/>
      <c r="O125" s="378"/>
      <c r="P125" s="378">
        <v>1</v>
      </c>
      <c r="Q125" s="378"/>
      <c r="R125" s="378"/>
      <c r="S125" s="378">
        <v>1</v>
      </c>
      <c r="T125" s="378"/>
      <c r="U125" s="378"/>
      <c r="V125" s="501">
        <f>SUM(Tabla2[[#This Row],[Ene]:[Dic]])</f>
        <v>3</v>
      </c>
      <c r="W125" s="498" t="s">
        <v>408</v>
      </c>
      <c r="X125" s="498" t="s">
        <v>405</v>
      </c>
      <c r="Y125" s="388"/>
      <c r="Z125" s="645" t="s">
        <v>2135</v>
      </c>
      <c r="AA125" s="425"/>
      <c r="AB125" s="425"/>
      <c r="AC125" s="425"/>
      <c r="AD125" s="425"/>
      <c r="AE125" s="425"/>
      <c r="AF125" s="425"/>
      <c r="AG125" s="425"/>
      <c r="AH125" s="425"/>
      <c r="AI125" s="425"/>
      <c r="AJ125" s="425"/>
      <c r="AK125" s="425"/>
      <c r="AL125" s="425"/>
      <c r="AM125" s="425"/>
      <c r="AN125" s="425"/>
      <c r="AO125" s="425"/>
      <c r="AP125" s="425"/>
      <c r="AQ125" s="425"/>
      <c r="AR125" s="425"/>
      <c r="AS125" s="425"/>
      <c r="AT125" s="425"/>
      <c r="AU125" s="425"/>
      <c r="AV125" s="425"/>
      <c r="AW125" s="425"/>
      <c r="AX125" s="425"/>
      <c r="AY125" s="425"/>
      <c r="AZ125" s="425"/>
      <c r="BA125" s="425"/>
      <c r="BB125" s="425"/>
    </row>
    <row r="126" spans="2:54" s="408" customFormat="1" ht="38.25" x14ac:dyDescent="0.2">
      <c r="B126" s="433" t="e">
        <f>IF(Tabla2[[#This Row],[Productos ]]="","",CONCATENATE(Tabla2[[#This Row],[POA]],".",Tabla2[[#This Row],[SRS]],".",Tabla2[[#This Row],[AREA]],".",Tabla2[[#This Row],[TIPO]]))</f>
        <v>#REF!</v>
      </c>
      <c r="C126" s="433" t="e">
        <f>IF(Tabla2[[#This Row],[Productos ]]="","",'Formulario PPGR1'!#REF!)</f>
        <v>#REF!</v>
      </c>
      <c r="D126" s="433" t="e">
        <f>IF(Tabla2[[#This Row],[Productos ]]="","",'Formulario PPGR1'!#REF!)</f>
        <v>#REF!</v>
      </c>
      <c r="E126" s="433" t="e">
        <f>IF(Tabla2[[#This Row],[Productos ]]="","",'Formulario PPGR1'!#REF!)</f>
        <v>#REF!</v>
      </c>
      <c r="F126" s="433" t="e">
        <f>IF(Tabla2[[#This Row],[Productos ]]="","",'Formulario PPGR1'!#REF!)</f>
        <v>#REF!</v>
      </c>
      <c r="G126" s="388" t="s">
        <v>2256</v>
      </c>
      <c r="H126" s="388" t="s">
        <v>2257</v>
      </c>
      <c r="I126" s="388" t="s">
        <v>2131</v>
      </c>
      <c r="J126" s="378"/>
      <c r="K126" s="378"/>
      <c r="L126" s="378">
        <v>1</v>
      </c>
      <c r="M126" s="378"/>
      <c r="N126" s="378"/>
      <c r="O126" s="378"/>
      <c r="P126" s="378"/>
      <c r="Q126" s="378"/>
      <c r="R126" s="378"/>
      <c r="S126" s="378"/>
      <c r="T126" s="378"/>
      <c r="U126" s="378">
        <v>1</v>
      </c>
      <c r="V126" s="501">
        <f>SUM(Tabla2[[#This Row],[Ene]:[Dic]])</f>
        <v>2</v>
      </c>
      <c r="W126" s="498" t="s">
        <v>405</v>
      </c>
      <c r="X126" s="498" t="s">
        <v>414</v>
      </c>
      <c r="Y126" s="388"/>
      <c r="Z126" s="434" t="s">
        <v>2083</v>
      </c>
      <c r="AA126" s="425"/>
      <c r="AB126" s="425"/>
      <c r="AC126" s="425"/>
      <c r="AD126" s="425"/>
      <c r="AE126" s="425"/>
      <c r="AF126" s="425"/>
      <c r="AG126" s="425"/>
      <c r="AH126" s="425"/>
      <c r="AI126" s="425"/>
      <c r="AJ126" s="425"/>
      <c r="AK126" s="425"/>
      <c r="AL126" s="425"/>
      <c r="AM126" s="425"/>
      <c r="AN126" s="425"/>
      <c r="AO126" s="425"/>
      <c r="AP126" s="425"/>
      <c r="AQ126" s="425"/>
      <c r="AR126" s="425"/>
      <c r="AS126" s="425"/>
      <c r="AT126" s="425"/>
      <c r="AU126" s="425"/>
      <c r="AV126" s="425"/>
      <c r="AW126" s="425"/>
      <c r="AX126" s="425"/>
      <c r="AY126" s="425"/>
      <c r="AZ126" s="425"/>
      <c r="BA126" s="425"/>
      <c r="BB126" s="425"/>
    </row>
    <row r="127" spans="2:54" s="408" customFormat="1" ht="25.5" x14ac:dyDescent="0.2">
      <c r="B127" s="433" t="str">
        <f>IF(Tabla2[[#This Row],[Productos ]]="","",CONCATENATE(Tabla2[[#This Row],[POA]],".",Tabla2[[#This Row],[SRS]],".",Tabla2[[#This Row],[AREA]],".",Tabla2[[#This Row],[TIPO]]))</f>
        <v/>
      </c>
      <c r="C127" s="433" t="str">
        <f>IF(Tabla2[[#This Row],[Productos ]]="","",'Formulario PPGR1'!#REF!)</f>
        <v/>
      </c>
      <c r="D127" s="433" t="str">
        <f>IF(Tabla2[[#This Row],[Productos ]]="","",'Formulario PPGR1'!#REF!)</f>
        <v/>
      </c>
      <c r="E127" s="433" t="str">
        <f>IF(Tabla2[[#This Row],[Productos ]]="","",'Formulario PPGR1'!#REF!)</f>
        <v/>
      </c>
      <c r="F127" s="433" t="str">
        <f>IF(Tabla2[[#This Row],[Productos ]]="","",'Formulario PPGR1'!#REF!)</f>
        <v/>
      </c>
      <c r="G127" s="388"/>
      <c r="H127" s="388" t="s">
        <v>2258</v>
      </c>
      <c r="I127" s="388" t="s">
        <v>2130</v>
      </c>
      <c r="J127" s="378"/>
      <c r="K127" s="378"/>
      <c r="L127" s="378">
        <v>1</v>
      </c>
      <c r="M127" s="378"/>
      <c r="N127" s="378"/>
      <c r="O127" s="378">
        <v>1</v>
      </c>
      <c r="P127" s="378"/>
      <c r="Q127" s="378"/>
      <c r="R127" s="378">
        <v>1</v>
      </c>
      <c r="S127" s="378"/>
      <c r="T127" s="378"/>
      <c r="U127" s="378">
        <v>1</v>
      </c>
      <c r="V127" s="501">
        <f>SUM(Tabla2[[#This Row],[Ene]:[Dic]])</f>
        <v>4</v>
      </c>
      <c r="W127" s="498" t="s">
        <v>404</v>
      </c>
      <c r="X127" s="498" t="s">
        <v>405</v>
      </c>
      <c r="Y127" s="388"/>
      <c r="Z127" s="434" t="s">
        <v>2620</v>
      </c>
      <c r="AA127" s="425"/>
      <c r="AB127" s="425"/>
      <c r="AC127" s="425"/>
      <c r="AD127" s="425"/>
      <c r="AE127" s="425"/>
      <c r="AF127" s="425"/>
      <c r="AG127" s="425"/>
      <c r="AH127" s="425"/>
      <c r="AI127" s="425"/>
      <c r="AJ127" s="425"/>
      <c r="AK127" s="425"/>
      <c r="AL127" s="425"/>
      <c r="AM127" s="425"/>
      <c r="AN127" s="425"/>
      <c r="AO127" s="425"/>
      <c r="AP127" s="425"/>
      <c r="AQ127" s="425"/>
      <c r="AR127" s="425"/>
      <c r="AS127" s="425"/>
      <c r="AT127" s="425"/>
      <c r="AU127" s="425"/>
      <c r="AV127" s="425"/>
      <c r="AW127" s="425"/>
      <c r="AX127" s="425"/>
      <c r="AY127" s="425"/>
      <c r="AZ127" s="425"/>
      <c r="BA127" s="425"/>
      <c r="BB127" s="425"/>
    </row>
    <row r="128" spans="2:54" s="408" customFormat="1" ht="25.5" x14ac:dyDescent="0.2">
      <c r="B128" s="433" t="e">
        <f>IF(Tabla2[[#This Row],[Productos ]]="","",CONCATENATE(Tabla2[[#This Row],[POA]],".",Tabla2[[#This Row],[SRS]],".",Tabla2[[#This Row],[AREA]],".",Tabla2[[#This Row],[TIPO]]))</f>
        <v>#REF!</v>
      </c>
      <c r="C128" s="433" t="e">
        <f>IF(Tabla2[[#This Row],[Productos ]]="","",'Formulario PPGR1'!#REF!)</f>
        <v>#REF!</v>
      </c>
      <c r="D128" s="433" t="e">
        <f>IF(Tabla2[[#This Row],[Productos ]]="","",'Formulario PPGR1'!#REF!)</f>
        <v>#REF!</v>
      </c>
      <c r="E128" s="433" t="e">
        <f>IF(Tabla2[[#This Row],[Productos ]]="","",'Formulario PPGR1'!#REF!)</f>
        <v>#REF!</v>
      </c>
      <c r="F128" s="433" t="e">
        <f>IF(Tabla2[[#This Row],[Productos ]]="","",'Formulario PPGR1'!#REF!)</f>
        <v>#REF!</v>
      </c>
      <c r="G128" s="388" t="s">
        <v>2297</v>
      </c>
      <c r="H128" s="388" t="s">
        <v>2299</v>
      </c>
      <c r="I128" s="388" t="s">
        <v>2300</v>
      </c>
      <c r="J128" s="378">
        <v>1</v>
      </c>
      <c r="K128" s="378">
        <v>1</v>
      </c>
      <c r="L128" s="378">
        <v>1</v>
      </c>
      <c r="M128" s="378">
        <v>1</v>
      </c>
      <c r="N128" s="378">
        <v>1</v>
      </c>
      <c r="O128" s="378">
        <v>1</v>
      </c>
      <c r="P128" s="378">
        <v>1</v>
      </c>
      <c r="Q128" s="378">
        <v>1</v>
      </c>
      <c r="R128" s="378">
        <v>1</v>
      </c>
      <c r="S128" s="378">
        <v>1</v>
      </c>
      <c r="T128" s="378">
        <v>1</v>
      </c>
      <c r="U128" s="378">
        <v>1</v>
      </c>
      <c r="V128" s="501">
        <f>SUM(Tabla2[[#This Row],[Ene]:[Dic]])</f>
        <v>12</v>
      </c>
      <c r="W128" s="498" t="s">
        <v>413</v>
      </c>
      <c r="X128" s="498"/>
      <c r="Y128" s="388"/>
      <c r="Z128" s="434" t="s">
        <v>2128</v>
      </c>
      <c r="AA128" s="425"/>
      <c r="AB128" s="425"/>
      <c r="AC128" s="425"/>
      <c r="AD128" s="425"/>
      <c r="AE128" s="425"/>
      <c r="AF128" s="425"/>
      <c r="AG128" s="425"/>
      <c r="AH128" s="425"/>
      <c r="AI128" s="425"/>
      <c r="AJ128" s="425"/>
      <c r="AK128" s="425"/>
      <c r="AL128" s="425"/>
      <c r="AM128" s="425"/>
      <c r="AN128" s="425"/>
      <c r="AO128" s="425"/>
      <c r="AP128" s="425"/>
      <c r="AQ128" s="425"/>
      <c r="AR128" s="425"/>
      <c r="AS128" s="425"/>
      <c r="AT128" s="425"/>
      <c r="AU128" s="425"/>
      <c r="AV128" s="425"/>
      <c r="AW128" s="425"/>
      <c r="AX128" s="425"/>
      <c r="AY128" s="425"/>
      <c r="AZ128" s="425"/>
      <c r="BA128" s="425"/>
      <c r="BB128" s="425"/>
    </row>
    <row r="129" spans="2:54" s="408" customFormat="1" ht="25.5" x14ac:dyDescent="0.2">
      <c r="B129" s="433" t="str">
        <f>IF(Tabla2[[#This Row],[Productos ]]="","",CONCATENATE(Tabla2[[#This Row],[POA]],".",Tabla2[[#This Row],[SRS]],".",Tabla2[[#This Row],[AREA]],".",Tabla2[[#This Row],[TIPO]]))</f>
        <v/>
      </c>
      <c r="C129" s="433" t="str">
        <f>IF(Tabla2[[#This Row],[Productos ]]="","",'Formulario PPGR1'!#REF!)</f>
        <v/>
      </c>
      <c r="D129" s="433" t="str">
        <f>IF(Tabla2[[#This Row],[Productos ]]="","",'Formulario PPGR1'!#REF!)</f>
        <v/>
      </c>
      <c r="E129" s="433" t="str">
        <f>IF(Tabla2[[#This Row],[Productos ]]="","",'Formulario PPGR1'!#REF!)</f>
        <v/>
      </c>
      <c r="F129" s="433" t="str">
        <f>IF(Tabla2[[#This Row],[Productos ]]="","",'Formulario PPGR1'!#REF!)</f>
        <v/>
      </c>
      <c r="G129" s="388"/>
      <c r="H129" s="388" t="s">
        <v>2304</v>
      </c>
      <c r="I129" s="388" t="s">
        <v>2301</v>
      </c>
      <c r="J129" s="378"/>
      <c r="K129" s="378"/>
      <c r="L129" s="378"/>
      <c r="M129" s="378"/>
      <c r="N129" s="378"/>
      <c r="O129" s="378">
        <v>1</v>
      </c>
      <c r="P129" s="378"/>
      <c r="Q129" s="378"/>
      <c r="R129" s="378"/>
      <c r="S129" s="378"/>
      <c r="T129" s="378"/>
      <c r="U129" s="378"/>
      <c r="V129" s="501">
        <f>SUM(Tabla2[[#This Row],[Ene]:[Dic]])</f>
        <v>1</v>
      </c>
      <c r="W129" s="498" t="s">
        <v>408</v>
      </c>
      <c r="X129" s="498"/>
      <c r="Y129" s="388"/>
      <c r="Z129" s="434" t="s">
        <v>2128</v>
      </c>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5"/>
      <c r="AY129" s="425"/>
      <c r="AZ129" s="425"/>
      <c r="BA129" s="425"/>
      <c r="BB129" s="425"/>
    </row>
    <row r="130" spans="2:54" s="408" customFormat="1" ht="25.5" x14ac:dyDescent="0.2">
      <c r="B130" s="433" t="str">
        <f>IF(Tabla2[[#This Row],[Productos ]]="","",CONCATENATE(Tabla2[[#This Row],[POA]],".",Tabla2[[#This Row],[SRS]],".",Tabla2[[#This Row],[AREA]],".",Tabla2[[#This Row],[TIPO]]))</f>
        <v/>
      </c>
      <c r="C130" s="433" t="str">
        <f>IF(Tabla2[[#This Row],[Productos ]]="","",'Formulario PPGR1'!#REF!)</f>
        <v/>
      </c>
      <c r="D130" s="433" t="str">
        <f>IF(Tabla2[[#This Row],[Productos ]]="","",'Formulario PPGR1'!#REF!)</f>
        <v/>
      </c>
      <c r="E130" s="433" t="str">
        <f>IF(Tabla2[[#This Row],[Productos ]]="","",'Formulario PPGR1'!#REF!)</f>
        <v/>
      </c>
      <c r="F130" s="433" t="str">
        <f>IF(Tabla2[[#This Row],[Productos ]]="","",'Formulario PPGR1'!#REF!)</f>
        <v/>
      </c>
      <c r="G130" s="388"/>
      <c r="H130" s="388" t="s">
        <v>2305</v>
      </c>
      <c r="I130" s="388" t="s">
        <v>2302</v>
      </c>
      <c r="J130" s="378"/>
      <c r="K130" s="378"/>
      <c r="L130" s="378"/>
      <c r="M130" s="378"/>
      <c r="N130" s="378"/>
      <c r="O130" s="378"/>
      <c r="P130" s="378"/>
      <c r="Q130" s="378"/>
      <c r="R130" s="378">
        <v>1</v>
      </c>
      <c r="S130" s="378"/>
      <c r="T130" s="378"/>
      <c r="U130" s="378">
        <v>1</v>
      </c>
      <c r="V130" s="501">
        <f>SUM(Tabla2[[#This Row],[Ene]:[Dic]])</f>
        <v>2</v>
      </c>
      <c r="W130" s="498" t="s">
        <v>405</v>
      </c>
      <c r="X130" s="498" t="s">
        <v>404</v>
      </c>
      <c r="Y130" s="388"/>
      <c r="Z130" s="434" t="s">
        <v>2128</v>
      </c>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5"/>
      <c r="AY130" s="425"/>
      <c r="AZ130" s="425"/>
      <c r="BA130" s="425"/>
      <c r="BB130" s="425"/>
    </row>
    <row r="131" spans="2:54" s="408" customFormat="1" ht="25.5" x14ac:dyDescent="0.2">
      <c r="B131" s="433" t="str">
        <f>IF(Tabla2[[#This Row],[Productos ]]="","",CONCATENATE(Tabla2[[#This Row],[POA]],".",Tabla2[[#This Row],[SRS]],".",Tabla2[[#This Row],[AREA]],".",Tabla2[[#This Row],[TIPO]]))</f>
        <v/>
      </c>
      <c r="C131" s="433" t="str">
        <f>IF(Tabla2[[#This Row],[Productos ]]="","",'Formulario PPGR1'!#REF!)</f>
        <v/>
      </c>
      <c r="D131" s="433" t="str">
        <f>IF(Tabla2[[#This Row],[Productos ]]="","",'Formulario PPGR1'!#REF!)</f>
        <v/>
      </c>
      <c r="E131" s="433" t="str">
        <f>IF(Tabla2[[#This Row],[Productos ]]="","",'Formulario PPGR1'!#REF!)</f>
        <v/>
      </c>
      <c r="F131" s="433" t="str">
        <f>IF(Tabla2[[#This Row],[Productos ]]="","",'Formulario PPGR1'!#REF!)</f>
        <v/>
      </c>
      <c r="G131" s="388"/>
      <c r="H131" s="388" t="s">
        <v>2306</v>
      </c>
      <c r="I131" s="388" t="s">
        <v>2303</v>
      </c>
      <c r="J131" s="378"/>
      <c r="K131" s="378"/>
      <c r="L131" s="378">
        <v>1</v>
      </c>
      <c r="M131" s="378"/>
      <c r="N131" s="378"/>
      <c r="O131" s="378">
        <v>2</v>
      </c>
      <c r="P131" s="378"/>
      <c r="Q131" s="378"/>
      <c r="R131" s="378">
        <v>1</v>
      </c>
      <c r="S131" s="378"/>
      <c r="T131" s="378"/>
      <c r="U131" s="378">
        <v>1</v>
      </c>
      <c r="V131" s="501">
        <f>SUM(Tabla2[[#This Row],[Ene]:[Dic]])</f>
        <v>5</v>
      </c>
      <c r="W131" s="498" t="s">
        <v>405</v>
      </c>
      <c r="X131" s="498" t="s">
        <v>414</v>
      </c>
      <c r="Y131" s="388"/>
      <c r="Z131" s="434" t="s">
        <v>2128</v>
      </c>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5"/>
      <c r="AY131" s="425"/>
      <c r="AZ131" s="425"/>
      <c r="BA131" s="425"/>
      <c r="BB131" s="425"/>
    </row>
    <row r="132" spans="2:54" s="408" customFormat="1" ht="25.5" x14ac:dyDescent="0.2">
      <c r="B132" s="433" t="e">
        <f>IF(Tabla2[[#This Row],[Productos ]]="","",CONCATENATE(Tabla2[[#This Row],[POA]],".",Tabla2[[#This Row],[SRS]],".",Tabla2[[#This Row],[AREA]],".",Tabla2[[#This Row],[TIPO]]))</f>
        <v>#REF!</v>
      </c>
      <c r="C132" s="433" t="e">
        <f>IF(Tabla2[[#This Row],[Productos ]]="","",'Formulario PPGR1'!#REF!)</f>
        <v>#REF!</v>
      </c>
      <c r="D132" s="433" t="e">
        <f>IF(Tabla2[[#This Row],[Productos ]]="","",'Formulario PPGR1'!#REF!)</f>
        <v>#REF!</v>
      </c>
      <c r="E132" s="433" t="e">
        <f>IF(Tabla2[[#This Row],[Productos ]]="","",'Formulario PPGR1'!#REF!)</f>
        <v>#REF!</v>
      </c>
      <c r="F132" s="433" t="e">
        <f>IF(Tabla2[[#This Row],[Productos ]]="","",'Formulario PPGR1'!#REF!)</f>
        <v>#REF!</v>
      </c>
      <c r="G132" s="388" t="s">
        <v>2318</v>
      </c>
      <c r="H132" s="388" t="s">
        <v>2320</v>
      </c>
      <c r="I132" s="388" t="s">
        <v>2321</v>
      </c>
      <c r="J132" s="378">
        <v>1</v>
      </c>
      <c r="K132" s="378">
        <v>1</v>
      </c>
      <c r="L132" s="378">
        <v>1</v>
      </c>
      <c r="M132" s="378">
        <v>1</v>
      </c>
      <c r="N132" s="378">
        <v>1</v>
      </c>
      <c r="O132" s="378">
        <v>1</v>
      </c>
      <c r="P132" s="378">
        <v>1</v>
      </c>
      <c r="Q132" s="378">
        <v>1</v>
      </c>
      <c r="R132" s="378">
        <v>1</v>
      </c>
      <c r="S132" s="378">
        <v>1</v>
      </c>
      <c r="T132" s="378">
        <v>1</v>
      </c>
      <c r="U132" s="378">
        <v>1</v>
      </c>
      <c r="V132" s="501">
        <f>SUM(Tabla2[[#This Row],[Ene]:[Dic]])</f>
        <v>12</v>
      </c>
      <c r="W132" s="498" t="s">
        <v>413</v>
      </c>
      <c r="X132" s="498"/>
      <c r="Y132" s="388"/>
      <c r="Z132" s="434" t="s">
        <v>2128</v>
      </c>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5"/>
      <c r="AY132" s="425"/>
      <c r="AZ132" s="425"/>
      <c r="BA132" s="425"/>
      <c r="BB132" s="425"/>
    </row>
    <row r="133" spans="2:54" s="408" customFormat="1" ht="114.75" x14ac:dyDescent="0.2">
      <c r="B133" s="433" t="e">
        <f>IF(Tabla2[[#This Row],[Productos ]]="","",CONCATENATE(Tabla2[[#This Row],[POA]],".",Tabla2[[#This Row],[SRS]],".",Tabla2[[#This Row],[AREA]],".",Tabla2[[#This Row],[TIPO]]))</f>
        <v>#REF!</v>
      </c>
      <c r="C133" s="433" t="e">
        <f>IF(Tabla2[[#This Row],[Productos ]]="","",'Formulario PPGR1'!#REF!)</f>
        <v>#REF!</v>
      </c>
      <c r="D133" s="433" t="e">
        <f>IF(Tabla2[[#This Row],[Productos ]]="","",'Formulario PPGR1'!#REF!)</f>
        <v>#REF!</v>
      </c>
      <c r="E133" s="433" t="e">
        <f>IF(Tabla2[[#This Row],[Productos ]]="","",'Formulario PPGR1'!#REF!)</f>
        <v>#REF!</v>
      </c>
      <c r="F133" s="433" t="e">
        <f>IF(Tabla2[[#This Row],[Productos ]]="","",'Formulario PPGR1'!#REF!)</f>
        <v>#REF!</v>
      </c>
      <c r="G133" s="388" t="s">
        <v>2324</v>
      </c>
      <c r="H133" s="388" t="s">
        <v>2325</v>
      </c>
      <c r="I133" s="388" t="s">
        <v>2326</v>
      </c>
      <c r="J133" s="378"/>
      <c r="K133" s="378"/>
      <c r="L133" s="378">
        <v>1</v>
      </c>
      <c r="M133" s="378"/>
      <c r="N133" s="378"/>
      <c r="O133" s="378">
        <v>1</v>
      </c>
      <c r="P133" s="378"/>
      <c r="Q133" s="378"/>
      <c r="R133" s="378">
        <v>1</v>
      </c>
      <c r="S133" s="378"/>
      <c r="T133" s="378"/>
      <c r="U133" s="378">
        <v>1</v>
      </c>
      <c r="V133" s="501">
        <f>SUM(Tabla2[[#This Row],[Ene]:[Dic]])</f>
        <v>4</v>
      </c>
      <c r="W133" s="498" t="s">
        <v>404</v>
      </c>
      <c r="X133" s="498" t="s">
        <v>405</v>
      </c>
      <c r="Y133" s="388"/>
      <c r="Z133" s="645" t="s">
        <v>2323</v>
      </c>
      <c r="AA133" s="425"/>
      <c r="AB133" s="425"/>
      <c r="AC133" s="425"/>
      <c r="AD133" s="425"/>
      <c r="AE133" s="425"/>
      <c r="AF133" s="425"/>
      <c r="AG133" s="425"/>
      <c r="AH133" s="425"/>
      <c r="AI133" s="425"/>
      <c r="AJ133" s="425"/>
      <c r="AK133" s="425"/>
      <c r="AL133" s="425"/>
      <c r="AM133" s="425"/>
      <c r="AN133" s="425"/>
      <c r="AO133" s="425"/>
      <c r="AP133" s="425"/>
      <c r="AQ133" s="425"/>
      <c r="AR133" s="425"/>
      <c r="AS133" s="425"/>
      <c r="AT133" s="425"/>
      <c r="AU133" s="425"/>
      <c r="AV133" s="425"/>
      <c r="AW133" s="425"/>
      <c r="AX133" s="425"/>
      <c r="AY133" s="425"/>
      <c r="AZ133" s="425"/>
      <c r="BA133" s="425"/>
      <c r="BB133" s="425"/>
    </row>
    <row r="134" spans="2:54" s="408" customFormat="1" ht="25.5" x14ac:dyDescent="0.2">
      <c r="B134" s="433" t="str">
        <f>IF(Tabla2[[#This Row],[Productos ]]="","",CONCATENATE(Tabla2[[#This Row],[POA]],".",Tabla2[[#This Row],[SRS]],".",Tabla2[[#This Row],[AREA]],".",Tabla2[[#This Row],[TIPO]]))</f>
        <v/>
      </c>
      <c r="C134" s="433" t="str">
        <f>IF(Tabla2[[#This Row],[Productos ]]="","",'Formulario PPGR1'!#REF!)</f>
        <v/>
      </c>
      <c r="D134" s="433" t="str">
        <f>IF(Tabla2[[#This Row],[Productos ]]="","",'Formulario PPGR1'!#REF!)</f>
        <v/>
      </c>
      <c r="E134" s="433" t="str">
        <f>IF(Tabla2[[#This Row],[Productos ]]="","",'Formulario PPGR1'!#REF!)</f>
        <v/>
      </c>
      <c r="F134" s="433" t="str">
        <f>IF(Tabla2[[#This Row],[Productos ]]="","",'Formulario PPGR1'!#REF!)</f>
        <v/>
      </c>
      <c r="G134" s="388"/>
      <c r="H134" s="388" t="s">
        <v>2327</v>
      </c>
      <c r="I134" s="388" t="s">
        <v>2329</v>
      </c>
      <c r="J134" s="480"/>
      <c r="K134" s="480"/>
      <c r="L134" s="480">
        <v>1</v>
      </c>
      <c r="M134" s="480"/>
      <c r="N134" s="480"/>
      <c r="O134" s="480">
        <v>1</v>
      </c>
      <c r="P134" s="480"/>
      <c r="Q134" s="480"/>
      <c r="R134" s="480">
        <v>1</v>
      </c>
      <c r="S134" s="480"/>
      <c r="T134" s="480"/>
      <c r="U134" s="480">
        <v>1</v>
      </c>
      <c r="V134" s="405">
        <f>SUM(Tabla2[[#This Row],[Ene]:[Dic]])</f>
        <v>4</v>
      </c>
      <c r="W134" s="498" t="s">
        <v>404</v>
      </c>
      <c r="X134" s="498" t="s">
        <v>405</v>
      </c>
      <c r="Y134" s="388"/>
      <c r="Z134" s="645" t="s">
        <v>2323</v>
      </c>
      <c r="AA134" s="425"/>
      <c r="AB134" s="425"/>
      <c r="AC134" s="425"/>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5"/>
      <c r="AY134" s="425"/>
      <c r="AZ134" s="425"/>
      <c r="BA134" s="425"/>
      <c r="BB134" s="425"/>
    </row>
    <row r="135" spans="2:54" s="408" customFormat="1" ht="25.5" x14ac:dyDescent="0.2">
      <c r="B135" s="433" t="str">
        <f>IF(Tabla2[[#This Row],[Productos ]]="","",CONCATENATE(Tabla2[[#This Row],[POA]],".",Tabla2[[#This Row],[SRS]],".",Tabla2[[#This Row],[AREA]],".",Tabla2[[#This Row],[TIPO]]))</f>
        <v/>
      </c>
      <c r="C135" s="433" t="str">
        <f>IF(Tabla2[[#This Row],[Productos ]]="","",'Formulario PPGR1'!#REF!)</f>
        <v/>
      </c>
      <c r="D135" s="433" t="str">
        <f>IF(Tabla2[[#This Row],[Productos ]]="","",'Formulario PPGR1'!#REF!)</f>
        <v/>
      </c>
      <c r="E135" s="433" t="str">
        <f>IF(Tabla2[[#This Row],[Productos ]]="","",'Formulario PPGR1'!#REF!)</f>
        <v/>
      </c>
      <c r="F135" s="433" t="str">
        <f>IF(Tabla2[[#This Row],[Productos ]]="","",'Formulario PPGR1'!#REF!)</f>
        <v/>
      </c>
      <c r="G135" s="388"/>
      <c r="H135" s="388" t="s">
        <v>2328</v>
      </c>
      <c r="I135" s="383" t="s">
        <v>2330</v>
      </c>
      <c r="J135" s="482"/>
      <c r="K135" s="482"/>
      <c r="L135" s="482"/>
      <c r="M135" s="482"/>
      <c r="N135" s="482"/>
      <c r="O135" s="482">
        <v>1</v>
      </c>
      <c r="P135" s="482"/>
      <c r="Q135" s="482"/>
      <c r="R135" s="482"/>
      <c r="S135" s="482"/>
      <c r="T135" s="482"/>
      <c r="U135" s="482">
        <v>1</v>
      </c>
      <c r="V135" s="405">
        <f>SUM(Tabla2[[#This Row],[Ene]:[Dic]])</f>
        <v>2</v>
      </c>
      <c r="W135" s="498" t="s">
        <v>404</v>
      </c>
      <c r="X135" s="498" t="s">
        <v>405</v>
      </c>
      <c r="Y135" s="388"/>
      <c r="Z135" s="645" t="s">
        <v>2323</v>
      </c>
      <c r="AA135" s="425"/>
      <c r="AB135" s="425"/>
      <c r="AC135" s="425"/>
      <c r="AD135" s="425"/>
      <c r="AE135" s="425"/>
      <c r="AF135" s="425"/>
      <c r="AG135" s="425"/>
      <c r="AH135" s="425"/>
      <c r="AI135" s="425"/>
      <c r="AJ135" s="425"/>
      <c r="AK135" s="425"/>
      <c r="AL135" s="425"/>
      <c r="AM135" s="425"/>
      <c r="AN135" s="425"/>
      <c r="AO135" s="425"/>
      <c r="AP135" s="425"/>
      <c r="AQ135" s="425"/>
      <c r="AR135" s="425"/>
      <c r="AS135" s="425"/>
      <c r="AT135" s="425"/>
      <c r="AU135" s="425"/>
      <c r="AV135" s="425"/>
      <c r="AW135" s="425"/>
      <c r="AX135" s="425"/>
      <c r="AY135" s="425"/>
      <c r="AZ135" s="425"/>
      <c r="BA135" s="425"/>
      <c r="BB135" s="425"/>
    </row>
    <row r="136" spans="2:54" s="408" customFormat="1" ht="38.25" x14ac:dyDescent="0.2">
      <c r="B136" s="433" t="e">
        <f>IF(Tabla2[[#This Row],[Productos ]]="","",CONCATENATE(Tabla2[[#This Row],[POA]],".",Tabla2[[#This Row],[SRS]],".",Tabla2[[#This Row],[AREA]],".",Tabla2[[#This Row],[TIPO]]))</f>
        <v>#REF!</v>
      </c>
      <c r="C136" s="433" t="e">
        <f>IF(Tabla2[[#This Row],[Productos ]]="","",'Formulario PPGR1'!#REF!)</f>
        <v>#REF!</v>
      </c>
      <c r="D136" s="433" t="e">
        <f>IF(Tabla2[[#This Row],[Productos ]]="","",'Formulario PPGR1'!#REF!)</f>
        <v>#REF!</v>
      </c>
      <c r="E136" s="433" t="e">
        <f>IF(Tabla2[[#This Row],[Productos ]]="","",'Formulario PPGR1'!#REF!)</f>
        <v>#REF!</v>
      </c>
      <c r="F136" s="433" t="e">
        <f>IF(Tabla2[[#This Row],[Productos ]]="","",'Formulario PPGR1'!#REF!)</f>
        <v>#REF!</v>
      </c>
      <c r="G136" s="388" t="s">
        <v>2399</v>
      </c>
      <c r="H136" s="388" t="s">
        <v>2402</v>
      </c>
      <c r="I136" s="383" t="s">
        <v>2407</v>
      </c>
      <c r="J136" s="482"/>
      <c r="K136" s="482"/>
      <c r="L136" s="482">
        <v>1</v>
      </c>
      <c r="M136" s="482"/>
      <c r="N136" s="482"/>
      <c r="O136" s="482">
        <v>1</v>
      </c>
      <c r="P136" s="482"/>
      <c r="Q136" s="482"/>
      <c r="R136" s="482">
        <v>1</v>
      </c>
      <c r="S136" s="482"/>
      <c r="T136" s="482"/>
      <c r="U136" s="482">
        <v>1</v>
      </c>
      <c r="V136" s="405">
        <f>SUM(Tabla2[[#This Row],[Ene]:[Dic]])</f>
        <v>4</v>
      </c>
      <c r="W136" s="498" t="s">
        <v>405</v>
      </c>
      <c r="X136" s="498" t="s">
        <v>421</v>
      </c>
      <c r="Y136" s="388" t="s">
        <v>2408</v>
      </c>
      <c r="Z136" s="434" t="s">
        <v>2409</v>
      </c>
      <c r="AA136" s="425"/>
      <c r="AB136" s="425"/>
      <c r="AC136" s="425"/>
      <c r="AD136" s="425"/>
      <c r="AE136" s="425"/>
      <c r="AF136" s="425"/>
      <c r="AG136" s="425"/>
      <c r="AH136" s="425"/>
      <c r="AI136" s="425"/>
      <c r="AJ136" s="425"/>
      <c r="AK136" s="425"/>
      <c r="AL136" s="425"/>
      <c r="AM136" s="425"/>
      <c r="AN136" s="425"/>
      <c r="AO136" s="425"/>
      <c r="AP136" s="425"/>
      <c r="AQ136" s="425"/>
      <c r="AR136" s="425"/>
      <c r="AS136" s="425"/>
      <c r="AT136" s="425"/>
      <c r="AU136" s="425"/>
      <c r="AV136" s="425"/>
      <c r="AW136" s="425"/>
      <c r="AX136" s="425"/>
      <c r="AY136" s="425"/>
      <c r="AZ136" s="425"/>
      <c r="BA136" s="425"/>
      <c r="BB136" s="425"/>
    </row>
    <row r="137" spans="2:54" s="408" customFormat="1" ht="38.25" x14ac:dyDescent="0.2">
      <c r="B137" s="433" t="str">
        <f>IF(Tabla2[[#This Row],[Productos ]]="","",CONCATENATE(Tabla2[[#This Row],[POA]],".",Tabla2[[#This Row],[SRS]],".",Tabla2[[#This Row],[AREA]],".",Tabla2[[#This Row],[TIPO]]))</f>
        <v/>
      </c>
      <c r="C137" s="433" t="str">
        <f>IF(Tabla2[[#This Row],[Productos ]]="","",'Formulario PPGR1'!#REF!)</f>
        <v/>
      </c>
      <c r="D137" s="433" t="str">
        <f>IF(Tabla2[[#This Row],[Productos ]]="","",'Formulario PPGR1'!#REF!)</f>
        <v/>
      </c>
      <c r="E137" s="433" t="str">
        <f>IF(Tabla2[[#This Row],[Productos ]]="","",'Formulario PPGR1'!#REF!)</f>
        <v/>
      </c>
      <c r="F137" s="433" t="str">
        <f>IF(Tabla2[[#This Row],[Productos ]]="","",'Formulario PPGR1'!#REF!)</f>
        <v/>
      </c>
      <c r="G137" s="388"/>
      <c r="H137" s="388" t="s">
        <v>2403</v>
      </c>
      <c r="I137" s="383" t="s">
        <v>2405</v>
      </c>
      <c r="J137" s="482"/>
      <c r="K137" s="482"/>
      <c r="L137" s="482"/>
      <c r="M137" s="482">
        <v>1</v>
      </c>
      <c r="N137" s="482"/>
      <c r="O137" s="482"/>
      <c r="P137" s="482">
        <v>1</v>
      </c>
      <c r="Q137" s="482"/>
      <c r="R137" s="482"/>
      <c r="S137" s="482">
        <v>1</v>
      </c>
      <c r="T137" s="482"/>
      <c r="U137" s="482"/>
      <c r="V137" s="405">
        <f>SUM(Tabla2[[#This Row],[Ene]:[Dic]])</f>
        <v>3</v>
      </c>
      <c r="W137" s="498" t="s">
        <v>408</v>
      </c>
      <c r="X137" s="498"/>
      <c r="Y137" s="388"/>
      <c r="Z137" s="434" t="s">
        <v>2135</v>
      </c>
      <c r="AA137" s="425"/>
      <c r="AB137" s="425"/>
      <c r="AC137" s="425"/>
      <c r="AD137" s="425"/>
      <c r="AE137" s="425"/>
      <c r="AF137" s="425"/>
      <c r="AG137" s="425"/>
      <c r="AH137" s="425"/>
      <c r="AI137" s="425"/>
      <c r="AJ137" s="425"/>
      <c r="AK137" s="425"/>
      <c r="AL137" s="425"/>
      <c r="AM137" s="425"/>
      <c r="AN137" s="425"/>
      <c r="AO137" s="425"/>
      <c r="AP137" s="425"/>
      <c r="AQ137" s="425"/>
      <c r="AR137" s="425"/>
      <c r="AS137" s="425"/>
      <c r="AT137" s="425"/>
      <c r="AU137" s="425"/>
      <c r="AV137" s="425"/>
      <c r="AW137" s="425"/>
      <c r="AX137" s="425"/>
      <c r="AY137" s="425"/>
      <c r="AZ137" s="425"/>
      <c r="BA137" s="425"/>
      <c r="BB137" s="425"/>
    </row>
    <row r="138" spans="2:54" s="408" customFormat="1" ht="25.5" x14ac:dyDescent="0.2">
      <c r="B138" s="433" t="str">
        <f>IF(Tabla2[[#This Row],[Productos ]]="","",CONCATENATE(Tabla2[[#This Row],[POA]],".",Tabla2[[#This Row],[SRS]],".",Tabla2[[#This Row],[AREA]],".",Tabla2[[#This Row],[TIPO]]))</f>
        <v/>
      </c>
      <c r="C138" s="433" t="str">
        <f>IF(Tabla2[[#This Row],[Productos ]]="","",'Formulario PPGR1'!#REF!)</f>
        <v/>
      </c>
      <c r="D138" s="433" t="str">
        <f>IF(Tabla2[[#This Row],[Productos ]]="","",'Formulario PPGR1'!#REF!)</f>
        <v/>
      </c>
      <c r="E138" s="433" t="str">
        <f>IF(Tabla2[[#This Row],[Productos ]]="","",'Formulario PPGR1'!#REF!)</f>
        <v/>
      </c>
      <c r="F138" s="433" t="str">
        <f>IF(Tabla2[[#This Row],[Productos ]]="","",'Formulario PPGR1'!#REF!)</f>
        <v/>
      </c>
      <c r="G138" s="388"/>
      <c r="H138" s="388" t="s">
        <v>2404</v>
      </c>
      <c r="I138" s="383" t="s">
        <v>2406</v>
      </c>
      <c r="J138" s="482"/>
      <c r="K138" s="482"/>
      <c r="L138" s="482"/>
      <c r="M138" s="482"/>
      <c r="N138" s="482"/>
      <c r="O138" s="482">
        <v>1</v>
      </c>
      <c r="P138" s="482"/>
      <c r="Q138" s="482"/>
      <c r="R138" s="482">
        <v>1</v>
      </c>
      <c r="S138" s="482"/>
      <c r="T138" s="482"/>
      <c r="U138" s="482">
        <v>1</v>
      </c>
      <c r="V138" s="405">
        <f>SUM(Tabla2[[#This Row],[Ene]:[Dic]])</f>
        <v>3</v>
      </c>
      <c r="W138" s="498" t="s">
        <v>405</v>
      </c>
      <c r="X138" s="498" t="s">
        <v>404</v>
      </c>
      <c r="Y138" s="388"/>
      <c r="Z138" s="434" t="s">
        <v>2409</v>
      </c>
      <c r="AA138" s="425"/>
      <c r="AB138" s="425"/>
      <c r="AC138" s="425"/>
      <c r="AD138" s="425"/>
      <c r="AE138" s="425"/>
      <c r="AF138" s="425"/>
      <c r="AG138" s="425"/>
      <c r="AH138" s="425"/>
      <c r="AI138" s="425"/>
      <c r="AJ138" s="425"/>
      <c r="AK138" s="425"/>
      <c r="AL138" s="425"/>
      <c r="AM138" s="425"/>
      <c r="AN138" s="425"/>
      <c r="AO138" s="425"/>
      <c r="AP138" s="425"/>
      <c r="AQ138" s="425"/>
      <c r="AR138" s="425"/>
      <c r="AS138" s="425"/>
      <c r="AT138" s="425"/>
      <c r="AU138" s="425"/>
      <c r="AV138" s="425"/>
      <c r="AW138" s="425"/>
      <c r="AX138" s="425"/>
      <c r="AY138" s="425"/>
      <c r="AZ138" s="425"/>
      <c r="BA138" s="425"/>
      <c r="BB138" s="425"/>
    </row>
    <row r="139" spans="2:54" s="408" customFormat="1" ht="38.25" x14ac:dyDescent="0.2">
      <c r="B139" s="433" t="e">
        <f>IF(Tabla2[[#This Row],[Productos ]]="","",CONCATENATE(Tabla2[[#This Row],[POA]],".",Tabla2[[#This Row],[SRS]],".",Tabla2[[#This Row],[AREA]],".",Tabla2[[#This Row],[TIPO]]))</f>
        <v>#REF!</v>
      </c>
      <c r="C139" s="433"/>
      <c r="D139" s="433"/>
      <c r="E139" s="433"/>
      <c r="F139" s="433" t="e">
        <f>IF(Tabla2[[#This Row],[Productos ]]="","",'Formulario PPGR1'!#REF!)</f>
        <v>#REF!</v>
      </c>
      <c r="G139" s="388" t="s">
        <v>2414</v>
      </c>
      <c r="H139" s="388" t="s">
        <v>2411</v>
      </c>
      <c r="I139" s="383" t="s">
        <v>2415</v>
      </c>
      <c r="J139" s="482"/>
      <c r="K139" s="482"/>
      <c r="L139" s="482">
        <v>1</v>
      </c>
      <c r="M139" s="482"/>
      <c r="N139" s="482"/>
      <c r="O139" s="482">
        <v>1</v>
      </c>
      <c r="P139" s="482"/>
      <c r="Q139" s="482"/>
      <c r="R139" s="482">
        <v>1</v>
      </c>
      <c r="S139" s="482"/>
      <c r="T139" s="482"/>
      <c r="U139" s="482">
        <v>1</v>
      </c>
      <c r="V139" s="501">
        <f>SUM(Tabla2[[#This Row],[Ene]:[Dic]])</f>
        <v>4</v>
      </c>
      <c r="W139" s="498" t="s">
        <v>405</v>
      </c>
      <c r="X139" s="498" t="s">
        <v>421</v>
      </c>
      <c r="Y139" s="388" t="s">
        <v>2408</v>
      </c>
      <c r="Z139" s="434" t="s">
        <v>2409</v>
      </c>
      <c r="AA139" s="425"/>
      <c r="AB139" s="425"/>
      <c r="AC139" s="425"/>
      <c r="AD139" s="425"/>
      <c r="AE139" s="425"/>
      <c r="AF139" s="425"/>
      <c r="AG139" s="425"/>
      <c r="AH139" s="425"/>
      <c r="AI139" s="425"/>
      <c r="AJ139" s="425"/>
      <c r="AK139" s="425"/>
      <c r="AL139" s="425"/>
      <c r="AM139" s="425"/>
      <c r="AN139" s="425"/>
      <c r="AO139" s="425"/>
      <c r="AP139" s="425"/>
      <c r="AQ139" s="425"/>
      <c r="AR139" s="425"/>
      <c r="AS139" s="425"/>
      <c r="AT139" s="425"/>
      <c r="AU139" s="425"/>
      <c r="AV139" s="425"/>
      <c r="AW139" s="425"/>
      <c r="AX139" s="425"/>
      <c r="AY139" s="425"/>
      <c r="AZ139" s="425"/>
      <c r="BA139" s="425"/>
      <c r="BB139" s="425"/>
    </row>
    <row r="140" spans="2:54" s="408" customFormat="1" ht="38.25" x14ac:dyDescent="0.2">
      <c r="B140" s="433" t="str">
        <f>IF(Tabla2[[#This Row],[Productos ]]="","",CONCATENATE(Tabla2[[#This Row],[POA]],".",Tabla2[[#This Row],[SRS]],".",Tabla2[[#This Row],[AREA]],".",Tabla2[[#This Row],[TIPO]]))</f>
        <v/>
      </c>
      <c r="C140" s="433"/>
      <c r="D140" s="433"/>
      <c r="E140" s="433"/>
      <c r="F140" s="433" t="str">
        <f>IF(Tabla2[[#This Row],[Productos ]]="","",'Formulario PPGR1'!#REF!)</f>
        <v/>
      </c>
      <c r="G140" s="388"/>
      <c r="H140" s="388" t="s">
        <v>2412</v>
      </c>
      <c r="I140" s="383" t="s">
        <v>2416</v>
      </c>
      <c r="J140" s="482"/>
      <c r="K140" s="482"/>
      <c r="L140" s="482"/>
      <c r="M140" s="482">
        <v>1</v>
      </c>
      <c r="N140" s="482"/>
      <c r="O140" s="482"/>
      <c r="P140" s="482">
        <v>1</v>
      </c>
      <c r="Q140" s="482"/>
      <c r="R140" s="482"/>
      <c r="S140" s="482">
        <v>1</v>
      </c>
      <c r="T140" s="482"/>
      <c r="U140" s="482"/>
      <c r="V140" s="501">
        <f>SUM(Tabla2[[#This Row],[Ene]:[Dic]])</f>
        <v>3</v>
      </c>
      <c r="W140" s="498" t="s">
        <v>408</v>
      </c>
      <c r="X140" s="498"/>
      <c r="Y140" s="388"/>
      <c r="Z140" s="434" t="s">
        <v>2135</v>
      </c>
      <c r="AA140" s="425"/>
      <c r="AB140" s="425"/>
      <c r="AC140" s="425"/>
      <c r="AD140" s="425"/>
      <c r="AE140" s="425"/>
      <c r="AF140" s="425"/>
      <c r="AG140" s="425"/>
      <c r="AH140" s="425"/>
      <c r="AI140" s="425"/>
      <c r="AJ140" s="425"/>
      <c r="AK140" s="425"/>
      <c r="AL140" s="425"/>
      <c r="AM140" s="425"/>
      <c r="AN140" s="425"/>
      <c r="AO140" s="425"/>
      <c r="AP140" s="425"/>
      <c r="AQ140" s="425"/>
      <c r="AR140" s="425"/>
      <c r="AS140" s="425"/>
      <c r="AT140" s="425"/>
      <c r="AU140" s="425"/>
      <c r="AV140" s="425"/>
      <c r="AW140" s="425"/>
      <c r="AX140" s="425"/>
      <c r="AY140" s="425"/>
      <c r="AZ140" s="425"/>
      <c r="BA140" s="425"/>
      <c r="BB140" s="425"/>
    </row>
    <row r="141" spans="2:54" s="408" customFormat="1" ht="25.5" x14ac:dyDescent="0.2">
      <c r="B141" s="433" t="str">
        <f>IF(Tabla2[[#This Row],[Productos ]]="","",CONCATENATE(Tabla2[[#This Row],[POA]],".",Tabla2[[#This Row],[SRS]],".",Tabla2[[#This Row],[AREA]],".",Tabla2[[#This Row],[TIPO]]))</f>
        <v/>
      </c>
      <c r="C141" s="433"/>
      <c r="D141" s="433"/>
      <c r="E141" s="433"/>
      <c r="F141" s="433" t="str">
        <f>IF(Tabla2[[#This Row],[Productos ]]="","",'Formulario PPGR1'!#REF!)</f>
        <v/>
      </c>
      <c r="G141" s="388"/>
      <c r="H141" s="388" t="s">
        <v>2413</v>
      </c>
      <c r="I141" s="383" t="s">
        <v>2417</v>
      </c>
      <c r="J141" s="482"/>
      <c r="K141" s="482"/>
      <c r="L141" s="482"/>
      <c r="M141" s="482"/>
      <c r="N141" s="482"/>
      <c r="O141" s="482">
        <v>1</v>
      </c>
      <c r="P141" s="482"/>
      <c r="Q141" s="482"/>
      <c r="R141" s="482">
        <v>1</v>
      </c>
      <c r="S141" s="482"/>
      <c r="T141" s="482"/>
      <c r="U141" s="482">
        <v>1</v>
      </c>
      <c r="V141" s="501">
        <f>SUM(Tabla2[[#This Row],[Ene]:[Dic]])</f>
        <v>3</v>
      </c>
      <c r="W141" s="498" t="s">
        <v>405</v>
      </c>
      <c r="X141" s="498" t="s">
        <v>404</v>
      </c>
      <c r="Y141" s="388"/>
      <c r="Z141" s="434" t="s">
        <v>2409</v>
      </c>
      <c r="AA141" s="425"/>
      <c r="AB141" s="425"/>
      <c r="AC141" s="425"/>
      <c r="AD141" s="425"/>
      <c r="AE141" s="425"/>
      <c r="AF141" s="425"/>
      <c r="AG141" s="425"/>
      <c r="AH141" s="425"/>
      <c r="AI141" s="425"/>
      <c r="AJ141" s="425"/>
      <c r="AK141" s="425"/>
      <c r="AL141" s="425"/>
      <c r="AM141" s="425"/>
      <c r="AN141" s="425"/>
      <c r="AO141" s="425"/>
      <c r="AP141" s="425"/>
      <c r="AQ141" s="425"/>
      <c r="AR141" s="425"/>
      <c r="AS141" s="425"/>
      <c r="AT141" s="425"/>
      <c r="AU141" s="425"/>
      <c r="AV141" s="425"/>
      <c r="AW141" s="425"/>
      <c r="AX141" s="425"/>
      <c r="AY141" s="425"/>
      <c r="AZ141" s="425"/>
      <c r="BA141" s="425"/>
      <c r="BB141" s="425"/>
    </row>
    <row r="142" spans="2:54" s="408" customFormat="1" ht="25.5" x14ac:dyDescent="0.2">
      <c r="B142" s="433" t="e">
        <f>IF(Tabla2[[#This Row],[Productos ]]="","",CONCATENATE(Tabla2[[#This Row],[POA]],".",Tabla2[[#This Row],[SRS]],".",Tabla2[[#This Row],[AREA]],".",Tabla2[[#This Row],[TIPO]]))</f>
        <v>#REF!</v>
      </c>
      <c r="C142" s="433"/>
      <c r="D142" s="433"/>
      <c r="E142" s="433"/>
      <c r="F142" s="433" t="e">
        <f>IF(Tabla2[[#This Row],[Productos ]]="","",'Formulario PPGR1'!#REF!)</f>
        <v>#REF!</v>
      </c>
      <c r="G142" s="388" t="s">
        <v>2427</v>
      </c>
      <c r="H142" s="388" t="s">
        <v>2430</v>
      </c>
      <c r="I142" s="381" t="s">
        <v>2435</v>
      </c>
      <c r="J142" s="379"/>
      <c r="K142" s="379"/>
      <c r="L142" s="379">
        <v>1</v>
      </c>
      <c r="M142" s="379"/>
      <c r="N142" s="379"/>
      <c r="O142" s="379"/>
      <c r="P142" s="379"/>
      <c r="Q142" s="379"/>
      <c r="R142" s="379"/>
      <c r="S142" s="379"/>
      <c r="T142" s="379"/>
      <c r="U142" s="379"/>
      <c r="V142" s="501">
        <f>SUM(Tabla2[[#This Row],[Ene]:[Dic]])</f>
        <v>1</v>
      </c>
      <c r="W142" s="498" t="s">
        <v>405</v>
      </c>
      <c r="X142" s="498" t="s">
        <v>407</v>
      </c>
      <c r="Y142" s="388"/>
      <c r="Z142" s="434" t="s">
        <v>2135</v>
      </c>
      <c r="AA142" s="425"/>
      <c r="AB142" s="425"/>
      <c r="AC142" s="425"/>
      <c r="AD142" s="425"/>
      <c r="AE142" s="425"/>
      <c r="AF142" s="425"/>
      <c r="AG142" s="425"/>
      <c r="AH142" s="425"/>
      <c r="AI142" s="425"/>
      <c r="AJ142" s="425"/>
      <c r="AK142" s="425"/>
      <c r="AL142" s="425"/>
      <c r="AM142" s="425"/>
      <c r="AN142" s="425"/>
      <c r="AO142" s="425"/>
      <c r="AP142" s="425"/>
      <c r="AQ142" s="425"/>
      <c r="AR142" s="425"/>
      <c r="AS142" s="425"/>
      <c r="AT142" s="425"/>
      <c r="AU142" s="425"/>
      <c r="AV142" s="425"/>
      <c r="AW142" s="425"/>
      <c r="AX142" s="425"/>
      <c r="AY142" s="425"/>
      <c r="AZ142" s="425"/>
      <c r="BA142" s="425"/>
      <c r="BB142" s="425"/>
    </row>
    <row r="143" spans="2:54" s="408" customFormat="1" ht="38.25" x14ac:dyDescent="0.2">
      <c r="B143" s="433" t="str">
        <f>IF(Tabla2[[#This Row],[Productos ]]="","",CONCATENATE(Tabla2[[#This Row],[POA]],".",Tabla2[[#This Row],[SRS]],".",Tabla2[[#This Row],[AREA]],".",Tabla2[[#This Row],[TIPO]]))</f>
        <v/>
      </c>
      <c r="C143" s="433"/>
      <c r="D143" s="433"/>
      <c r="E143" s="433"/>
      <c r="F143" s="433" t="str">
        <f>IF(Tabla2[[#This Row],[Productos ]]="","",'Formulario PPGR1'!#REF!)</f>
        <v/>
      </c>
      <c r="G143" s="388"/>
      <c r="H143" s="388" t="s">
        <v>2431</v>
      </c>
      <c r="I143" s="381" t="s">
        <v>2438</v>
      </c>
      <c r="J143" s="379"/>
      <c r="K143" s="379"/>
      <c r="L143" s="379"/>
      <c r="M143" s="379">
        <v>1</v>
      </c>
      <c r="N143" s="379">
        <v>1</v>
      </c>
      <c r="O143" s="379"/>
      <c r="P143" s="379"/>
      <c r="Q143" s="379"/>
      <c r="R143" s="379"/>
      <c r="S143" s="379"/>
      <c r="T143" s="379"/>
      <c r="U143" s="379"/>
      <c r="V143" s="501">
        <f>SUM(Tabla2[[#This Row],[Ene]:[Dic]])</f>
        <v>2</v>
      </c>
      <c r="W143" s="498" t="s">
        <v>408</v>
      </c>
      <c r="X143" s="498" t="s">
        <v>405</v>
      </c>
      <c r="Y143" s="388"/>
      <c r="Z143" s="434" t="s">
        <v>2135</v>
      </c>
      <c r="AA143" s="425"/>
      <c r="AB143" s="425"/>
      <c r="AC143" s="425"/>
      <c r="AD143" s="425"/>
      <c r="AE143" s="425"/>
      <c r="AF143" s="425"/>
      <c r="AG143" s="425"/>
      <c r="AH143" s="425"/>
      <c r="AI143" s="425"/>
      <c r="AJ143" s="425"/>
      <c r="AK143" s="425"/>
      <c r="AL143" s="425"/>
      <c r="AM143" s="425"/>
      <c r="AN143" s="425"/>
      <c r="AO143" s="425"/>
      <c r="AP143" s="425"/>
      <c r="AQ143" s="425"/>
      <c r="AR143" s="425"/>
      <c r="AS143" s="425"/>
      <c r="AT143" s="425"/>
      <c r="AU143" s="425"/>
      <c r="AV143" s="425"/>
      <c r="AW143" s="425"/>
      <c r="AX143" s="425"/>
      <c r="AY143" s="425"/>
      <c r="AZ143" s="425"/>
      <c r="BA143" s="425"/>
      <c r="BB143" s="425"/>
    </row>
    <row r="144" spans="2:54" s="408" customFormat="1" ht="25.5" x14ac:dyDescent="0.2">
      <c r="B144" s="433" t="str">
        <f>IF(Tabla2[[#This Row],[Productos ]]="","",CONCATENATE(Tabla2[[#This Row],[POA]],".",Tabla2[[#This Row],[SRS]],".",Tabla2[[#This Row],[AREA]],".",Tabla2[[#This Row],[TIPO]]))</f>
        <v/>
      </c>
      <c r="C144" s="433"/>
      <c r="D144" s="433"/>
      <c r="E144" s="433"/>
      <c r="F144" s="433" t="str">
        <f>IF(Tabla2[[#This Row],[Productos ]]="","",'Formulario PPGR1'!#REF!)</f>
        <v/>
      </c>
      <c r="G144" s="388"/>
      <c r="H144" s="388" t="s">
        <v>2432</v>
      </c>
      <c r="I144" s="381" t="s">
        <v>2439</v>
      </c>
      <c r="J144" s="379"/>
      <c r="K144" s="379"/>
      <c r="L144" s="379"/>
      <c r="M144" s="379"/>
      <c r="N144" s="379"/>
      <c r="O144" s="379">
        <v>1</v>
      </c>
      <c r="P144" s="379"/>
      <c r="Q144" s="379"/>
      <c r="R144" s="379">
        <v>1</v>
      </c>
      <c r="S144" s="379"/>
      <c r="T144" s="379"/>
      <c r="U144" s="379">
        <v>1</v>
      </c>
      <c r="V144" s="501">
        <f>SUM(Tabla2[[#This Row],[Ene]:[Dic]])</f>
        <v>3</v>
      </c>
      <c r="W144" s="498" t="s">
        <v>405</v>
      </c>
      <c r="X144" s="498" t="s">
        <v>413</v>
      </c>
      <c r="Y144" s="388"/>
      <c r="Z144" s="434" t="s">
        <v>2135</v>
      </c>
      <c r="AA144" s="425"/>
      <c r="AB144" s="425"/>
      <c r="AC144" s="425"/>
      <c r="AD144" s="425"/>
      <c r="AE144" s="425"/>
      <c r="AF144" s="425"/>
      <c r="AG144" s="425"/>
      <c r="AH144" s="425"/>
      <c r="AI144" s="425"/>
      <c r="AJ144" s="425"/>
      <c r="AK144" s="425"/>
      <c r="AL144" s="425"/>
      <c r="AM144" s="425"/>
      <c r="AN144" s="425"/>
      <c r="AO144" s="425"/>
      <c r="AP144" s="425"/>
      <c r="AQ144" s="425"/>
      <c r="AR144" s="425"/>
      <c r="AS144" s="425"/>
      <c r="AT144" s="425"/>
      <c r="AU144" s="425"/>
      <c r="AV144" s="425"/>
      <c r="AW144" s="425"/>
      <c r="AX144" s="425"/>
      <c r="AY144" s="425"/>
      <c r="AZ144" s="425"/>
      <c r="BA144" s="425"/>
      <c r="BB144" s="425"/>
    </row>
    <row r="145" spans="2:54" s="408" customFormat="1" ht="25.5" x14ac:dyDescent="0.2">
      <c r="B145" s="433" t="str">
        <f>IF(Tabla2[[#This Row],[Productos ]]="","",CONCATENATE(Tabla2[[#This Row],[POA]],".",Tabla2[[#This Row],[SRS]],".",Tabla2[[#This Row],[AREA]],".",Tabla2[[#This Row],[TIPO]]))</f>
        <v/>
      </c>
      <c r="C145" s="433"/>
      <c r="D145" s="433"/>
      <c r="E145" s="433"/>
      <c r="F145" s="433" t="str">
        <f>IF(Tabla2[[#This Row],[Productos ]]="","",'Formulario PPGR1'!#REF!)</f>
        <v/>
      </c>
      <c r="G145" s="388"/>
      <c r="H145" s="388" t="s">
        <v>2433</v>
      </c>
      <c r="I145" s="381" t="s">
        <v>2436</v>
      </c>
      <c r="J145" s="379"/>
      <c r="K145" s="379"/>
      <c r="L145" s="379"/>
      <c r="M145" s="379"/>
      <c r="N145" s="379"/>
      <c r="O145" s="379"/>
      <c r="P145" s="379">
        <v>1</v>
      </c>
      <c r="Q145" s="379"/>
      <c r="R145" s="379"/>
      <c r="S145" s="379">
        <v>1</v>
      </c>
      <c r="T145" s="379"/>
      <c r="U145" s="379"/>
      <c r="V145" s="501">
        <f>SUM(Tabla2[[#This Row],[Ene]:[Dic]])</f>
        <v>2</v>
      </c>
      <c r="W145" s="498" t="s">
        <v>408</v>
      </c>
      <c r="X145" s="498"/>
      <c r="Y145" s="388"/>
      <c r="Z145" s="645" t="s">
        <v>2274</v>
      </c>
      <c r="AA145" s="425"/>
      <c r="AB145" s="425"/>
      <c r="AC145" s="425"/>
      <c r="AD145" s="425"/>
      <c r="AE145" s="425"/>
      <c r="AF145" s="425"/>
      <c r="AG145" s="425"/>
      <c r="AH145" s="425"/>
      <c r="AI145" s="425"/>
      <c r="AJ145" s="425"/>
      <c r="AK145" s="425"/>
      <c r="AL145" s="425"/>
      <c r="AM145" s="425"/>
      <c r="AN145" s="425"/>
      <c r="AO145" s="425"/>
      <c r="AP145" s="425"/>
      <c r="AQ145" s="425"/>
      <c r="AR145" s="425"/>
      <c r="AS145" s="425"/>
      <c r="AT145" s="425"/>
      <c r="AU145" s="425"/>
      <c r="AV145" s="425"/>
      <c r="AW145" s="425"/>
      <c r="AX145" s="425"/>
      <c r="AY145" s="425"/>
      <c r="AZ145" s="425"/>
      <c r="BA145" s="425"/>
      <c r="BB145" s="425"/>
    </row>
    <row r="146" spans="2:54" s="408" customFormat="1" ht="25.5" x14ac:dyDescent="0.2">
      <c r="B146" s="433" t="str">
        <f>IF(Tabla2[[#This Row],[Productos ]]="","",CONCATENATE(Tabla2[[#This Row],[POA]],".",Tabla2[[#This Row],[SRS]],".",Tabla2[[#This Row],[AREA]],".",Tabla2[[#This Row],[TIPO]]))</f>
        <v/>
      </c>
      <c r="C146" s="433"/>
      <c r="D146" s="433"/>
      <c r="E146" s="433"/>
      <c r="F146" s="433" t="str">
        <f>IF(Tabla2[[#This Row],[Productos ]]="","",'Formulario PPGR1'!#REF!)</f>
        <v/>
      </c>
      <c r="G146" s="388"/>
      <c r="H146" s="388" t="s">
        <v>2434</v>
      </c>
      <c r="I146" s="381" t="s">
        <v>2437</v>
      </c>
      <c r="J146" s="379"/>
      <c r="K146" s="379"/>
      <c r="L146" s="379"/>
      <c r="M146" s="379"/>
      <c r="N146" s="379"/>
      <c r="O146" s="379"/>
      <c r="P146" s="379"/>
      <c r="Q146" s="379">
        <v>1</v>
      </c>
      <c r="R146" s="379"/>
      <c r="S146" s="379"/>
      <c r="T146" s="379">
        <v>1</v>
      </c>
      <c r="U146" s="379"/>
      <c r="V146" s="501">
        <f>SUM(Tabla2[[#This Row],[Ene]:[Dic]])</f>
        <v>2</v>
      </c>
      <c r="W146" s="498" t="s">
        <v>405</v>
      </c>
      <c r="X146" s="498" t="s">
        <v>413</v>
      </c>
      <c r="Y146" s="388"/>
      <c r="Z146" s="434" t="s">
        <v>2135</v>
      </c>
      <c r="AA146" s="425"/>
      <c r="AB146" s="425"/>
      <c r="AC146" s="425"/>
      <c r="AD146" s="425"/>
      <c r="AE146" s="425"/>
      <c r="AF146" s="425"/>
      <c r="AG146" s="425"/>
      <c r="AH146" s="425"/>
      <c r="AI146" s="425"/>
      <c r="AJ146" s="425"/>
      <c r="AK146" s="425"/>
      <c r="AL146" s="425"/>
      <c r="AM146" s="425"/>
      <c r="AN146" s="425"/>
      <c r="AO146" s="425"/>
      <c r="AP146" s="425"/>
      <c r="AQ146" s="425"/>
      <c r="AR146" s="425"/>
      <c r="AS146" s="425"/>
      <c r="AT146" s="425"/>
      <c r="AU146" s="425"/>
      <c r="AV146" s="425"/>
      <c r="AW146" s="425"/>
      <c r="AX146" s="425"/>
      <c r="AY146" s="425"/>
      <c r="AZ146" s="425"/>
      <c r="BA146" s="425"/>
      <c r="BB146" s="425"/>
    </row>
    <row r="147" spans="2:54" s="408" customFormat="1" ht="38.25" x14ac:dyDescent="0.2">
      <c r="B147" s="433" t="e">
        <f>IF(Tabla2[[#This Row],[Productos ]]="","",CONCATENATE(Tabla2[[#This Row],[POA]],".",Tabla2[[#This Row],[SRS]],".",Tabla2[[#This Row],[AREA]],".",Tabla2[[#This Row],[TIPO]]))</f>
        <v>#REF!</v>
      </c>
      <c r="C147" s="433" t="e">
        <f>IF(Tabla2[[#This Row],[Productos ]]="","",'Formulario PPGR1'!#REF!)</f>
        <v>#REF!</v>
      </c>
      <c r="D147" s="433" t="e">
        <f>IF(Tabla2[[#This Row],[Productos ]]="","",'Formulario PPGR1'!#REF!)</f>
        <v>#REF!</v>
      </c>
      <c r="E147" s="433" t="e">
        <f>IF(Tabla2[[#This Row],[Productos ]]="","",'Formulario PPGR1'!#REF!)</f>
        <v>#REF!</v>
      </c>
      <c r="F147" s="433" t="e">
        <f>IF(Tabla2[[#This Row],[Productos ]]="","",'Formulario PPGR1'!#REF!)</f>
        <v>#REF!</v>
      </c>
      <c r="G147" s="388" t="s">
        <v>2081</v>
      </c>
      <c r="H147" s="388" t="s">
        <v>2085</v>
      </c>
      <c r="I147" s="388" t="s">
        <v>2087</v>
      </c>
      <c r="J147" s="378"/>
      <c r="K147" s="378"/>
      <c r="L147" s="378">
        <v>1</v>
      </c>
      <c r="M147" s="378"/>
      <c r="N147" s="378"/>
      <c r="O147" s="378"/>
      <c r="P147" s="378"/>
      <c r="Q147" s="378"/>
      <c r="R147" s="378"/>
      <c r="S147" s="378"/>
      <c r="T147" s="378"/>
      <c r="U147" s="378"/>
      <c r="V147" s="405">
        <f>SUM(Tabla2[[#This Row],[Ene]:[Dic]])</f>
        <v>1</v>
      </c>
      <c r="W147" s="498" t="s">
        <v>408</v>
      </c>
      <c r="X147" s="498"/>
      <c r="Y147" s="388"/>
      <c r="Z147" s="434" t="s">
        <v>2083</v>
      </c>
      <c r="AA147" s="425"/>
      <c r="AB147" s="425"/>
      <c r="AC147" s="425"/>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5"/>
      <c r="AY147" s="425"/>
      <c r="AZ147" s="425"/>
      <c r="BA147" s="425"/>
      <c r="BB147" s="425"/>
    </row>
    <row r="148" spans="2:54" s="408" customFormat="1" ht="25.5" x14ac:dyDescent="0.2">
      <c r="B148" s="433" t="str">
        <f>IF(Tabla2[[#This Row],[Productos ]]="","",CONCATENATE(Tabla2[[#This Row],[POA]],".",Tabla2[[#This Row],[SRS]],".",Tabla2[[#This Row],[AREA]],".",Tabla2[[#This Row],[TIPO]]))</f>
        <v/>
      </c>
      <c r="C148" s="433" t="str">
        <f>IF(Tabla2[[#This Row],[Productos ]]="","",'Formulario PPGR1'!#REF!)</f>
        <v/>
      </c>
      <c r="D148" s="433" t="str">
        <f>IF(Tabla2[[#This Row],[Productos ]]="","",'Formulario PPGR1'!#REF!)</f>
        <v/>
      </c>
      <c r="E148" s="433" t="str">
        <f>IF(Tabla2[[#This Row],[Productos ]]="","",'Formulario PPGR1'!#REF!)</f>
        <v/>
      </c>
      <c r="F148" s="433" t="str">
        <f>IF(Tabla2[[#This Row],[Productos ]]="","",'Formulario PPGR1'!#REF!)</f>
        <v/>
      </c>
      <c r="G148" s="388"/>
      <c r="H148" s="388" t="s">
        <v>2086</v>
      </c>
      <c r="I148" s="388" t="s">
        <v>2088</v>
      </c>
      <c r="J148" s="378"/>
      <c r="K148" s="378"/>
      <c r="L148" s="378"/>
      <c r="M148" s="378"/>
      <c r="N148" s="378"/>
      <c r="O148" s="378">
        <v>1</v>
      </c>
      <c r="P148" s="378"/>
      <c r="Q148" s="378"/>
      <c r="R148" s="378"/>
      <c r="S148" s="378"/>
      <c r="T148" s="378"/>
      <c r="U148" s="378">
        <v>1</v>
      </c>
      <c r="V148" s="405">
        <f>SUM(Tabla2[[#This Row],[Ene]:[Dic]])</f>
        <v>2</v>
      </c>
      <c r="W148" s="498" t="s">
        <v>404</v>
      </c>
      <c r="X148" s="498"/>
      <c r="Y148" s="388"/>
      <c r="Z148" s="434" t="s">
        <v>2409</v>
      </c>
      <c r="AA148" s="425"/>
      <c r="AB148" s="425"/>
      <c r="AC148" s="425"/>
      <c r="AD148" s="425"/>
      <c r="AE148" s="425"/>
      <c r="AF148" s="425"/>
      <c r="AG148" s="425"/>
      <c r="AH148" s="425"/>
      <c r="AI148" s="425"/>
      <c r="AJ148" s="425"/>
      <c r="AK148" s="425"/>
      <c r="AL148" s="425"/>
      <c r="AM148" s="425"/>
      <c r="AN148" s="425"/>
      <c r="AO148" s="425"/>
      <c r="AP148" s="425"/>
      <c r="AQ148" s="425"/>
      <c r="AR148" s="425"/>
      <c r="AS148" s="425"/>
      <c r="AT148" s="425"/>
      <c r="AU148" s="425"/>
      <c r="AV148" s="425"/>
      <c r="AW148" s="425"/>
      <c r="AX148" s="425"/>
      <c r="AY148" s="425"/>
      <c r="AZ148" s="425"/>
      <c r="BA148" s="425"/>
      <c r="BB148" s="425"/>
    </row>
    <row r="149" spans="2:54" s="408" customFormat="1" ht="25.5" x14ac:dyDescent="0.2">
      <c r="B149" s="433" t="e">
        <f>IF(Tabla2[[#This Row],[Productos ]]="","",CONCATENATE(Tabla2[[#This Row],[POA]],".",Tabla2[[#This Row],[SRS]],".",Tabla2[[#This Row],[AREA]],".",Tabla2[[#This Row],[TIPO]]))</f>
        <v>#REF!</v>
      </c>
      <c r="C149" s="433" t="e">
        <f>IF(Tabla2[[#This Row],[Productos ]]="","",'Formulario PPGR1'!#REF!)</f>
        <v>#REF!</v>
      </c>
      <c r="D149" s="433" t="e">
        <f>IF(Tabla2[[#This Row],[Productos ]]="","",'Formulario PPGR1'!#REF!)</f>
        <v>#REF!</v>
      </c>
      <c r="E149" s="433" t="e">
        <f>IF(Tabla2[[#This Row],[Productos ]]="","",'Formulario PPGR1'!#REF!)</f>
        <v>#REF!</v>
      </c>
      <c r="F149" s="433" t="e">
        <f>IF(Tabla2[[#This Row],[Productos ]]="","",'Formulario PPGR1'!#REF!)</f>
        <v>#REF!</v>
      </c>
      <c r="G149" s="388" t="s">
        <v>2089</v>
      </c>
      <c r="H149" s="388" t="s">
        <v>2092</v>
      </c>
      <c r="I149" s="383" t="s">
        <v>2093</v>
      </c>
      <c r="J149" s="477"/>
      <c r="K149" s="477"/>
      <c r="L149" s="477">
        <v>1</v>
      </c>
      <c r="M149" s="477"/>
      <c r="N149" s="477"/>
      <c r="O149" s="477">
        <v>1</v>
      </c>
      <c r="P149" s="477"/>
      <c r="Q149" s="477"/>
      <c r="R149" s="477">
        <v>1</v>
      </c>
      <c r="S149" s="477"/>
      <c r="T149" s="477"/>
      <c r="U149" s="477">
        <v>1</v>
      </c>
      <c r="V149" s="405">
        <f>SUM(Tabla2[[#This Row],[Ene]:[Dic]])</f>
        <v>4</v>
      </c>
      <c r="W149" s="498" t="s">
        <v>413</v>
      </c>
      <c r="X149" s="498"/>
      <c r="Y149" s="388"/>
      <c r="Z149" s="434" t="s">
        <v>2620</v>
      </c>
      <c r="AA149" s="425"/>
      <c r="AB149" s="425"/>
      <c r="AC149" s="425"/>
      <c r="AD149" s="425"/>
      <c r="AE149" s="425"/>
      <c r="AF149" s="425"/>
      <c r="AG149" s="425"/>
      <c r="AH149" s="425"/>
      <c r="AI149" s="425"/>
      <c r="AJ149" s="425"/>
      <c r="AK149" s="425"/>
      <c r="AL149" s="425"/>
      <c r="AM149" s="425"/>
      <c r="AN149" s="425"/>
      <c r="AO149" s="425"/>
      <c r="AP149" s="425"/>
      <c r="AQ149" s="425"/>
      <c r="AR149" s="425"/>
      <c r="AS149" s="425"/>
      <c r="AT149" s="425"/>
      <c r="AU149" s="425"/>
      <c r="AV149" s="425"/>
      <c r="AW149" s="425"/>
      <c r="AX149" s="425"/>
      <c r="AY149" s="425"/>
      <c r="AZ149" s="425"/>
      <c r="BA149" s="425"/>
      <c r="BB149" s="425"/>
    </row>
    <row r="150" spans="2:54" s="408" customFormat="1" ht="38.25" x14ac:dyDescent="0.2">
      <c r="B150" s="433" t="e">
        <f>IF(Tabla2[[#This Row],[Productos ]]="","",CONCATENATE(Tabla2[[#This Row],[POA]],".",Tabla2[[#This Row],[SRS]],".",Tabla2[[#This Row],[AREA]],".",Tabla2[[#This Row],[TIPO]]))</f>
        <v>#REF!</v>
      </c>
      <c r="C150" s="433" t="e">
        <f>IF(Tabla2[[#This Row],[Productos ]]="","",'Formulario PPGR1'!#REF!)</f>
        <v>#REF!</v>
      </c>
      <c r="D150" s="433" t="e">
        <f>IF(Tabla2[[#This Row],[Productos ]]="","",'Formulario PPGR1'!#REF!)</f>
        <v>#REF!</v>
      </c>
      <c r="E150" s="433" t="e">
        <f>IF(Tabla2[[#This Row],[Productos ]]="","",'Formulario PPGR1'!#REF!)</f>
        <v>#REF!</v>
      </c>
      <c r="F150" s="433" t="e">
        <f>IF(Tabla2[[#This Row],[Productos ]]="","",'Formulario PPGR1'!#REF!)</f>
        <v>#REF!</v>
      </c>
      <c r="G150" s="388" t="s">
        <v>2094</v>
      </c>
      <c r="H150" s="388" t="s">
        <v>2096</v>
      </c>
      <c r="I150" s="383" t="s">
        <v>2098</v>
      </c>
      <c r="J150" s="477"/>
      <c r="K150" s="477"/>
      <c r="L150" s="477">
        <v>1</v>
      </c>
      <c r="M150" s="477"/>
      <c r="N150" s="477"/>
      <c r="O150" s="477">
        <v>1</v>
      </c>
      <c r="P150" s="477"/>
      <c r="Q150" s="477"/>
      <c r="R150" s="477">
        <v>1</v>
      </c>
      <c r="S150" s="477"/>
      <c r="T150" s="477"/>
      <c r="U150" s="477">
        <v>1</v>
      </c>
      <c r="V150" s="405">
        <f>SUM(Tabla2[[#This Row],[Ene]:[Dic]])</f>
        <v>4</v>
      </c>
      <c r="W150" s="498" t="s">
        <v>405</v>
      </c>
      <c r="X150" s="498" t="s">
        <v>407</v>
      </c>
      <c r="Y150" s="388"/>
      <c r="Z150" s="434" t="s">
        <v>2083</v>
      </c>
      <c r="AA150" s="425"/>
      <c r="AB150" s="425"/>
      <c r="AC150" s="425"/>
      <c r="AD150" s="425"/>
      <c r="AE150" s="425"/>
      <c r="AF150" s="425"/>
      <c r="AG150" s="425"/>
      <c r="AH150" s="425"/>
      <c r="AI150" s="425"/>
      <c r="AJ150" s="425"/>
      <c r="AK150" s="425"/>
      <c r="AL150" s="425"/>
      <c r="AM150" s="425"/>
      <c r="AN150" s="425"/>
      <c r="AO150" s="425"/>
      <c r="AP150" s="425"/>
      <c r="AQ150" s="425"/>
      <c r="AR150" s="425"/>
      <c r="AS150" s="425"/>
      <c r="AT150" s="425"/>
      <c r="AU150" s="425"/>
      <c r="AV150" s="425"/>
      <c r="AW150" s="425"/>
      <c r="AX150" s="425"/>
      <c r="AY150" s="425"/>
      <c r="AZ150" s="425"/>
      <c r="BA150" s="425"/>
      <c r="BB150" s="425"/>
    </row>
    <row r="151" spans="2:54" s="408" customFormat="1" ht="38.25" x14ac:dyDescent="0.2">
      <c r="B151" s="483" t="str">
        <f>IF(Tabla2[[#This Row],[Productos ]]="","",CONCATENATE(Tabla2[[#This Row],[POA]],".",Tabla2[[#This Row],[SRS]],".",Tabla2[[#This Row],[AREA]],".",Tabla2[[#This Row],[TIPO]]))</f>
        <v/>
      </c>
      <c r="C151" s="483" t="str">
        <f>IF(Tabla2[[#This Row],[Productos ]]="","",'Formulario PPGR1'!#REF!)</f>
        <v/>
      </c>
      <c r="D151" s="483" t="str">
        <f>IF(Tabla2[[#This Row],[Productos ]]="","",'Formulario PPGR1'!#REF!)</f>
        <v/>
      </c>
      <c r="E151" s="483" t="str">
        <f>IF(Tabla2[[#This Row],[Productos ]]="","",'Formulario PPGR1'!#REF!)</f>
        <v/>
      </c>
      <c r="F151" s="483" t="str">
        <f>IF(Tabla2[[#This Row],[Productos ]]="","",'Formulario PPGR1'!#REF!)</f>
        <v/>
      </c>
      <c r="G151" s="484"/>
      <c r="H151" s="388" t="s">
        <v>2105</v>
      </c>
      <c r="I151" s="383" t="s">
        <v>2099</v>
      </c>
      <c r="J151" s="482"/>
      <c r="K151" s="482"/>
      <c r="L151" s="477">
        <v>1</v>
      </c>
      <c r="M151" s="477"/>
      <c r="N151" s="477"/>
      <c r="O151" s="477">
        <v>1</v>
      </c>
      <c r="P151" s="477"/>
      <c r="Q151" s="477"/>
      <c r="R151" s="477">
        <v>1</v>
      </c>
      <c r="S151" s="477"/>
      <c r="T151" s="477"/>
      <c r="U151" s="477">
        <v>1</v>
      </c>
      <c r="V151" s="502">
        <f>SUM(Tabla2[[#This Row],[Ene]:[Dic]])</f>
        <v>4</v>
      </c>
      <c r="W151" s="499" t="s">
        <v>404</v>
      </c>
      <c r="X151" s="498" t="s">
        <v>405</v>
      </c>
      <c r="Y151" s="388" t="s">
        <v>2100</v>
      </c>
      <c r="Z151" s="434" t="s">
        <v>2620</v>
      </c>
      <c r="AA151" s="425"/>
      <c r="AB151" s="425"/>
      <c r="AC151" s="425"/>
      <c r="AD151" s="425"/>
      <c r="AE151" s="425"/>
      <c r="AF151" s="425"/>
      <c r="AG151" s="425"/>
      <c r="AH151" s="425"/>
      <c r="AI151" s="425"/>
      <c r="AJ151" s="425"/>
      <c r="AK151" s="425"/>
      <c r="AL151" s="425"/>
      <c r="AM151" s="425"/>
      <c r="AN151" s="425"/>
      <c r="AO151" s="425"/>
      <c r="AP151" s="425"/>
      <c r="AQ151" s="425"/>
      <c r="AR151" s="425"/>
      <c r="AS151" s="425"/>
      <c r="AT151" s="425"/>
      <c r="AU151" s="425"/>
      <c r="AV151" s="425"/>
      <c r="AW151" s="425"/>
      <c r="AX151" s="425"/>
      <c r="AY151" s="425"/>
      <c r="AZ151" s="425"/>
      <c r="BA151" s="425"/>
      <c r="BB151" s="425"/>
    </row>
    <row r="152" spans="2:54" s="408" customFormat="1" ht="25.5" x14ac:dyDescent="0.2">
      <c r="B152" s="483" t="str">
        <f>IF(Tabla2[[#This Row],[Productos ]]="","",CONCATENATE(Tabla2[[#This Row],[POA]],".",Tabla2[[#This Row],[SRS]],".",Tabla2[[#This Row],[AREA]],".",Tabla2[[#This Row],[TIPO]]))</f>
        <v/>
      </c>
      <c r="C152" s="483" t="str">
        <f>IF(Tabla2[[#This Row],[Productos ]]="","",'Formulario PPGR1'!#REF!)</f>
        <v/>
      </c>
      <c r="D152" s="483" t="str">
        <f>IF(Tabla2[[#This Row],[Productos ]]="","",'Formulario PPGR1'!#REF!)</f>
        <v/>
      </c>
      <c r="E152" s="483" t="str">
        <f>IF(Tabla2[[#This Row],[Productos ]]="","",'Formulario PPGR1'!#REF!)</f>
        <v/>
      </c>
      <c r="F152" s="483" t="str">
        <f>IF(Tabla2[[#This Row],[Productos ]]="","",'Formulario PPGR1'!#REF!)</f>
        <v/>
      </c>
      <c r="G152" s="484"/>
      <c r="H152" s="388" t="s">
        <v>2106</v>
      </c>
      <c r="I152" s="481" t="s">
        <v>2097</v>
      </c>
      <c r="J152" s="482"/>
      <c r="K152" s="482"/>
      <c r="L152" s="482">
        <v>1</v>
      </c>
      <c r="M152" s="482"/>
      <c r="N152" s="482"/>
      <c r="O152" s="482"/>
      <c r="P152" s="482"/>
      <c r="Q152" s="482"/>
      <c r="R152" s="482"/>
      <c r="S152" s="482">
        <v>1</v>
      </c>
      <c r="T152" s="482"/>
      <c r="U152" s="482"/>
      <c r="V152" s="502">
        <f>SUM(Tabla2[[#This Row],[Ene]:[Dic]])</f>
        <v>2</v>
      </c>
      <c r="W152" s="499" t="s">
        <v>404</v>
      </c>
      <c r="X152" s="498" t="s">
        <v>405</v>
      </c>
      <c r="Y152" s="484"/>
      <c r="Z152" s="434" t="s">
        <v>2083</v>
      </c>
      <c r="AA152" s="425"/>
      <c r="AB152" s="425"/>
      <c r="AC152" s="425"/>
      <c r="AD152" s="425"/>
      <c r="AE152" s="425"/>
      <c r="AF152" s="425"/>
      <c r="AG152" s="425"/>
      <c r="AH152" s="425"/>
      <c r="AI152" s="425"/>
      <c r="AJ152" s="425"/>
      <c r="AK152" s="425"/>
      <c r="AL152" s="425"/>
      <c r="AM152" s="425"/>
      <c r="AN152" s="425"/>
      <c r="AO152" s="425"/>
      <c r="AP152" s="425"/>
      <c r="AQ152" s="425"/>
      <c r="AR152" s="425"/>
      <c r="AS152" s="425"/>
      <c r="AT152" s="425"/>
      <c r="AU152" s="425"/>
      <c r="AV152" s="425"/>
      <c r="AW152" s="425"/>
      <c r="AX152" s="425"/>
      <c r="AY152" s="425"/>
      <c r="AZ152" s="425"/>
      <c r="BA152" s="425"/>
      <c r="BB152" s="425"/>
    </row>
    <row r="153" spans="2:54" s="408" customFormat="1" ht="51" x14ac:dyDescent="0.2">
      <c r="B153" s="433" t="e">
        <f>IF(Tabla2[[#This Row],[Productos ]]="","",CONCATENATE(Tabla2[[#This Row],[POA]],".",Tabla2[[#This Row],[SRS]],".",Tabla2[[#This Row],[AREA]],".",Tabla2[[#This Row],[TIPO]]))</f>
        <v>#REF!</v>
      </c>
      <c r="C153" s="433" t="e">
        <f>IF(Tabla2[[#This Row],[Productos ]]="","",'Formulario PPGR1'!#REF!)</f>
        <v>#REF!</v>
      </c>
      <c r="D153" s="433" t="e">
        <f>IF(Tabla2[[#This Row],[Productos ]]="","",'Formulario PPGR1'!#REF!)</f>
        <v>#REF!</v>
      </c>
      <c r="E153" s="433" t="e">
        <f>IF(Tabla2[[#This Row],[Productos ]]="","",'Formulario PPGR1'!#REF!)</f>
        <v>#REF!</v>
      </c>
      <c r="F153" s="433" t="e">
        <f>IF(Tabla2[[#This Row],[Productos ]]="","",'Formulario PPGR1'!#REF!)</f>
        <v>#REF!</v>
      </c>
      <c r="G153" s="388" t="s">
        <v>2582</v>
      </c>
      <c r="H153" s="388" t="s">
        <v>2103</v>
      </c>
      <c r="I153" s="383" t="s">
        <v>2104</v>
      </c>
      <c r="J153" s="482"/>
      <c r="K153" s="482"/>
      <c r="L153" s="482">
        <v>1</v>
      </c>
      <c r="M153" s="482"/>
      <c r="N153" s="482"/>
      <c r="O153" s="482"/>
      <c r="P153" s="482"/>
      <c r="Q153" s="482"/>
      <c r="R153" s="482">
        <v>1</v>
      </c>
      <c r="S153" s="482"/>
      <c r="T153" s="482"/>
      <c r="U153" s="482"/>
      <c r="V153" s="405">
        <f>SUM(Tabla2[[#This Row],[Ene]:[Dic]])</f>
        <v>2</v>
      </c>
      <c r="W153" s="498" t="s">
        <v>405</v>
      </c>
      <c r="X153" s="498" t="s">
        <v>414</v>
      </c>
      <c r="Y153" s="388"/>
      <c r="Z153" s="434" t="s">
        <v>2409</v>
      </c>
      <c r="AA153" s="425"/>
      <c r="AB153" s="425"/>
      <c r="AC153" s="425"/>
      <c r="AD153" s="425"/>
      <c r="AE153" s="425"/>
      <c r="AF153" s="425"/>
      <c r="AG153" s="425"/>
      <c r="AH153" s="425"/>
      <c r="AI153" s="425"/>
      <c r="AJ153" s="425"/>
      <c r="AK153" s="425"/>
      <c r="AL153" s="425"/>
      <c r="AM153" s="425"/>
      <c r="AN153" s="425"/>
      <c r="AO153" s="425"/>
      <c r="AP153" s="425"/>
      <c r="AQ153" s="425"/>
      <c r="AR153" s="425"/>
      <c r="AS153" s="425"/>
      <c r="AT153" s="425"/>
      <c r="AU153" s="425"/>
      <c r="AV153" s="425"/>
      <c r="AW153" s="425"/>
      <c r="AX153" s="425"/>
      <c r="AY153" s="425"/>
      <c r="AZ153" s="425"/>
      <c r="BA153" s="425"/>
      <c r="BB153" s="425"/>
    </row>
    <row r="154" spans="2:54" s="408" customFormat="1" ht="25.5" x14ac:dyDescent="0.2">
      <c r="B154" s="433" t="str">
        <f>IF(Tabla2[[#This Row],[Productos ]]="","",CONCATENATE(Tabla2[[#This Row],[POA]],".",Tabla2[[#This Row],[SRS]],".",Tabla2[[#This Row],[AREA]],".",Tabla2[[#This Row],[TIPO]]))</f>
        <v/>
      </c>
      <c r="C154" s="433"/>
      <c r="D154" s="433"/>
      <c r="E154" s="433"/>
      <c r="F154" s="433" t="str">
        <f>IF(Tabla2[[#This Row],[Productos ]]="","",'Formulario PPGR1'!#REF!)</f>
        <v/>
      </c>
      <c r="G154" s="388"/>
      <c r="H154" s="388" t="s">
        <v>2110</v>
      </c>
      <c r="I154" s="381" t="s">
        <v>2311</v>
      </c>
      <c r="J154" s="379">
        <v>1</v>
      </c>
      <c r="K154" s="379">
        <v>1</v>
      </c>
      <c r="L154" s="379">
        <v>1</v>
      </c>
      <c r="M154" s="379">
        <v>1</v>
      </c>
      <c r="N154" s="379">
        <v>1</v>
      </c>
      <c r="O154" s="379">
        <v>1</v>
      </c>
      <c r="P154" s="379">
        <v>1</v>
      </c>
      <c r="Q154" s="379">
        <v>1</v>
      </c>
      <c r="R154" s="379">
        <v>1</v>
      </c>
      <c r="S154" s="379">
        <v>1</v>
      </c>
      <c r="T154" s="379">
        <v>1</v>
      </c>
      <c r="U154" s="379">
        <v>1</v>
      </c>
      <c r="V154" s="501">
        <f>SUM(Tabla2[[#This Row],[Ene]:[Dic]])</f>
        <v>12</v>
      </c>
      <c r="W154" s="498" t="s">
        <v>413</v>
      </c>
      <c r="X154" s="498"/>
      <c r="Y154" s="388"/>
      <c r="Z154" s="434" t="s">
        <v>2128</v>
      </c>
      <c r="AA154" s="425"/>
      <c r="AB154" s="425"/>
      <c r="AC154" s="425"/>
      <c r="AD154" s="425"/>
      <c r="AE154" s="425"/>
      <c r="AF154" s="425"/>
      <c r="AG154" s="425"/>
      <c r="AH154" s="425"/>
      <c r="AI154" s="425"/>
      <c r="AJ154" s="425"/>
      <c r="AK154" s="425"/>
      <c r="AL154" s="425"/>
      <c r="AM154" s="425"/>
      <c r="AN154" s="425"/>
      <c r="AO154" s="425"/>
      <c r="AP154" s="425"/>
      <c r="AQ154" s="425"/>
      <c r="AR154" s="425"/>
      <c r="AS154" s="425"/>
      <c r="AT154" s="425"/>
      <c r="AU154" s="425"/>
      <c r="AV154" s="425"/>
      <c r="AW154" s="425"/>
      <c r="AX154" s="425"/>
      <c r="AY154" s="425"/>
      <c r="AZ154" s="425"/>
      <c r="BA154" s="425"/>
      <c r="BB154" s="425"/>
    </row>
    <row r="155" spans="2:54" s="408" customFormat="1" ht="25.5" x14ac:dyDescent="0.2">
      <c r="B155" s="433" t="str">
        <f>IF(Tabla2[[#This Row],[Productos ]]="","",CONCATENATE(Tabla2[[#This Row],[POA]],".",Tabla2[[#This Row],[SRS]],".",Tabla2[[#This Row],[AREA]],".",Tabla2[[#This Row],[TIPO]]))</f>
        <v/>
      </c>
      <c r="C155" s="433"/>
      <c r="D155" s="433"/>
      <c r="E155" s="433"/>
      <c r="F155" s="433" t="str">
        <f>IF(Tabla2[[#This Row],[Productos ]]="","",'Formulario PPGR1'!#REF!)</f>
        <v/>
      </c>
      <c r="G155" s="388"/>
      <c r="H155" s="388" t="s">
        <v>2307</v>
      </c>
      <c r="I155" s="381" t="s">
        <v>2312</v>
      </c>
      <c r="J155" s="379">
        <v>1</v>
      </c>
      <c r="K155" s="379">
        <v>1</v>
      </c>
      <c r="L155" s="379">
        <v>1</v>
      </c>
      <c r="M155" s="379">
        <v>1</v>
      </c>
      <c r="N155" s="379">
        <v>1</v>
      </c>
      <c r="O155" s="379">
        <v>1</v>
      </c>
      <c r="P155" s="379">
        <v>1</v>
      </c>
      <c r="Q155" s="379">
        <v>1</v>
      </c>
      <c r="R155" s="379">
        <v>1</v>
      </c>
      <c r="S155" s="379">
        <v>1</v>
      </c>
      <c r="T155" s="379">
        <v>1</v>
      </c>
      <c r="U155" s="379">
        <v>1</v>
      </c>
      <c r="V155" s="501">
        <f>SUM(Tabla2[[#This Row],[Ene]:[Dic]])</f>
        <v>12</v>
      </c>
      <c r="W155" s="498" t="s">
        <v>404</v>
      </c>
      <c r="X155" s="498"/>
      <c r="Y155" s="388"/>
      <c r="Z155" s="434" t="s">
        <v>2128</v>
      </c>
      <c r="AA155" s="425"/>
      <c r="AB155" s="425"/>
      <c r="AC155" s="425"/>
      <c r="AD155" s="425"/>
      <c r="AE155" s="425"/>
      <c r="AF155" s="425"/>
      <c r="AG155" s="425"/>
      <c r="AH155" s="425"/>
      <c r="AI155" s="425"/>
      <c r="AJ155" s="425"/>
      <c r="AK155" s="425"/>
      <c r="AL155" s="425"/>
      <c r="AM155" s="425"/>
      <c r="AN155" s="425"/>
      <c r="AO155" s="425"/>
      <c r="AP155" s="425"/>
      <c r="AQ155" s="425"/>
      <c r="AR155" s="425"/>
      <c r="AS155" s="425"/>
      <c r="AT155" s="425"/>
      <c r="AU155" s="425"/>
      <c r="AV155" s="425"/>
      <c r="AW155" s="425"/>
      <c r="AX155" s="425"/>
      <c r="AY155" s="425"/>
      <c r="AZ155" s="425"/>
      <c r="BA155" s="425"/>
      <c r="BB155" s="425"/>
    </row>
    <row r="156" spans="2:54" s="408" customFormat="1" ht="51" x14ac:dyDescent="0.2">
      <c r="B156" s="433" t="str">
        <f>IF(Tabla2[[#This Row],[Productos ]]="","",CONCATENATE(Tabla2[[#This Row],[POA]],".",Tabla2[[#This Row],[SRS]],".",Tabla2[[#This Row],[AREA]],".",Tabla2[[#This Row],[TIPO]]))</f>
        <v/>
      </c>
      <c r="C156" s="433"/>
      <c r="D156" s="433"/>
      <c r="E156" s="433"/>
      <c r="F156" s="433" t="str">
        <f>IF(Tabla2[[#This Row],[Productos ]]="","",'Formulario PPGR1'!#REF!)</f>
        <v/>
      </c>
      <c r="G156" s="388"/>
      <c r="H156" s="388" t="s">
        <v>2308</v>
      </c>
      <c r="I156" s="381" t="s">
        <v>2313</v>
      </c>
      <c r="J156" s="379">
        <v>1</v>
      </c>
      <c r="K156" s="379">
        <v>1</v>
      </c>
      <c r="L156" s="379">
        <v>1</v>
      </c>
      <c r="M156" s="379">
        <v>1</v>
      </c>
      <c r="N156" s="379">
        <v>1</v>
      </c>
      <c r="O156" s="379">
        <v>1</v>
      </c>
      <c r="P156" s="379">
        <v>1</v>
      </c>
      <c r="Q156" s="379">
        <v>1</v>
      </c>
      <c r="R156" s="379">
        <v>1</v>
      </c>
      <c r="S156" s="379">
        <v>1</v>
      </c>
      <c r="T156" s="379">
        <v>1</v>
      </c>
      <c r="U156" s="379">
        <v>1</v>
      </c>
      <c r="V156" s="501">
        <f>SUM(Tabla2[[#This Row],[Ene]:[Dic]])</f>
        <v>12</v>
      </c>
      <c r="W156" s="498" t="s">
        <v>405</v>
      </c>
      <c r="X156" s="498" t="s">
        <v>404</v>
      </c>
      <c r="Y156" s="388"/>
      <c r="Z156" s="434" t="s">
        <v>2128</v>
      </c>
      <c r="AA156" s="425"/>
      <c r="AB156" s="425"/>
      <c r="AC156" s="425"/>
      <c r="AD156" s="425"/>
      <c r="AE156" s="425"/>
      <c r="AF156" s="425"/>
      <c r="AG156" s="425"/>
      <c r="AH156" s="425"/>
      <c r="AI156" s="425"/>
      <c r="AJ156" s="425"/>
      <c r="AK156" s="425"/>
      <c r="AL156" s="425"/>
      <c r="AM156" s="425"/>
      <c r="AN156" s="425"/>
      <c r="AO156" s="425"/>
      <c r="AP156" s="425"/>
      <c r="AQ156" s="425"/>
      <c r="AR156" s="425"/>
      <c r="AS156" s="425"/>
      <c r="AT156" s="425"/>
      <c r="AU156" s="425"/>
      <c r="AV156" s="425"/>
      <c r="AW156" s="425"/>
      <c r="AX156" s="425"/>
      <c r="AY156" s="425"/>
      <c r="AZ156" s="425"/>
      <c r="BA156" s="425"/>
      <c r="BB156" s="425"/>
    </row>
    <row r="157" spans="2:54" s="408" customFormat="1" ht="25.5" x14ac:dyDescent="0.2">
      <c r="B157" s="433" t="str">
        <f>IF(Tabla2[[#This Row],[Productos ]]="","",CONCATENATE(Tabla2[[#This Row],[POA]],".",Tabla2[[#This Row],[SRS]],".",Tabla2[[#This Row],[AREA]],".",Tabla2[[#This Row],[TIPO]]))</f>
        <v/>
      </c>
      <c r="C157" s="433"/>
      <c r="D157" s="433"/>
      <c r="E157" s="433"/>
      <c r="F157" s="433" t="str">
        <f>IF(Tabla2[[#This Row],[Productos ]]="","",'Formulario PPGR1'!#REF!)</f>
        <v/>
      </c>
      <c r="G157" s="388"/>
      <c r="H157" s="388" t="s">
        <v>2309</v>
      </c>
      <c r="I157" s="381" t="s">
        <v>2314</v>
      </c>
      <c r="J157" s="379">
        <v>1</v>
      </c>
      <c r="K157" s="379">
        <v>1</v>
      </c>
      <c r="L157" s="379">
        <v>1</v>
      </c>
      <c r="M157" s="379">
        <v>1</v>
      </c>
      <c r="N157" s="379">
        <v>1</v>
      </c>
      <c r="O157" s="379">
        <v>1</v>
      </c>
      <c r="P157" s="379">
        <v>1</v>
      </c>
      <c r="Q157" s="379">
        <v>1</v>
      </c>
      <c r="R157" s="379">
        <v>1</v>
      </c>
      <c r="S157" s="379">
        <v>1</v>
      </c>
      <c r="T157" s="379">
        <v>1</v>
      </c>
      <c r="U157" s="379">
        <v>1</v>
      </c>
      <c r="V157" s="501">
        <f>SUM(Tabla2[[#This Row],[Ene]:[Dic]])</f>
        <v>12</v>
      </c>
      <c r="W157" s="498" t="s">
        <v>413</v>
      </c>
      <c r="X157" s="498"/>
      <c r="Y157" s="388"/>
      <c r="Z157" s="434" t="s">
        <v>2128</v>
      </c>
      <c r="AA157" s="425"/>
      <c r="AB157" s="425"/>
      <c r="AC157" s="425"/>
      <c r="AD157" s="425"/>
      <c r="AE157" s="425"/>
      <c r="AF157" s="425"/>
      <c r="AG157" s="425"/>
      <c r="AH157" s="425"/>
      <c r="AI157" s="425"/>
      <c r="AJ157" s="425"/>
      <c r="AK157" s="425"/>
      <c r="AL157" s="425"/>
      <c r="AM157" s="425"/>
      <c r="AN157" s="425"/>
      <c r="AO157" s="425"/>
      <c r="AP157" s="425"/>
      <c r="AQ157" s="425"/>
      <c r="AR157" s="425"/>
      <c r="AS157" s="425"/>
      <c r="AT157" s="425"/>
      <c r="AU157" s="425"/>
      <c r="AV157" s="425"/>
      <c r="AW157" s="425"/>
      <c r="AX157" s="425"/>
      <c r="AY157" s="425"/>
      <c r="AZ157" s="425"/>
      <c r="BA157" s="425"/>
      <c r="BB157" s="425"/>
    </row>
    <row r="158" spans="2:54" s="408" customFormat="1" ht="25.5" x14ac:dyDescent="0.2">
      <c r="B158" s="433" t="str">
        <f>IF(Tabla2[[#This Row],[Productos ]]="","",CONCATENATE(Tabla2[[#This Row],[POA]],".",Tabla2[[#This Row],[SRS]],".",Tabla2[[#This Row],[AREA]],".",Tabla2[[#This Row],[TIPO]]))</f>
        <v/>
      </c>
      <c r="C158" s="433"/>
      <c r="D158" s="433"/>
      <c r="E158" s="433"/>
      <c r="F158" s="433" t="str">
        <f>IF(Tabla2[[#This Row],[Productos ]]="","",'Formulario PPGR1'!#REF!)</f>
        <v/>
      </c>
      <c r="G158" s="388"/>
      <c r="H158" s="388" t="s">
        <v>2310</v>
      </c>
      <c r="I158" s="381" t="s">
        <v>2315</v>
      </c>
      <c r="J158" s="379">
        <v>1</v>
      </c>
      <c r="K158" s="379">
        <v>1</v>
      </c>
      <c r="L158" s="379">
        <v>1</v>
      </c>
      <c r="M158" s="379">
        <v>1</v>
      </c>
      <c r="N158" s="379">
        <v>1</v>
      </c>
      <c r="O158" s="379">
        <v>1</v>
      </c>
      <c r="P158" s="379">
        <v>1</v>
      </c>
      <c r="Q158" s="379">
        <v>1</v>
      </c>
      <c r="R158" s="379">
        <v>1</v>
      </c>
      <c r="S158" s="379">
        <v>1</v>
      </c>
      <c r="T158" s="379">
        <v>1</v>
      </c>
      <c r="U158" s="379">
        <v>1</v>
      </c>
      <c r="V158" s="501">
        <f>SUM(Tabla2[[#This Row],[Ene]:[Dic]])</f>
        <v>12</v>
      </c>
      <c r="W158" s="498" t="s">
        <v>413</v>
      </c>
      <c r="X158" s="498"/>
      <c r="Y158" s="388"/>
      <c r="Z158" s="434" t="s">
        <v>2513</v>
      </c>
      <c r="AA158" s="425"/>
      <c r="AB158" s="425"/>
      <c r="AC158" s="425"/>
      <c r="AD158" s="425"/>
      <c r="AE158" s="425"/>
      <c r="AF158" s="425"/>
      <c r="AG158" s="425"/>
      <c r="AH158" s="425"/>
      <c r="AI158" s="425"/>
      <c r="AJ158" s="425"/>
      <c r="AK158" s="425"/>
      <c r="AL158" s="425"/>
      <c r="AM158" s="425"/>
      <c r="AN158" s="425"/>
      <c r="AO158" s="425"/>
      <c r="AP158" s="425"/>
      <c r="AQ158" s="425"/>
      <c r="AR158" s="425"/>
      <c r="AS158" s="425"/>
      <c r="AT158" s="425"/>
      <c r="AU158" s="425"/>
      <c r="AV158" s="425"/>
      <c r="AW158" s="425"/>
      <c r="AX158" s="425"/>
      <c r="AY158" s="425"/>
      <c r="AZ158" s="425"/>
      <c r="BA158" s="425"/>
      <c r="BB158" s="425"/>
    </row>
    <row r="159" spans="2:54" s="408" customFormat="1" ht="25.5" x14ac:dyDescent="0.2">
      <c r="B159" s="433" t="str">
        <f>IF(Tabla2[[#This Row],[Productos ]]="","",CONCATENATE(Tabla2[[#This Row],[POA]],".",Tabla2[[#This Row],[SRS]],".",Tabla2[[#This Row],[AREA]],".",Tabla2[[#This Row],[TIPO]]))</f>
        <v/>
      </c>
      <c r="C159" s="433"/>
      <c r="D159" s="433"/>
      <c r="E159" s="433"/>
      <c r="F159" s="433" t="str">
        <f>IF(Tabla2[[#This Row],[Productos ]]="","",'Formulario PPGR1'!#REF!)</f>
        <v/>
      </c>
      <c r="G159" s="388"/>
      <c r="H159" s="388" t="s">
        <v>2583</v>
      </c>
      <c r="I159" s="381" t="s">
        <v>2590</v>
      </c>
      <c r="J159" s="379"/>
      <c r="K159" s="379"/>
      <c r="L159" s="379"/>
      <c r="M159" s="379">
        <v>1</v>
      </c>
      <c r="N159" s="379">
        <v>1</v>
      </c>
      <c r="O159" s="379">
        <v>1</v>
      </c>
      <c r="P159" s="379"/>
      <c r="Q159" s="379"/>
      <c r="R159" s="379"/>
      <c r="S159" s="379"/>
      <c r="T159" s="379"/>
      <c r="U159" s="379"/>
      <c r="V159" s="501">
        <f>SUM(Tabla2[[#This Row],[Ene]:[Dic]])</f>
        <v>3</v>
      </c>
      <c r="W159" s="498" t="s">
        <v>405</v>
      </c>
      <c r="X159" s="498" t="s">
        <v>407</v>
      </c>
      <c r="Y159" s="388"/>
      <c r="Z159" s="434" t="s">
        <v>2513</v>
      </c>
      <c r="AA159" s="425"/>
      <c r="AB159" s="425"/>
      <c r="AC159" s="425"/>
      <c r="AD159" s="425"/>
      <c r="AE159" s="425"/>
      <c r="AF159" s="425"/>
      <c r="AG159" s="425"/>
      <c r="AH159" s="425"/>
      <c r="AI159" s="425"/>
      <c r="AJ159" s="425"/>
      <c r="AK159" s="425"/>
      <c r="AL159" s="425"/>
      <c r="AM159" s="425"/>
      <c r="AN159" s="425"/>
      <c r="AO159" s="425"/>
      <c r="AP159" s="425"/>
      <c r="AQ159" s="425"/>
      <c r="AR159" s="425"/>
      <c r="AS159" s="425"/>
      <c r="AT159" s="425"/>
      <c r="AU159" s="425"/>
      <c r="AV159" s="425"/>
      <c r="AW159" s="425"/>
      <c r="AX159" s="425"/>
      <c r="AY159" s="425"/>
      <c r="AZ159" s="425"/>
      <c r="BA159" s="425"/>
      <c r="BB159" s="425"/>
    </row>
    <row r="160" spans="2:54" s="408" customFormat="1" ht="51" x14ac:dyDescent="0.2">
      <c r="B160" s="433" t="str">
        <f>IF(Tabla2[[#This Row],[Productos ]]="","",CONCATENATE(Tabla2[[#This Row],[POA]],".",Tabla2[[#This Row],[SRS]],".",Tabla2[[#This Row],[AREA]],".",Tabla2[[#This Row],[TIPO]]))</f>
        <v/>
      </c>
      <c r="C160" s="433"/>
      <c r="D160" s="433"/>
      <c r="E160" s="433"/>
      <c r="F160" s="433" t="str">
        <f>IF(Tabla2[[#This Row],[Productos ]]="","",'Formulario PPGR1'!#REF!)</f>
        <v/>
      </c>
      <c r="G160" s="388"/>
      <c r="H160" s="388" t="s">
        <v>2584</v>
      </c>
      <c r="I160" s="381" t="s">
        <v>2591</v>
      </c>
      <c r="J160" s="379"/>
      <c r="K160" s="379"/>
      <c r="L160" s="379"/>
      <c r="M160" s="379"/>
      <c r="N160" s="379">
        <v>1</v>
      </c>
      <c r="O160" s="379">
        <v>1</v>
      </c>
      <c r="P160" s="379">
        <v>1</v>
      </c>
      <c r="Q160" s="379"/>
      <c r="R160" s="379"/>
      <c r="S160" s="379"/>
      <c r="T160" s="379"/>
      <c r="U160" s="379"/>
      <c r="V160" s="501">
        <f>SUM(Tabla2[[#This Row],[Ene]:[Dic]])</f>
        <v>3</v>
      </c>
      <c r="W160" s="498" t="s">
        <v>405</v>
      </c>
      <c r="X160" s="498" t="s">
        <v>414</v>
      </c>
      <c r="Y160" s="388"/>
      <c r="Z160" s="434" t="s">
        <v>2513</v>
      </c>
      <c r="AA160" s="425"/>
      <c r="AB160" s="425"/>
      <c r="AC160" s="425"/>
      <c r="AD160" s="425"/>
      <c r="AE160" s="425"/>
      <c r="AF160" s="425"/>
      <c r="AG160" s="425"/>
      <c r="AH160" s="425"/>
      <c r="AI160" s="425"/>
      <c r="AJ160" s="425"/>
      <c r="AK160" s="425"/>
      <c r="AL160" s="425"/>
      <c r="AM160" s="425"/>
      <c r="AN160" s="425"/>
      <c r="AO160" s="425"/>
      <c r="AP160" s="425"/>
      <c r="AQ160" s="425"/>
      <c r="AR160" s="425"/>
      <c r="AS160" s="425"/>
      <c r="AT160" s="425"/>
      <c r="AU160" s="425"/>
      <c r="AV160" s="425"/>
      <c r="AW160" s="425"/>
      <c r="AX160" s="425"/>
      <c r="AY160" s="425"/>
      <c r="AZ160" s="425"/>
      <c r="BA160" s="425"/>
      <c r="BB160" s="425"/>
    </row>
    <row r="161" spans="2:54" s="408" customFormat="1" ht="38.25" x14ac:dyDescent="0.2">
      <c r="B161" s="433" t="str">
        <f>IF(Tabla2[[#This Row],[Productos ]]="","",CONCATENATE(Tabla2[[#This Row],[POA]],".",Tabla2[[#This Row],[SRS]],".",Tabla2[[#This Row],[AREA]],".",Tabla2[[#This Row],[TIPO]]))</f>
        <v/>
      </c>
      <c r="C161" s="433"/>
      <c r="D161" s="433"/>
      <c r="E161" s="433"/>
      <c r="F161" s="433" t="str">
        <f>IF(Tabla2[[#This Row],[Productos ]]="","",'Formulario PPGR1'!#REF!)</f>
        <v/>
      </c>
      <c r="G161" s="388"/>
      <c r="H161" s="388" t="s">
        <v>2585</v>
      </c>
      <c r="I161" s="381" t="s">
        <v>2592</v>
      </c>
      <c r="J161" s="379"/>
      <c r="K161" s="379"/>
      <c r="L161" s="379"/>
      <c r="M161" s="379"/>
      <c r="N161" s="379"/>
      <c r="O161" s="379">
        <v>1</v>
      </c>
      <c r="P161" s="379">
        <v>1</v>
      </c>
      <c r="Q161" s="379">
        <v>1</v>
      </c>
      <c r="R161" s="379"/>
      <c r="S161" s="379"/>
      <c r="T161" s="379"/>
      <c r="U161" s="379"/>
      <c r="V161" s="501">
        <f>SUM(Tabla2[[#This Row],[Ene]:[Dic]])</f>
        <v>3</v>
      </c>
      <c r="W161" s="498" t="s">
        <v>413</v>
      </c>
      <c r="X161" s="498"/>
      <c r="Y161" s="388"/>
      <c r="Z161" s="434" t="s">
        <v>2513</v>
      </c>
      <c r="AA161" s="425"/>
      <c r="AB161" s="425"/>
      <c r="AC161" s="425"/>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5"/>
      <c r="AY161" s="425"/>
      <c r="AZ161" s="425"/>
      <c r="BA161" s="425"/>
      <c r="BB161" s="425"/>
    </row>
    <row r="162" spans="2:54" s="408" customFormat="1" ht="51" x14ac:dyDescent="0.2">
      <c r="B162" s="433" t="str">
        <f>IF(Tabla2[[#This Row],[Productos ]]="","",CONCATENATE(Tabla2[[#This Row],[POA]],".",Tabla2[[#This Row],[SRS]],".",Tabla2[[#This Row],[AREA]],".",Tabla2[[#This Row],[TIPO]]))</f>
        <v/>
      </c>
      <c r="C162" s="433"/>
      <c r="D162" s="433"/>
      <c r="E162" s="433"/>
      <c r="F162" s="433" t="str">
        <f>IF(Tabla2[[#This Row],[Productos ]]="","",'Formulario PPGR1'!#REF!)</f>
        <v/>
      </c>
      <c r="G162" s="388"/>
      <c r="H162" s="388" t="s">
        <v>2586</v>
      </c>
      <c r="I162" s="381" t="s">
        <v>2593</v>
      </c>
      <c r="J162" s="379"/>
      <c r="K162" s="379"/>
      <c r="L162" s="379"/>
      <c r="M162" s="379"/>
      <c r="N162" s="379"/>
      <c r="O162" s="379"/>
      <c r="P162" s="379">
        <v>1</v>
      </c>
      <c r="Q162" s="379">
        <v>1</v>
      </c>
      <c r="R162" s="379">
        <v>1</v>
      </c>
      <c r="S162" s="379"/>
      <c r="T162" s="379"/>
      <c r="U162" s="379"/>
      <c r="V162" s="501">
        <f>SUM(Tabla2[[#This Row],[Ene]:[Dic]])</f>
        <v>3</v>
      </c>
      <c r="W162" s="498" t="s">
        <v>405</v>
      </c>
      <c r="X162" s="498" t="s">
        <v>414</v>
      </c>
      <c r="Y162" s="388"/>
      <c r="Z162" s="434" t="s">
        <v>2513</v>
      </c>
      <c r="AA162" s="425"/>
      <c r="AB162" s="425"/>
      <c r="AC162" s="425"/>
      <c r="AD162" s="425"/>
      <c r="AE162" s="425"/>
      <c r="AF162" s="425"/>
      <c r="AG162" s="425"/>
      <c r="AH162" s="425"/>
      <c r="AI162" s="425"/>
      <c r="AJ162" s="425"/>
      <c r="AK162" s="425"/>
      <c r="AL162" s="425"/>
      <c r="AM162" s="425"/>
      <c r="AN162" s="425"/>
      <c r="AO162" s="425"/>
      <c r="AP162" s="425"/>
      <c r="AQ162" s="425"/>
      <c r="AR162" s="425"/>
      <c r="AS162" s="425"/>
      <c r="AT162" s="425"/>
      <c r="AU162" s="425"/>
      <c r="AV162" s="425"/>
      <c r="AW162" s="425"/>
      <c r="AX162" s="425"/>
      <c r="AY162" s="425"/>
      <c r="AZ162" s="425"/>
      <c r="BA162" s="425"/>
      <c r="BB162" s="425"/>
    </row>
    <row r="163" spans="2:54" s="408" customFormat="1" ht="25.5" x14ac:dyDescent="0.2">
      <c r="B163" s="433" t="str">
        <f>IF(Tabla2[[#This Row],[Productos ]]="","",CONCATENATE(Tabla2[[#This Row],[POA]],".",Tabla2[[#This Row],[SRS]],".",Tabla2[[#This Row],[AREA]],".",Tabla2[[#This Row],[TIPO]]))</f>
        <v/>
      </c>
      <c r="C163" s="433"/>
      <c r="D163" s="433"/>
      <c r="E163" s="433"/>
      <c r="F163" s="433" t="str">
        <f>IF(Tabla2[[#This Row],[Productos ]]="","",'Formulario PPGR1'!#REF!)</f>
        <v/>
      </c>
      <c r="G163" s="388"/>
      <c r="H163" s="388" t="s">
        <v>2587</v>
      </c>
      <c r="I163" s="381" t="s">
        <v>2594</v>
      </c>
      <c r="J163" s="379"/>
      <c r="K163" s="379"/>
      <c r="L163" s="379"/>
      <c r="M163" s="379"/>
      <c r="N163" s="379"/>
      <c r="O163" s="379"/>
      <c r="P163" s="379"/>
      <c r="Q163" s="379"/>
      <c r="R163" s="379"/>
      <c r="S163" s="379">
        <v>1</v>
      </c>
      <c r="T163" s="379"/>
      <c r="U163" s="379"/>
      <c r="V163" s="501">
        <f>SUM(Tabla2[[#This Row],[Ene]:[Dic]])</f>
        <v>1</v>
      </c>
      <c r="W163" s="498" t="s">
        <v>405</v>
      </c>
      <c r="X163" s="498" t="s">
        <v>404</v>
      </c>
      <c r="Y163" s="388"/>
      <c r="Z163" s="434" t="s">
        <v>2513</v>
      </c>
      <c r="AA163" s="425"/>
      <c r="AB163" s="425"/>
      <c r="AC163" s="425"/>
      <c r="AD163" s="425"/>
      <c r="AE163" s="425"/>
      <c r="AF163" s="425"/>
      <c r="AG163" s="425"/>
      <c r="AH163" s="425"/>
      <c r="AI163" s="425"/>
      <c r="AJ163" s="425"/>
      <c r="AK163" s="425"/>
      <c r="AL163" s="425"/>
      <c r="AM163" s="425"/>
      <c r="AN163" s="425"/>
      <c r="AO163" s="425"/>
      <c r="AP163" s="425"/>
      <c r="AQ163" s="425"/>
      <c r="AR163" s="425"/>
      <c r="AS163" s="425"/>
      <c r="AT163" s="425"/>
      <c r="AU163" s="425"/>
      <c r="AV163" s="425"/>
      <c r="AW163" s="425"/>
      <c r="AX163" s="425"/>
      <c r="AY163" s="425"/>
      <c r="AZ163" s="425"/>
      <c r="BA163" s="425"/>
      <c r="BB163" s="425"/>
    </row>
    <row r="164" spans="2:54" s="408" customFormat="1" ht="38.25" x14ac:dyDescent="0.2">
      <c r="B164" s="433" t="str">
        <f>IF(Tabla2[[#This Row],[Productos ]]="","",CONCATENATE(Tabla2[[#This Row],[POA]],".",Tabla2[[#This Row],[SRS]],".",Tabla2[[#This Row],[AREA]],".",Tabla2[[#This Row],[TIPO]]))</f>
        <v/>
      </c>
      <c r="C164" s="433"/>
      <c r="D164" s="433"/>
      <c r="E164" s="433"/>
      <c r="F164" s="433" t="str">
        <f>IF(Tabla2[[#This Row],[Productos ]]="","",'Formulario PPGR1'!#REF!)</f>
        <v/>
      </c>
      <c r="G164" s="388"/>
      <c r="H164" s="388" t="s">
        <v>2588</v>
      </c>
      <c r="I164" s="381" t="s">
        <v>2595</v>
      </c>
      <c r="J164" s="379"/>
      <c r="K164" s="379"/>
      <c r="L164" s="379"/>
      <c r="M164" s="379"/>
      <c r="N164" s="379"/>
      <c r="O164" s="379"/>
      <c r="P164" s="379"/>
      <c r="Q164" s="379"/>
      <c r="R164" s="379"/>
      <c r="S164" s="379"/>
      <c r="T164" s="379">
        <v>1</v>
      </c>
      <c r="U164" s="379"/>
      <c r="V164" s="501">
        <f>SUM(Tabla2[[#This Row],[Ene]:[Dic]])</f>
        <v>1</v>
      </c>
      <c r="W164" s="498" t="s">
        <v>405</v>
      </c>
      <c r="X164" s="498" t="s">
        <v>414</v>
      </c>
      <c r="Y164" s="388"/>
      <c r="Z164" s="434" t="s">
        <v>2513</v>
      </c>
      <c r="AA164" s="425"/>
      <c r="AB164" s="425"/>
      <c r="AC164" s="425"/>
      <c r="AD164" s="425"/>
      <c r="AE164" s="425"/>
      <c r="AF164" s="425"/>
      <c r="AG164" s="425"/>
      <c r="AH164" s="425"/>
      <c r="AI164" s="425"/>
      <c r="AJ164" s="425"/>
      <c r="AK164" s="425"/>
      <c r="AL164" s="425"/>
      <c r="AM164" s="425"/>
      <c r="AN164" s="425"/>
      <c r="AO164" s="425"/>
      <c r="AP164" s="425"/>
      <c r="AQ164" s="425"/>
      <c r="AR164" s="425"/>
      <c r="AS164" s="425"/>
      <c r="AT164" s="425"/>
      <c r="AU164" s="425"/>
      <c r="AV164" s="425"/>
      <c r="AW164" s="425"/>
      <c r="AX164" s="425"/>
      <c r="AY164" s="425"/>
      <c r="AZ164" s="425"/>
      <c r="BA164" s="425"/>
      <c r="BB164" s="425"/>
    </row>
    <row r="165" spans="2:54" s="408" customFormat="1" ht="38.25" x14ac:dyDescent="0.2">
      <c r="B165" s="433" t="str">
        <f>IF(Tabla2[[#This Row],[Productos ]]="","",CONCATENATE(Tabla2[[#This Row],[POA]],".",Tabla2[[#This Row],[SRS]],".",Tabla2[[#This Row],[AREA]],".",Tabla2[[#This Row],[TIPO]]))</f>
        <v/>
      </c>
      <c r="C165" s="433"/>
      <c r="D165" s="433"/>
      <c r="E165" s="433"/>
      <c r="F165" s="433" t="str">
        <f>IF(Tabla2[[#This Row],[Productos ]]="","",'Formulario PPGR1'!#REF!)</f>
        <v/>
      </c>
      <c r="G165" s="388"/>
      <c r="H165" s="388" t="s">
        <v>2589</v>
      </c>
      <c r="I165" s="381" t="s">
        <v>2596</v>
      </c>
      <c r="J165" s="379"/>
      <c r="K165" s="379"/>
      <c r="L165" s="379"/>
      <c r="M165" s="379">
        <v>1</v>
      </c>
      <c r="N165" s="379"/>
      <c r="O165" s="379"/>
      <c r="P165" s="379"/>
      <c r="Q165" s="379"/>
      <c r="R165" s="379"/>
      <c r="S165" s="379"/>
      <c r="T165" s="379"/>
      <c r="U165" s="379"/>
      <c r="V165" s="501">
        <f>SUM(Tabla2[[#This Row],[Ene]:[Dic]])</f>
        <v>1</v>
      </c>
      <c r="W165" s="498" t="s">
        <v>413</v>
      </c>
      <c r="X165" s="498"/>
      <c r="Y165" s="388"/>
      <c r="Z165" s="434" t="s">
        <v>2513</v>
      </c>
      <c r="AA165" s="425"/>
      <c r="AB165" s="425"/>
      <c r="AC165" s="425"/>
      <c r="AD165" s="425"/>
      <c r="AE165" s="425"/>
      <c r="AF165" s="425"/>
      <c r="AG165" s="425"/>
      <c r="AH165" s="425"/>
      <c r="AI165" s="425"/>
      <c r="AJ165" s="425"/>
      <c r="AK165" s="425"/>
      <c r="AL165" s="425"/>
      <c r="AM165" s="425"/>
      <c r="AN165" s="425"/>
      <c r="AO165" s="425"/>
      <c r="AP165" s="425"/>
      <c r="AQ165" s="425"/>
      <c r="AR165" s="425"/>
      <c r="AS165" s="425"/>
      <c r="AT165" s="425"/>
      <c r="AU165" s="425"/>
      <c r="AV165" s="425"/>
      <c r="AW165" s="425"/>
      <c r="AX165" s="425"/>
      <c r="AY165" s="425"/>
      <c r="AZ165" s="425"/>
      <c r="BA165" s="425"/>
      <c r="BB165" s="425"/>
    </row>
    <row r="166" spans="2:54" s="408" customFormat="1" ht="38.25" x14ac:dyDescent="0.2">
      <c r="B166" s="433" t="e">
        <f>IF(Tabla2[[#This Row],[Productos ]]="","",CONCATENATE(Tabla2[[#This Row],[POA]],".",Tabla2[[#This Row],[SRS]],".",Tabla2[[#This Row],[AREA]],".",Tabla2[[#This Row],[TIPO]]))</f>
        <v>#REF!</v>
      </c>
      <c r="C166" s="433" t="e">
        <f>IF(Tabla2[[#This Row],[Productos ]]="","",'Formulario PPGR1'!#REF!)</f>
        <v>#REF!</v>
      </c>
      <c r="D166" s="433" t="e">
        <f>IF(Tabla2[[#This Row],[Productos ]]="","",'Formulario PPGR1'!#REF!)</f>
        <v>#REF!</v>
      </c>
      <c r="E166" s="433" t="e">
        <f>IF(Tabla2[[#This Row],[Productos ]]="","",'Formulario PPGR1'!#REF!)</f>
        <v>#REF!</v>
      </c>
      <c r="F166" s="433" t="e">
        <f>IF(Tabla2[[#This Row],[Productos ]]="","",'Formulario PPGR1'!#REF!)</f>
        <v>#REF!</v>
      </c>
      <c r="G166" s="388" t="s">
        <v>2107</v>
      </c>
      <c r="H166" s="388" t="s">
        <v>2111</v>
      </c>
      <c r="I166" s="383" t="s">
        <v>2113</v>
      </c>
      <c r="J166" s="477"/>
      <c r="K166" s="477"/>
      <c r="L166" s="477"/>
      <c r="M166" s="477"/>
      <c r="N166" s="477"/>
      <c r="O166" s="477">
        <v>1</v>
      </c>
      <c r="P166" s="477"/>
      <c r="Q166" s="477"/>
      <c r="R166" s="477"/>
      <c r="S166" s="477"/>
      <c r="T166" s="477"/>
      <c r="U166" s="477">
        <v>1</v>
      </c>
      <c r="V166" s="405">
        <f>SUM(Tabla2[[#This Row],[Ene]:[Dic]])</f>
        <v>2</v>
      </c>
      <c r="W166" s="498" t="s">
        <v>404</v>
      </c>
      <c r="X166" s="498"/>
      <c r="Y166" s="388"/>
      <c r="Z166" s="434" t="s">
        <v>2083</v>
      </c>
      <c r="AA166" s="425"/>
      <c r="AB166" s="425"/>
      <c r="AC166" s="425"/>
      <c r="AD166" s="425"/>
      <c r="AE166" s="425"/>
      <c r="AF166" s="425"/>
      <c r="AG166" s="425"/>
      <c r="AH166" s="425"/>
      <c r="AI166" s="425"/>
      <c r="AJ166" s="425"/>
      <c r="AK166" s="425"/>
      <c r="AL166" s="425"/>
      <c r="AM166" s="425"/>
      <c r="AN166" s="425"/>
      <c r="AO166" s="425"/>
      <c r="AP166" s="425"/>
      <c r="AQ166" s="425"/>
      <c r="AR166" s="425"/>
      <c r="AS166" s="425"/>
      <c r="AT166" s="425"/>
      <c r="AU166" s="425"/>
      <c r="AV166" s="425"/>
      <c r="AW166" s="425"/>
      <c r="AX166" s="425"/>
      <c r="AY166" s="425"/>
      <c r="AZ166" s="425"/>
      <c r="BA166" s="425"/>
      <c r="BB166" s="425"/>
    </row>
    <row r="167" spans="2:54" s="408" customFormat="1" ht="25.5" x14ac:dyDescent="0.2">
      <c r="B167" s="433" t="str">
        <f>IF(Tabla2[[#This Row],[Productos ]]="","",CONCATENATE(Tabla2[[#This Row],[POA]],".",Tabla2[[#This Row],[SRS]],".",Tabla2[[#This Row],[AREA]],".",Tabla2[[#This Row],[TIPO]]))</f>
        <v/>
      </c>
      <c r="C167" s="433" t="str">
        <f>IF(Tabla2[[#This Row],[Productos ]]="","",'Formulario PPGR1'!#REF!)</f>
        <v/>
      </c>
      <c r="D167" s="433" t="str">
        <f>IF(Tabla2[[#This Row],[Productos ]]="","",'Formulario PPGR1'!#REF!)</f>
        <v/>
      </c>
      <c r="E167" s="433" t="str">
        <f>IF(Tabla2[[#This Row],[Productos ]]="","",'Formulario PPGR1'!#REF!)</f>
        <v/>
      </c>
      <c r="F167" s="433" t="str">
        <f>IF(Tabla2[[#This Row],[Productos ]]="","",'Formulario PPGR1'!#REF!)</f>
        <v/>
      </c>
      <c r="G167" s="388"/>
      <c r="H167" s="388" t="s">
        <v>2112</v>
      </c>
      <c r="I167" s="383" t="s">
        <v>2114</v>
      </c>
      <c r="J167" s="482"/>
      <c r="K167" s="482"/>
      <c r="L167" s="482">
        <v>1</v>
      </c>
      <c r="M167" s="482"/>
      <c r="N167" s="482"/>
      <c r="O167" s="482"/>
      <c r="P167" s="482"/>
      <c r="Q167" s="482"/>
      <c r="R167" s="482">
        <v>1</v>
      </c>
      <c r="S167" s="482"/>
      <c r="T167" s="482"/>
      <c r="U167" s="482"/>
      <c r="V167" s="405">
        <f>SUM(Tabla2[[#This Row],[Ene]:[Dic]])</f>
        <v>2</v>
      </c>
      <c r="W167" s="498" t="s">
        <v>413</v>
      </c>
      <c r="X167" s="498"/>
      <c r="Y167" s="388"/>
      <c r="Z167" s="434" t="s">
        <v>2083</v>
      </c>
      <c r="AA167" s="425"/>
      <c r="AB167" s="425"/>
      <c r="AC167" s="425"/>
      <c r="AD167" s="425"/>
      <c r="AE167" s="425"/>
      <c r="AF167" s="425"/>
      <c r="AG167" s="425"/>
      <c r="AH167" s="425"/>
      <c r="AI167" s="425"/>
      <c r="AJ167" s="425"/>
      <c r="AK167" s="425"/>
      <c r="AL167" s="425"/>
      <c r="AM167" s="425"/>
      <c r="AN167" s="425"/>
      <c r="AO167" s="425"/>
      <c r="AP167" s="425"/>
      <c r="AQ167" s="425"/>
      <c r="AR167" s="425"/>
      <c r="AS167" s="425"/>
      <c r="AT167" s="425"/>
      <c r="AU167" s="425"/>
      <c r="AV167" s="425"/>
      <c r="AW167" s="425"/>
      <c r="AX167" s="425"/>
      <c r="AY167" s="425"/>
      <c r="AZ167" s="425"/>
      <c r="BA167" s="425"/>
      <c r="BB167" s="425"/>
    </row>
    <row r="168" spans="2:54" s="408" customFormat="1" ht="25.5" x14ac:dyDescent="0.2">
      <c r="B168" s="433" t="e">
        <f>IF(Tabla2[[#This Row],[Productos ]]="","",CONCATENATE(Tabla2[[#This Row],[POA]],".",Tabla2[[#This Row],[SRS]],".",Tabla2[[#This Row],[AREA]],".",Tabla2[[#This Row],[TIPO]]))</f>
        <v>#REF!</v>
      </c>
      <c r="C168" s="433" t="e">
        <f>IF(Tabla2[[#This Row],[Productos ]]="","",'Formulario PPGR1'!#REF!)</f>
        <v>#REF!</v>
      </c>
      <c r="D168" s="433" t="e">
        <f>IF(Tabla2[[#This Row],[Productos ]]="","",'Formulario PPGR1'!#REF!)</f>
        <v>#REF!</v>
      </c>
      <c r="E168" s="433" t="e">
        <f>IF(Tabla2[[#This Row],[Productos ]]="","",'Formulario PPGR1'!#REF!)</f>
        <v>#REF!</v>
      </c>
      <c r="F168" s="433" t="e">
        <f>IF(Tabla2[[#This Row],[Productos ]]="","",'Formulario PPGR1'!#REF!)</f>
        <v>#REF!</v>
      </c>
      <c r="G168" s="388" t="s">
        <v>2115</v>
      </c>
      <c r="H168" s="388" t="s">
        <v>2117</v>
      </c>
      <c r="I168" s="388" t="s">
        <v>2118</v>
      </c>
      <c r="J168" s="378"/>
      <c r="K168" s="378"/>
      <c r="L168" s="378">
        <v>1</v>
      </c>
      <c r="M168" s="378"/>
      <c r="N168" s="378"/>
      <c r="O168" s="378">
        <v>1</v>
      </c>
      <c r="P168" s="378"/>
      <c r="Q168" s="378"/>
      <c r="R168" s="378">
        <v>1</v>
      </c>
      <c r="S168" s="378"/>
      <c r="T168" s="378"/>
      <c r="U168" s="378">
        <v>1</v>
      </c>
      <c r="V168" s="405">
        <f>SUM(Tabla2[[#This Row],[Ene]:[Dic]])</f>
        <v>4</v>
      </c>
      <c r="W168" s="498" t="s">
        <v>404</v>
      </c>
      <c r="X168" s="498"/>
      <c r="Y168" s="388"/>
      <c r="Z168" s="434" t="s">
        <v>2083</v>
      </c>
      <c r="AA168" s="425"/>
      <c r="AB168" s="425"/>
      <c r="AC168" s="425"/>
      <c r="AD168" s="425"/>
      <c r="AE168" s="425"/>
      <c r="AF168" s="425"/>
      <c r="AG168" s="425"/>
      <c r="AH168" s="425"/>
      <c r="AI168" s="425"/>
      <c r="AJ168" s="425"/>
      <c r="AK168" s="425"/>
      <c r="AL168" s="425"/>
      <c r="AM168" s="425"/>
      <c r="AN168" s="425"/>
      <c r="AO168" s="425"/>
      <c r="AP168" s="425"/>
      <c r="AQ168" s="425"/>
      <c r="AR168" s="425"/>
      <c r="AS168" s="425"/>
      <c r="AT168" s="425"/>
      <c r="AU168" s="425"/>
      <c r="AV168" s="425"/>
      <c r="AW168" s="425"/>
      <c r="AX168" s="425"/>
      <c r="AY168" s="425"/>
      <c r="AZ168" s="425"/>
      <c r="BA168" s="425"/>
      <c r="BB168" s="425"/>
    </row>
    <row r="169" spans="2:54" s="408" customFormat="1" ht="25.5" x14ac:dyDescent="0.2">
      <c r="B169" s="433" t="e">
        <f>IF(Tabla2[[#This Row],[Productos ]]="","",CONCATENATE(Tabla2[[#This Row],[POA]],".",Tabla2[[#This Row],[SRS]],".",Tabla2[[#This Row],[AREA]],".",Tabla2[[#This Row],[TIPO]]))</f>
        <v>#REF!</v>
      </c>
      <c r="C169" s="433" t="e">
        <f>IF(Tabla2[[#This Row],[Productos ]]="","",'Formulario PPGR1'!#REF!)</f>
        <v>#REF!</v>
      </c>
      <c r="D169" s="433" t="e">
        <f>IF(Tabla2[[#This Row],[Productos ]]="","",'Formulario PPGR1'!#REF!)</f>
        <v>#REF!</v>
      </c>
      <c r="E169" s="433" t="e">
        <f>IF(Tabla2[[#This Row],[Productos ]]="","",'Formulario PPGR1'!#REF!)</f>
        <v>#REF!</v>
      </c>
      <c r="F169" s="433" t="e">
        <f>IF(Tabla2[[#This Row],[Productos ]]="","",'Formulario PPGR1'!#REF!)</f>
        <v>#REF!</v>
      </c>
      <c r="G169" s="388" t="s">
        <v>2119</v>
      </c>
      <c r="H169" s="388" t="s">
        <v>2122</v>
      </c>
      <c r="I169" s="478" t="s">
        <v>2125</v>
      </c>
      <c r="J169" s="477"/>
      <c r="K169" s="477">
        <v>1</v>
      </c>
      <c r="L169" s="477"/>
      <c r="M169" s="477"/>
      <c r="N169" s="477"/>
      <c r="O169" s="477"/>
      <c r="P169" s="477">
        <v>1</v>
      </c>
      <c r="Q169" s="477"/>
      <c r="R169" s="477"/>
      <c r="S169" s="477"/>
      <c r="T169" s="477"/>
      <c r="U169" s="477"/>
      <c r="V169" s="405">
        <f>SUM(Tabla2[[#This Row],[Ene]:[Dic]])</f>
        <v>2</v>
      </c>
      <c r="W169" s="498" t="s">
        <v>413</v>
      </c>
      <c r="X169" s="498"/>
      <c r="Y169" s="388"/>
      <c r="Z169" s="434" t="s">
        <v>2128</v>
      </c>
      <c r="AA169" s="425"/>
      <c r="AB169" s="425"/>
      <c r="AC169" s="425"/>
      <c r="AD169" s="425"/>
      <c r="AE169" s="425"/>
      <c r="AF169" s="425"/>
      <c r="AG169" s="425"/>
      <c r="AH169" s="425"/>
      <c r="AI169" s="425"/>
      <c r="AJ169" s="425"/>
      <c r="AK169" s="425"/>
      <c r="AL169" s="425"/>
      <c r="AM169" s="425"/>
      <c r="AN169" s="425"/>
      <c r="AO169" s="425"/>
      <c r="AP169" s="425"/>
      <c r="AQ169" s="425"/>
      <c r="AR169" s="425"/>
      <c r="AS169" s="425"/>
      <c r="AT169" s="425"/>
      <c r="AU169" s="425"/>
      <c r="AV169" s="425"/>
      <c r="AW169" s="425"/>
      <c r="AX169" s="425"/>
      <c r="AY169" s="425"/>
      <c r="AZ169" s="425"/>
      <c r="BA169" s="425"/>
      <c r="BB169" s="425"/>
    </row>
    <row r="170" spans="2:54" s="408" customFormat="1" ht="38.25" x14ac:dyDescent="0.2">
      <c r="B170" s="433" t="str">
        <f>IF(Tabla2[[#This Row],[Productos ]]="","",CONCATENATE(Tabla2[[#This Row],[POA]],".",Tabla2[[#This Row],[SRS]],".",Tabla2[[#This Row],[AREA]],".",Tabla2[[#This Row],[TIPO]]))</f>
        <v/>
      </c>
      <c r="C170" s="433" t="str">
        <f>IF(Tabla2[[#This Row],[Productos ]]="","",'Formulario PPGR1'!#REF!)</f>
        <v/>
      </c>
      <c r="D170" s="433" t="str">
        <f>IF(Tabla2[[#This Row],[Productos ]]="","",'Formulario PPGR1'!#REF!)</f>
        <v/>
      </c>
      <c r="E170" s="433" t="str">
        <f>IF(Tabla2[[#This Row],[Productos ]]="","",'Formulario PPGR1'!#REF!)</f>
        <v/>
      </c>
      <c r="F170" s="433" t="str">
        <f>IF(Tabla2[[#This Row],[Productos ]]="","",'Formulario PPGR1'!#REF!)</f>
        <v/>
      </c>
      <c r="G170" s="388"/>
      <c r="H170" s="388" t="s">
        <v>2123</v>
      </c>
      <c r="I170" s="383" t="s">
        <v>2126</v>
      </c>
      <c r="J170" s="482"/>
      <c r="K170" s="482"/>
      <c r="L170" s="482">
        <v>1</v>
      </c>
      <c r="M170" s="482"/>
      <c r="N170" s="482"/>
      <c r="O170" s="482"/>
      <c r="P170" s="482"/>
      <c r="Q170" s="482">
        <v>1</v>
      </c>
      <c r="R170" s="482"/>
      <c r="S170" s="482"/>
      <c r="T170" s="482"/>
      <c r="U170" s="482"/>
      <c r="V170" s="405">
        <f>SUM(Tabla2[[#This Row],[Ene]:[Dic]])</f>
        <v>2</v>
      </c>
      <c r="W170" s="498" t="s">
        <v>408</v>
      </c>
      <c r="X170" s="498"/>
      <c r="Y170" s="388"/>
      <c r="Z170" s="434" t="s">
        <v>2083</v>
      </c>
      <c r="AA170" s="425"/>
      <c r="AB170" s="425"/>
      <c r="AC170" s="425"/>
      <c r="AD170" s="425"/>
      <c r="AE170" s="425"/>
      <c r="AF170" s="425"/>
      <c r="AG170" s="425"/>
      <c r="AH170" s="425"/>
      <c r="AI170" s="425"/>
      <c r="AJ170" s="425"/>
      <c r="AK170" s="425"/>
      <c r="AL170" s="425"/>
      <c r="AM170" s="425"/>
      <c r="AN170" s="425"/>
      <c r="AO170" s="425"/>
      <c r="AP170" s="425"/>
      <c r="AQ170" s="425"/>
      <c r="AR170" s="425"/>
      <c r="AS170" s="425"/>
      <c r="AT170" s="425"/>
      <c r="AU170" s="425"/>
      <c r="AV170" s="425"/>
      <c r="AW170" s="425"/>
      <c r="AX170" s="425"/>
      <c r="AY170" s="425"/>
      <c r="AZ170" s="425"/>
      <c r="BA170" s="425"/>
      <c r="BB170" s="425"/>
    </row>
    <row r="171" spans="2:54" s="408" customFormat="1" ht="25.5" x14ac:dyDescent="0.2">
      <c r="B171" s="433" t="str">
        <f>IF(Tabla2[[#This Row],[Productos ]]="","",CONCATENATE(Tabla2[[#This Row],[POA]],".",Tabla2[[#This Row],[SRS]],".",Tabla2[[#This Row],[AREA]],".",Tabla2[[#This Row],[TIPO]]))</f>
        <v/>
      </c>
      <c r="C171" s="433" t="str">
        <f>IF(Tabla2[[#This Row],[Productos ]]="","",'Formulario PPGR1'!#REF!)</f>
        <v/>
      </c>
      <c r="D171" s="433" t="str">
        <f>IF(Tabla2[[#This Row],[Productos ]]="","",'Formulario PPGR1'!#REF!)</f>
        <v/>
      </c>
      <c r="E171" s="433" t="str">
        <f>IF(Tabla2[[#This Row],[Productos ]]="","",'Formulario PPGR1'!#REF!)</f>
        <v/>
      </c>
      <c r="F171" s="433" t="str">
        <f>IF(Tabla2[[#This Row],[Productos ]]="","",'Formulario PPGR1'!#REF!)</f>
        <v/>
      </c>
      <c r="G171" s="388"/>
      <c r="H171" s="388" t="s">
        <v>2124</v>
      </c>
      <c r="I171" s="478" t="s">
        <v>2127</v>
      </c>
      <c r="J171" s="477"/>
      <c r="K171" s="477"/>
      <c r="L171" s="477"/>
      <c r="M171" s="477"/>
      <c r="N171" s="477"/>
      <c r="O171" s="477">
        <v>1</v>
      </c>
      <c r="P171" s="477"/>
      <c r="Q171" s="477"/>
      <c r="R171" s="477"/>
      <c r="S171" s="477">
        <v>1</v>
      </c>
      <c r="T171" s="477"/>
      <c r="U171" s="477"/>
      <c r="V171" s="405">
        <f>SUM(Tabla2[[#This Row],[Ene]:[Dic]])</f>
        <v>2</v>
      </c>
      <c r="W171" s="498" t="s">
        <v>404</v>
      </c>
      <c r="X171" s="498"/>
      <c r="Y171" s="388"/>
      <c r="Z171" s="434" t="s">
        <v>2083</v>
      </c>
      <c r="AA171" s="425"/>
      <c r="AB171" s="425"/>
      <c r="AC171" s="425"/>
      <c r="AD171" s="425"/>
      <c r="AE171" s="425"/>
      <c r="AF171" s="425"/>
      <c r="AG171" s="425"/>
      <c r="AH171" s="425"/>
      <c r="AI171" s="425"/>
      <c r="AJ171" s="425"/>
      <c r="AK171" s="425"/>
      <c r="AL171" s="425"/>
      <c r="AM171" s="425"/>
      <c r="AN171" s="425"/>
      <c r="AO171" s="425"/>
      <c r="AP171" s="425"/>
      <c r="AQ171" s="425"/>
      <c r="AR171" s="425"/>
      <c r="AS171" s="425"/>
      <c r="AT171" s="425"/>
      <c r="AU171" s="425"/>
      <c r="AV171" s="425"/>
      <c r="AW171" s="425"/>
      <c r="AX171" s="425"/>
      <c r="AY171" s="425"/>
      <c r="AZ171" s="425"/>
      <c r="BA171" s="425"/>
      <c r="BB171" s="425"/>
    </row>
    <row r="172" spans="2:54" s="408" customFormat="1" ht="25.5" x14ac:dyDescent="0.2">
      <c r="B172" s="433" t="e">
        <f>IF(Tabla2[[#This Row],[Productos ]]="","",CONCATENATE(Tabla2[[#This Row],[POA]],".",Tabla2[[#This Row],[SRS]],".",Tabla2[[#This Row],[AREA]],".",Tabla2[[#This Row],[TIPO]]))</f>
        <v>#REF!</v>
      </c>
      <c r="C172" s="433" t="e">
        <f>IF(Tabla2[[#This Row],[Productos ]]="","",'Formulario PPGR1'!#REF!)</f>
        <v>#REF!</v>
      </c>
      <c r="D172" s="433" t="e">
        <f>IF(Tabla2[[#This Row],[Productos ]]="","",'Formulario PPGR1'!#REF!)</f>
        <v>#REF!</v>
      </c>
      <c r="E172" s="433" t="e">
        <f>IF(Tabla2[[#This Row],[Productos ]]="","",'Formulario PPGR1'!#REF!)</f>
        <v>#REF!</v>
      </c>
      <c r="F172" s="433" t="e">
        <f>IF(Tabla2[[#This Row],[Productos ]]="","",'Formulario PPGR1'!#REF!)</f>
        <v>#REF!</v>
      </c>
      <c r="G172" s="388" t="s">
        <v>2132</v>
      </c>
      <c r="H172" s="388" t="s">
        <v>2136</v>
      </c>
      <c r="I172" s="383" t="s">
        <v>2137</v>
      </c>
      <c r="J172" s="482"/>
      <c r="K172" s="482"/>
      <c r="L172" s="482"/>
      <c r="M172" s="482"/>
      <c r="N172" s="482"/>
      <c r="O172" s="482">
        <v>1</v>
      </c>
      <c r="P172" s="482"/>
      <c r="Q172" s="482"/>
      <c r="R172" s="482"/>
      <c r="S172" s="482"/>
      <c r="T172" s="482"/>
      <c r="U172" s="482">
        <v>1</v>
      </c>
      <c r="V172" s="405">
        <f>SUM(Tabla2[[#This Row],[Ene]:[Dic]])</f>
        <v>2</v>
      </c>
      <c r="W172" s="498" t="s">
        <v>413</v>
      </c>
      <c r="X172" s="498"/>
      <c r="Y172" s="388" t="s">
        <v>2140</v>
      </c>
      <c r="Z172" s="434" t="s">
        <v>2083</v>
      </c>
      <c r="AA172" s="425"/>
      <c r="AB172" s="425"/>
      <c r="AC172" s="425"/>
      <c r="AD172" s="425"/>
      <c r="AE172" s="425"/>
      <c r="AF172" s="425"/>
      <c r="AG172" s="425"/>
      <c r="AH172" s="425"/>
      <c r="AI172" s="425"/>
      <c r="AJ172" s="425"/>
      <c r="AK172" s="425"/>
      <c r="AL172" s="425"/>
      <c r="AM172" s="425"/>
      <c r="AN172" s="425"/>
      <c r="AO172" s="425"/>
      <c r="AP172" s="425"/>
      <c r="AQ172" s="425"/>
      <c r="AR172" s="425"/>
      <c r="AS172" s="425"/>
      <c r="AT172" s="425"/>
      <c r="AU172" s="425"/>
      <c r="AV172" s="425"/>
      <c r="AW172" s="425"/>
      <c r="AX172" s="425"/>
      <c r="AY172" s="425"/>
      <c r="AZ172" s="425"/>
      <c r="BA172" s="425"/>
      <c r="BB172" s="425"/>
    </row>
    <row r="173" spans="2:54" s="408" customFormat="1" ht="25.5" x14ac:dyDescent="0.2">
      <c r="B173" s="433" t="str">
        <f>IF(Tabla2[[#This Row],[Productos ]]="","",CONCATENATE(Tabla2[[#This Row],[POA]],".",Tabla2[[#This Row],[SRS]],".",Tabla2[[#This Row],[AREA]],".",Tabla2[[#This Row],[TIPO]]))</f>
        <v/>
      </c>
      <c r="C173" s="433" t="str">
        <f>IF(Tabla2[[#This Row],[Productos ]]="","",'Formulario PPGR1'!#REF!)</f>
        <v/>
      </c>
      <c r="D173" s="433" t="str">
        <f>IF(Tabla2[[#This Row],[Productos ]]="","",'Formulario PPGR1'!#REF!)</f>
        <v/>
      </c>
      <c r="E173" s="433" t="str">
        <f>IF(Tabla2[[#This Row],[Productos ]]="","",'Formulario PPGR1'!#REF!)</f>
        <v/>
      </c>
      <c r="F173" s="433" t="str">
        <f>IF(Tabla2[[#This Row],[Productos ]]="","",'Formulario PPGR1'!#REF!)</f>
        <v/>
      </c>
      <c r="G173" s="388"/>
      <c r="H173" s="388" t="s">
        <v>2138</v>
      </c>
      <c r="I173" s="383" t="s">
        <v>2139</v>
      </c>
      <c r="J173" s="477"/>
      <c r="K173" s="477"/>
      <c r="L173" s="477"/>
      <c r="M173" s="477"/>
      <c r="N173" s="477"/>
      <c r="O173" s="482">
        <v>1</v>
      </c>
      <c r="P173" s="482"/>
      <c r="Q173" s="482"/>
      <c r="R173" s="482"/>
      <c r="S173" s="482"/>
      <c r="T173" s="482"/>
      <c r="U173" s="482">
        <v>1</v>
      </c>
      <c r="V173" s="405">
        <f>SUM(Tabla2[[#This Row],[Ene]:[Dic]])</f>
        <v>2</v>
      </c>
      <c r="W173" s="498" t="s">
        <v>413</v>
      </c>
      <c r="X173" s="498"/>
      <c r="Y173" s="388"/>
      <c r="Z173" s="434" t="s">
        <v>2135</v>
      </c>
      <c r="AA173" s="425"/>
      <c r="AB173" s="425"/>
      <c r="AC173" s="425"/>
      <c r="AD173" s="425"/>
      <c r="AE173" s="425"/>
      <c r="AF173" s="425"/>
      <c r="AG173" s="425"/>
      <c r="AH173" s="425"/>
      <c r="AI173" s="425"/>
      <c r="AJ173" s="425"/>
      <c r="AK173" s="425"/>
      <c r="AL173" s="425"/>
      <c r="AM173" s="425"/>
      <c r="AN173" s="425"/>
      <c r="AO173" s="425"/>
      <c r="AP173" s="425"/>
      <c r="AQ173" s="425"/>
      <c r="AR173" s="425"/>
      <c r="AS173" s="425"/>
      <c r="AT173" s="425"/>
      <c r="AU173" s="425"/>
      <c r="AV173" s="425"/>
      <c r="AW173" s="425"/>
      <c r="AX173" s="425"/>
      <c r="AY173" s="425"/>
      <c r="AZ173" s="425"/>
      <c r="BA173" s="425"/>
      <c r="BB173" s="425"/>
    </row>
    <row r="174" spans="2:54" s="408" customFormat="1" ht="25.5" x14ac:dyDescent="0.2">
      <c r="B174" s="433" t="str">
        <f>IF(Tabla2[[#This Row],[Productos ]]="","",CONCATENATE(Tabla2[[#This Row],[POA]],".",Tabla2[[#This Row],[SRS]],".",Tabla2[[#This Row],[AREA]],".",Tabla2[[#This Row],[TIPO]]))</f>
        <v/>
      </c>
      <c r="C174" s="433"/>
      <c r="D174" s="433"/>
      <c r="E174" s="433"/>
      <c r="F174" s="433" t="str">
        <f>IF(Tabla2[[#This Row],[Productos ]]="","",'Formulario PPGR1'!#REF!)</f>
        <v/>
      </c>
      <c r="G174" s="388"/>
      <c r="H174" s="388" t="s">
        <v>2446</v>
      </c>
      <c r="I174" s="381" t="s">
        <v>2451</v>
      </c>
      <c r="J174" s="379">
        <v>1</v>
      </c>
      <c r="K174" s="379"/>
      <c r="L174" s="379"/>
      <c r="M174" s="379"/>
      <c r="N174" s="379"/>
      <c r="O174" s="379"/>
      <c r="P174" s="379"/>
      <c r="Q174" s="379"/>
      <c r="R174" s="379"/>
      <c r="S174" s="379"/>
      <c r="T174" s="379"/>
      <c r="U174" s="379"/>
      <c r="V174" s="501">
        <f>SUM(Tabla2[[#This Row],[Ene]:[Dic]])</f>
        <v>1</v>
      </c>
      <c r="W174" s="498" t="s">
        <v>413</v>
      </c>
      <c r="X174" s="498"/>
      <c r="Y174" s="388"/>
      <c r="Z174" s="434" t="s">
        <v>2135</v>
      </c>
      <c r="AA174" s="425"/>
      <c r="AB174" s="425"/>
      <c r="AC174" s="425"/>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5"/>
      <c r="AY174" s="425"/>
      <c r="AZ174" s="425"/>
      <c r="BA174" s="425"/>
      <c r="BB174" s="425"/>
    </row>
    <row r="175" spans="2:54" s="408" customFormat="1" ht="25.5" x14ac:dyDescent="0.2">
      <c r="B175" s="433" t="str">
        <f>IF(Tabla2[[#This Row],[Productos ]]="","",CONCATENATE(Tabla2[[#This Row],[POA]],".",Tabla2[[#This Row],[SRS]],".",Tabla2[[#This Row],[AREA]],".",Tabla2[[#This Row],[TIPO]]))</f>
        <v/>
      </c>
      <c r="C175" s="433"/>
      <c r="D175" s="433"/>
      <c r="E175" s="433"/>
      <c r="F175" s="433" t="str">
        <f>IF(Tabla2[[#This Row],[Productos ]]="","",'Formulario PPGR1'!#REF!)</f>
        <v/>
      </c>
      <c r="G175" s="388"/>
      <c r="H175" s="388" t="s">
        <v>2447</v>
      </c>
      <c r="I175" s="381" t="s">
        <v>2452</v>
      </c>
      <c r="J175" s="379"/>
      <c r="K175" s="379"/>
      <c r="L175" s="379"/>
      <c r="M175" s="379">
        <v>1</v>
      </c>
      <c r="N175" s="379"/>
      <c r="O175" s="379"/>
      <c r="P175" s="379"/>
      <c r="Q175" s="379"/>
      <c r="R175" s="379">
        <v>1</v>
      </c>
      <c r="S175" s="379"/>
      <c r="T175" s="379"/>
      <c r="U175" s="379"/>
      <c r="V175" s="501">
        <f>SUM(Tabla2[[#This Row],[Ene]:[Dic]])</f>
        <v>2</v>
      </c>
      <c r="W175" s="498" t="s">
        <v>405</v>
      </c>
      <c r="X175" s="498" t="s">
        <v>407</v>
      </c>
      <c r="Y175" s="388"/>
      <c r="Z175" s="434" t="s">
        <v>2135</v>
      </c>
      <c r="AA175" s="425"/>
      <c r="AB175" s="425"/>
      <c r="AC175" s="425"/>
      <c r="AD175" s="425"/>
      <c r="AE175" s="425"/>
      <c r="AF175" s="425"/>
      <c r="AG175" s="425"/>
      <c r="AH175" s="425"/>
      <c r="AI175" s="425"/>
      <c r="AJ175" s="425"/>
      <c r="AK175" s="425"/>
      <c r="AL175" s="425"/>
      <c r="AM175" s="425"/>
      <c r="AN175" s="425"/>
      <c r="AO175" s="425"/>
      <c r="AP175" s="425"/>
      <c r="AQ175" s="425"/>
      <c r="AR175" s="425"/>
      <c r="AS175" s="425"/>
      <c r="AT175" s="425"/>
      <c r="AU175" s="425"/>
      <c r="AV175" s="425"/>
      <c r="AW175" s="425"/>
      <c r="AX175" s="425"/>
      <c r="AY175" s="425"/>
      <c r="AZ175" s="425"/>
      <c r="BA175" s="425"/>
      <c r="BB175" s="425"/>
    </row>
    <row r="176" spans="2:54" s="408" customFormat="1" ht="25.5" x14ac:dyDescent="0.2">
      <c r="B176" s="433" t="str">
        <f>IF(Tabla2[[#This Row],[Productos ]]="","",CONCATENATE(Tabla2[[#This Row],[POA]],".",Tabla2[[#This Row],[SRS]],".",Tabla2[[#This Row],[AREA]],".",Tabla2[[#This Row],[TIPO]]))</f>
        <v/>
      </c>
      <c r="C176" s="433"/>
      <c r="D176" s="433"/>
      <c r="E176" s="433"/>
      <c r="F176" s="433" t="str">
        <f>IF(Tabla2[[#This Row],[Productos ]]="","",'Formulario PPGR1'!#REF!)</f>
        <v/>
      </c>
      <c r="G176" s="388"/>
      <c r="H176" s="388" t="s">
        <v>2448</v>
      </c>
      <c r="I176" s="381" t="s">
        <v>2453</v>
      </c>
      <c r="J176" s="379"/>
      <c r="K176" s="379"/>
      <c r="L176" s="379"/>
      <c r="M176" s="379">
        <v>1</v>
      </c>
      <c r="N176" s="379"/>
      <c r="O176" s="379"/>
      <c r="P176" s="379"/>
      <c r="Q176" s="379">
        <v>1</v>
      </c>
      <c r="R176" s="379"/>
      <c r="S176" s="379"/>
      <c r="T176" s="379"/>
      <c r="U176" s="379">
        <v>1</v>
      </c>
      <c r="V176" s="501">
        <f>SUM(Tabla2[[#This Row],[Ene]:[Dic]])</f>
        <v>3</v>
      </c>
      <c r="W176" s="498" t="s">
        <v>413</v>
      </c>
      <c r="X176" s="498"/>
      <c r="Y176" s="388"/>
      <c r="Z176" s="434" t="s">
        <v>2135</v>
      </c>
      <c r="AA176" s="425"/>
      <c r="AB176" s="425"/>
      <c r="AC176" s="425"/>
      <c r="AD176" s="425"/>
      <c r="AE176" s="425"/>
      <c r="AF176" s="425"/>
      <c r="AG176" s="425"/>
      <c r="AH176" s="425"/>
      <c r="AI176" s="425"/>
      <c r="AJ176" s="425"/>
      <c r="AK176" s="425"/>
      <c r="AL176" s="425"/>
      <c r="AM176" s="425"/>
      <c r="AN176" s="425"/>
      <c r="AO176" s="425"/>
      <c r="AP176" s="425"/>
      <c r="AQ176" s="425"/>
      <c r="AR176" s="425"/>
      <c r="AS176" s="425"/>
      <c r="AT176" s="425"/>
      <c r="AU176" s="425"/>
      <c r="AV176" s="425"/>
      <c r="AW176" s="425"/>
      <c r="AX176" s="425"/>
      <c r="AY176" s="425"/>
      <c r="AZ176" s="425"/>
      <c r="BA176" s="425"/>
      <c r="BB176" s="425"/>
    </row>
    <row r="177" spans="2:54" s="408" customFormat="1" ht="25.5" x14ac:dyDescent="0.2">
      <c r="B177" s="433" t="str">
        <f>IF(Tabla2[[#This Row],[Productos ]]="","",CONCATENATE(Tabla2[[#This Row],[POA]],".",Tabla2[[#This Row],[SRS]],".",Tabla2[[#This Row],[AREA]],".",Tabla2[[#This Row],[TIPO]]))</f>
        <v/>
      </c>
      <c r="C177" s="433"/>
      <c r="D177" s="433"/>
      <c r="E177" s="433"/>
      <c r="F177" s="433" t="str">
        <f>IF(Tabla2[[#This Row],[Productos ]]="","",'Formulario PPGR1'!#REF!)</f>
        <v/>
      </c>
      <c r="G177" s="388"/>
      <c r="H177" s="388" t="s">
        <v>2449</v>
      </c>
      <c r="I177" s="381" t="s">
        <v>2450</v>
      </c>
      <c r="J177" s="379"/>
      <c r="K177" s="379"/>
      <c r="L177" s="379">
        <v>1</v>
      </c>
      <c r="M177" s="379"/>
      <c r="N177" s="379"/>
      <c r="O177" s="379"/>
      <c r="P177" s="379">
        <v>1</v>
      </c>
      <c r="Q177" s="379"/>
      <c r="R177" s="379"/>
      <c r="S177" s="379"/>
      <c r="T177" s="379">
        <v>1</v>
      </c>
      <c r="U177" s="379"/>
      <c r="V177" s="501">
        <f>SUM(Tabla2[[#This Row],[Ene]:[Dic]])</f>
        <v>3</v>
      </c>
      <c r="W177" s="498" t="s">
        <v>404</v>
      </c>
      <c r="X177" s="498" t="s">
        <v>405</v>
      </c>
      <c r="Y177" s="388"/>
      <c r="Z177" s="434" t="s">
        <v>2135</v>
      </c>
      <c r="AA177" s="425"/>
      <c r="AB177" s="425"/>
      <c r="AC177" s="425"/>
      <c r="AD177" s="425"/>
      <c r="AE177" s="425"/>
      <c r="AF177" s="425"/>
      <c r="AG177" s="425"/>
      <c r="AH177" s="425"/>
      <c r="AI177" s="425"/>
      <c r="AJ177" s="425"/>
      <c r="AK177" s="425"/>
      <c r="AL177" s="425"/>
      <c r="AM177" s="425"/>
      <c r="AN177" s="425"/>
      <c r="AO177" s="425"/>
      <c r="AP177" s="425"/>
      <c r="AQ177" s="425"/>
      <c r="AR177" s="425"/>
      <c r="AS177" s="425"/>
      <c r="AT177" s="425"/>
      <c r="AU177" s="425"/>
      <c r="AV177" s="425"/>
      <c r="AW177" s="425"/>
      <c r="AX177" s="425"/>
      <c r="AY177" s="425"/>
      <c r="AZ177" s="425"/>
      <c r="BA177" s="425"/>
      <c r="BB177" s="425"/>
    </row>
    <row r="178" spans="2:54" s="408" customFormat="1" ht="38.25" x14ac:dyDescent="0.2">
      <c r="B178" s="433" t="e">
        <f>IF(Tabla2[[#This Row],[Productos ]]="","",CONCATENATE(Tabla2[[#This Row],[POA]],".",Tabla2[[#This Row],[SRS]],".",Tabla2[[#This Row],[AREA]],".",Tabla2[[#This Row],[TIPO]]))</f>
        <v>#REF!</v>
      </c>
      <c r="C178" s="433" t="e">
        <f>IF(Tabla2[[#This Row],[Productos ]]="","",'Formulario PPGR1'!#REF!)</f>
        <v>#REF!</v>
      </c>
      <c r="D178" s="433" t="e">
        <f>IF(Tabla2[[#This Row],[Productos ]]="","",'Formulario PPGR1'!#REF!)</f>
        <v>#REF!</v>
      </c>
      <c r="E178" s="433" t="e">
        <f>IF(Tabla2[[#This Row],[Productos ]]="","",'Formulario PPGR1'!#REF!)</f>
        <v>#REF!</v>
      </c>
      <c r="F178" s="433" t="e">
        <f>IF(Tabla2[[#This Row],[Productos ]]="","",'Formulario PPGR1'!#REF!)</f>
        <v>#REF!</v>
      </c>
      <c r="G178" s="388" t="s">
        <v>2147</v>
      </c>
      <c r="H178" s="388" t="s">
        <v>2149</v>
      </c>
      <c r="I178" s="383" t="s">
        <v>2150</v>
      </c>
      <c r="J178" s="477"/>
      <c r="K178" s="477"/>
      <c r="L178" s="477"/>
      <c r="M178" s="477"/>
      <c r="N178" s="477"/>
      <c r="O178" s="477">
        <v>1</v>
      </c>
      <c r="P178" s="477"/>
      <c r="Q178" s="477"/>
      <c r="R178" s="477"/>
      <c r="S178" s="477"/>
      <c r="T178" s="477"/>
      <c r="U178" s="477">
        <v>1</v>
      </c>
      <c r="V178" s="405">
        <f>SUM(Tabla2[[#This Row],[Ene]:[Dic]])</f>
        <v>2</v>
      </c>
      <c r="W178" s="498" t="s">
        <v>404</v>
      </c>
      <c r="X178" s="498"/>
      <c r="Y178" s="388"/>
      <c r="Z178" s="434" t="s">
        <v>2083</v>
      </c>
      <c r="AA178" s="425"/>
      <c r="AB178" s="425"/>
      <c r="AC178" s="425"/>
      <c r="AD178" s="425"/>
      <c r="AE178" s="425"/>
      <c r="AF178" s="425"/>
      <c r="AG178" s="425"/>
      <c r="AH178" s="425"/>
      <c r="AI178" s="425"/>
      <c r="AJ178" s="425"/>
      <c r="AK178" s="425"/>
      <c r="AL178" s="425"/>
      <c r="AM178" s="425"/>
      <c r="AN178" s="425"/>
      <c r="AO178" s="425"/>
      <c r="AP178" s="425"/>
      <c r="AQ178" s="425"/>
      <c r="AR178" s="425"/>
      <c r="AS178" s="425"/>
      <c r="AT178" s="425"/>
      <c r="AU178" s="425"/>
      <c r="AV178" s="425"/>
      <c r="AW178" s="425"/>
      <c r="AX178" s="425"/>
      <c r="AY178" s="425"/>
      <c r="AZ178" s="425"/>
      <c r="BA178" s="425"/>
      <c r="BB178" s="425"/>
    </row>
    <row r="179" spans="2:54" s="408" customFormat="1" ht="25.5" x14ac:dyDescent="0.2">
      <c r="B179" s="433" t="e">
        <f>IF(Tabla2[[#This Row],[Productos ]]="","",CONCATENATE(Tabla2[[#This Row],[POA]],".",Tabla2[[#This Row],[SRS]],".",Tabla2[[#This Row],[AREA]],".",Tabla2[[#This Row],[TIPO]]))</f>
        <v>#REF!</v>
      </c>
      <c r="C179" s="433" t="e">
        <f>IF(Tabla2[[#This Row],[Productos ]]="","",'Formulario PPGR1'!#REF!)</f>
        <v>#REF!</v>
      </c>
      <c r="D179" s="433" t="e">
        <f>IF(Tabla2[[#This Row],[Productos ]]="","",'Formulario PPGR1'!#REF!)</f>
        <v>#REF!</v>
      </c>
      <c r="E179" s="433" t="e">
        <f>IF(Tabla2[[#This Row],[Productos ]]="","",'Formulario PPGR1'!#REF!)</f>
        <v>#REF!</v>
      </c>
      <c r="F179" s="433" t="e">
        <f>IF(Tabla2[[#This Row],[Productos ]]="","",'Formulario PPGR1'!#REF!)</f>
        <v>#REF!</v>
      </c>
      <c r="G179" s="388" t="s">
        <v>2151</v>
      </c>
      <c r="H179" s="388" t="s">
        <v>2153</v>
      </c>
      <c r="I179" s="478" t="s">
        <v>2154</v>
      </c>
      <c r="J179" s="477"/>
      <c r="K179" s="477"/>
      <c r="L179" s="477">
        <v>1</v>
      </c>
      <c r="M179" s="477"/>
      <c r="N179" s="477"/>
      <c r="O179" s="477">
        <v>1</v>
      </c>
      <c r="P179" s="477"/>
      <c r="Q179" s="477"/>
      <c r="R179" s="477">
        <v>1</v>
      </c>
      <c r="S179" s="477"/>
      <c r="T179" s="477"/>
      <c r="U179" s="477">
        <v>1</v>
      </c>
      <c r="V179" s="405">
        <f>SUM(Tabla2[[#This Row],[Ene]:[Dic]])</f>
        <v>4</v>
      </c>
      <c r="W179" s="498" t="s">
        <v>404</v>
      </c>
      <c r="X179" s="498"/>
      <c r="Y179" s="388"/>
      <c r="Z179" s="434" t="s">
        <v>2083</v>
      </c>
      <c r="AA179" s="425"/>
      <c r="AB179" s="425"/>
      <c r="AC179" s="425"/>
      <c r="AD179" s="425"/>
      <c r="AE179" s="425"/>
      <c r="AF179" s="425"/>
      <c r="AG179" s="425"/>
      <c r="AH179" s="425"/>
      <c r="AI179" s="425"/>
      <c r="AJ179" s="425"/>
      <c r="AK179" s="425"/>
      <c r="AL179" s="425"/>
      <c r="AM179" s="425"/>
      <c r="AN179" s="425"/>
      <c r="AO179" s="425"/>
      <c r="AP179" s="425"/>
      <c r="AQ179" s="425"/>
      <c r="AR179" s="425"/>
      <c r="AS179" s="425"/>
      <c r="AT179" s="425"/>
      <c r="AU179" s="425"/>
      <c r="AV179" s="425"/>
      <c r="AW179" s="425"/>
      <c r="AX179" s="425"/>
      <c r="AY179" s="425"/>
      <c r="AZ179" s="425"/>
      <c r="BA179" s="425"/>
      <c r="BB179" s="425"/>
    </row>
    <row r="180" spans="2:54" s="408" customFormat="1" ht="38.25" x14ac:dyDescent="0.2">
      <c r="B180" s="433" t="str">
        <f>IF(Tabla2[[#This Row],[Productos ]]="","",CONCATENATE(Tabla2[[#This Row],[POA]],".",Tabla2[[#This Row],[SRS]],".",Tabla2[[#This Row],[AREA]],".",Tabla2[[#This Row],[TIPO]]))</f>
        <v/>
      </c>
      <c r="C180" s="433" t="str">
        <f>IF(Tabla2[[#This Row],[Productos ]]="","",'Formulario PPGR1'!#REF!)</f>
        <v/>
      </c>
      <c r="D180" s="433" t="str">
        <f>IF(Tabla2[[#This Row],[Productos ]]="","",'Formulario PPGR1'!#REF!)</f>
        <v/>
      </c>
      <c r="E180" s="433" t="str">
        <f>IF(Tabla2[[#This Row],[Productos ]]="","",'Formulario PPGR1'!#REF!)</f>
        <v/>
      </c>
      <c r="F180" s="433" t="str">
        <f>IF(Tabla2[[#This Row],[Productos ]]="","",'Formulario PPGR1'!#REF!)</f>
        <v/>
      </c>
      <c r="G180" s="388"/>
      <c r="H180" s="388" t="s">
        <v>2155</v>
      </c>
      <c r="I180" s="381" t="s">
        <v>2621</v>
      </c>
      <c r="J180" s="379"/>
      <c r="K180" s="379"/>
      <c r="L180" s="379">
        <v>1</v>
      </c>
      <c r="M180" s="379"/>
      <c r="N180" s="379"/>
      <c r="O180" s="379">
        <v>1</v>
      </c>
      <c r="P180" s="379"/>
      <c r="Q180" s="379"/>
      <c r="R180" s="379">
        <v>1</v>
      </c>
      <c r="S180" s="379"/>
      <c r="T180" s="379"/>
      <c r="U180" s="379">
        <v>1</v>
      </c>
      <c r="V180" s="501">
        <f>SUM(Tabla2[[#This Row],[Ene]:[Dic]])</f>
        <v>4</v>
      </c>
      <c r="W180" s="498" t="s">
        <v>405</v>
      </c>
      <c r="X180" s="498" t="s">
        <v>404</v>
      </c>
      <c r="Y180" s="388"/>
      <c r="Z180" s="434" t="s">
        <v>2083</v>
      </c>
      <c r="AA180" s="425"/>
      <c r="AB180" s="425"/>
      <c r="AC180" s="425"/>
      <c r="AD180" s="425"/>
      <c r="AE180" s="425"/>
      <c r="AF180" s="425"/>
      <c r="AG180" s="425"/>
      <c r="AH180" s="425"/>
      <c r="AI180" s="425"/>
      <c r="AJ180" s="425"/>
      <c r="AK180" s="425"/>
      <c r="AL180" s="425"/>
      <c r="AM180" s="425"/>
      <c r="AN180" s="425"/>
      <c r="AO180" s="425"/>
      <c r="AP180" s="425"/>
      <c r="AQ180" s="425"/>
      <c r="AR180" s="425"/>
      <c r="AS180" s="425"/>
      <c r="AT180" s="425"/>
      <c r="AU180" s="425"/>
      <c r="AV180" s="425"/>
      <c r="AW180" s="425"/>
      <c r="AX180" s="425"/>
      <c r="AY180" s="425"/>
      <c r="AZ180" s="425"/>
      <c r="BA180" s="425"/>
      <c r="BB180" s="425"/>
    </row>
    <row r="181" spans="2:54" s="408" customFormat="1" ht="38.25" x14ac:dyDescent="0.2">
      <c r="B181" s="433" t="str">
        <f>IF(Tabla2[[#This Row],[Productos ]]="","",CONCATENATE(Tabla2[[#This Row],[POA]],".",Tabla2[[#This Row],[SRS]],".",Tabla2[[#This Row],[AREA]],".",Tabla2[[#This Row],[TIPO]]))</f>
        <v/>
      </c>
      <c r="C181" s="433" t="str">
        <f>IF(Tabla2[[#This Row],[Productos ]]="","",'Formulario PPGR1'!#REF!)</f>
        <v/>
      </c>
      <c r="D181" s="433" t="str">
        <f>IF(Tabla2[[#This Row],[Productos ]]="","",'Formulario PPGR1'!#REF!)</f>
        <v/>
      </c>
      <c r="E181" s="433" t="str">
        <f>IF(Tabla2[[#This Row],[Productos ]]="","",'Formulario PPGR1'!#REF!)</f>
        <v/>
      </c>
      <c r="F181" s="433" t="str">
        <f>IF(Tabla2[[#This Row],[Productos ]]="","",'Formulario PPGR1'!#REF!)</f>
        <v/>
      </c>
      <c r="G181" s="388"/>
      <c r="H181" s="388" t="s">
        <v>2161</v>
      </c>
      <c r="I181" s="381" t="s">
        <v>2163</v>
      </c>
      <c r="J181" s="379"/>
      <c r="K181" s="379"/>
      <c r="L181" s="379">
        <v>1</v>
      </c>
      <c r="M181" s="379"/>
      <c r="N181" s="379"/>
      <c r="O181" s="379"/>
      <c r="P181" s="379"/>
      <c r="Q181" s="379"/>
      <c r="R181" s="379">
        <v>1</v>
      </c>
      <c r="S181" s="379"/>
      <c r="T181" s="379"/>
      <c r="U181" s="379"/>
      <c r="V181" s="501">
        <f>SUM(Tabla2[[#This Row],[Ene]:[Dic]])</f>
        <v>2</v>
      </c>
      <c r="W181" s="498" t="s">
        <v>405</v>
      </c>
      <c r="X181" s="498" t="s">
        <v>414</v>
      </c>
      <c r="Y181" s="388"/>
      <c r="Z181" s="434" t="s">
        <v>2409</v>
      </c>
      <c r="AA181" s="425"/>
      <c r="AB181" s="425"/>
      <c r="AC181" s="425"/>
      <c r="AD181" s="425"/>
      <c r="AE181" s="425"/>
      <c r="AF181" s="425"/>
      <c r="AG181" s="425"/>
      <c r="AH181" s="425"/>
      <c r="AI181" s="425"/>
      <c r="AJ181" s="425"/>
      <c r="AK181" s="425"/>
      <c r="AL181" s="425"/>
      <c r="AM181" s="425"/>
      <c r="AN181" s="425"/>
      <c r="AO181" s="425"/>
      <c r="AP181" s="425"/>
      <c r="AQ181" s="425"/>
      <c r="AR181" s="425"/>
      <c r="AS181" s="425"/>
      <c r="AT181" s="425"/>
      <c r="AU181" s="425"/>
      <c r="AV181" s="425"/>
      <c r="AW181" s="425"/>
      <c r="AX181" s="425"/>
      <c r="AY181" s="425"/>
      <c r="AZ181" s="425"/>
      <c r="BA181" s="425"/>
      <c r="BB181" s="425"/>
    </row>
    <row r="182" spans="2:54" s="408" customFormat="1" ht="51" x14ac:dyDescent="0.2">
      <c r="B182" s="433" t="str">
        <f>IF(Tabla2[[#This Row],[Productos ]]="","",CONCATENATE(Tabla2[[#This Row],[POA]],".",Tabla2[[#This Row],[SRS]],".",Tabla2[[#This Row],[AREA]],".",Tabla2[[#This Row],[TIPO]]))</f>
        <v/>
      </c>
      <c r="C182" s="433" t="str">
        <f>IF(Tabla2[[#This Row],[Productos ]]="","",'Formulario PPGR1'!#REF!)</f>
        <v/>
      </c>
      <c r="D182" s="433" t="str">
        <f>IF(Tabla2[[#This Row],[Productos ]]="","",'Formulario PPGR1'!#REF!)</f>
        <v/>
      </c>
      <c r="E182" s="433" t="str">
        <f>IF(Tabla2[[#This Row],[Productos ]]="","",'Formulario PPGR1'!#REF!)</f>
        <v/>
      </c>
      <c r="F182" s="433" t="str">
        <f>IF(Tabla2[[#This Row],[Productos ]]="","",'Formulario PPGR1'!#REF!)</f>
        <v/>
      </c>
      <c r="G182" s="388"/>
      <c r="H182" s="388" t="s">
        <v>2162</v>
      </c>
      <c r="I182" s="381" t="s">
        <v>2164</v>
      </c>
      <c r="J182" s="379"/>
      <c r="K182" s="379"/>
      <c r="L182" s="379">
        <v>1</v>
      </c>
      <c r="M182" s="379"/>
      <c r="N182" s="379"/>
      <c r="O182" s="379">
        <v>1</v>
      </c>
      <c r="P182" s="379"/>
      <c r="Q182" s="379"/>
      <c r="R182" s="379">
        <v>1</v>
      </c>
      <c r="S182" s="379"/>
      <c r="T182" s="379"/>
      <c r="U182" s="379">
        <v>1</v>
      </c>
      <c r="V182" s="501">
        <f>SUM(Tabla2[[#This Row],[Ene]:[Dic]])</f>
        <v>4</v>
      </c>
      <c r="W182" s="498" t="s">
        <v>405</v>
      </c>
      <c r="X182" s="498" t="s">
        <v>404</v>
      </c>
      <c r="Y182" s="388"/>
      <c r="Z182" s="434" t="s">
        <v>2083</v>
      </c>
      <c r="AA182" s="425"/>
      <c r="AB182" s="425"/>
      <c r="AC182" s="425"/>
      <c r="AD182" s="425"/>
      <c r="AE182" s="425"/>
      <c r="AF182" s="425"/>
      <c r="AG182" s="425"/>
      <c r="AH182" s="425"/>
      <c r="AI182" s="425"/>
      <c r="AJ182" s="425"/>
      <c r="AK182" s="425"/>
      <c r="AL182" s="425"/>
      <c r="AM182" s="425"/>
      <c r="AN182" s="425"/>
      <c r="AO182" s="425"/>
      <c r="AP182" s="425"/>
      <c r="AQ182" s="425"/>
      <c r="AR182" s="425"/>
      <c r="AS182" s="425"/>
      <c r="AT182" s="425"/>
      <c r="AU182" s="425"/>
      <c r="AV182" s="425"/>
      <c r="AW182" s="425"/>
      <c r="AX182" s="425"/>
      <c r="AY182" s="425"/>
      <c r="AZ182" s="425"/>
      <c r="BA182" s="425"/>
      <c r="BB182" s="425"/>
    </row>
    <row r="183" spans="2:54" s="408" customFormat="1" ht="25.5" x14ac:dyDescent="0.2">
      <c r="B183" s="433" t="e">
        <f>IF(Tabla2[[#This Row],[Productos ]]="","",CONCATENATE(Tabla2[[#This Row],[POA]],".",Tabla2[[#This Row],[SRS]],".",Tabla2[[#This Row],[AREA]],".",Tabla2[[#This Row],[TIPO]]))</f>
        <v>#REF!</v>
      </c>
      <c r="C183" s="433" t="e">
        <f>IF(Tabla2[[#This Row],[Productos ]]="","",'Formulario PPGR1'!#REF!)</f>
        <v>#REF!</v>
      </c>
      <c r="D183" s="433" t="e">
        <f>IF(Tabla2[[#This Row],[Productos ]]="","",'Formulario PPGR1'!#REF!)</f>
        <v>#REF!</v>
      </c>
      <c r="E183" s="433" t="e">
        <f>IF(Tabla2[[#This Row],[Productos ]]="","",'Formulario PPGR1'!#REF!)</f>
        <v>#REF!</v>
      </c>
      <c r="F183" s="433" t="e">
        <f>IF(Tabla2[[#This Row],[Productos ]]="","",'Formulario PPGR1'!#REF!)</f>
        <v>#REF!</v>
      </c>
      <c r="G183" s="388" t="s">
        <v>2053</v>
      </c>
      <c r="H183" s="388" t="s">
        <v>2056</v>
      </c>
      <c r="I183" s="383" t="s">
        <v>2057</v>
      </c>
      <c r="J183" s="479"/>
      <c r="K183" s="479"/>
      <c r="L183" s="479">
        <v>1</v>
      </c>
      <c r="M183" s="479">
        <v>1</v>
      </c>
      <c r="N183" s="479">
        <v>1</v>
      </c>
      <c r="O183" s="479">
        <v>1</v>
      </c>
      <c r="P183" s="479">
        <v>1</v>
      </c>
      <c r="Q183" s="479">
        <v>1</v>
      </c>
      <c r="R183" s="479">
        <v>1</v>
      </c>
      <c r="S183" s="479">
        <v>1</v>
      </c>
      <c r="T183" s="479">
        <v>1</v>
      </c>
      <c r="U183" s="479"/>
      <c r="V183" s="405">
        <f>SUM(Tabla2[[#This Row],[Ene]:[Dic]])</f>
        <v>9</v>
      </c>
      <c r="W183" s="498" t="s">
        <v>405</v>
      </c>
      <c r="X183" s="498"/>
      <c r="Y183" s="388"/>
      <c r="Z183" s="434" t="s">
        <v>2055</v>
      </c>
      <c r="AA183" s="425"/>
      <c r="AB183" s="425"/>
      <c r="AC183" s="425"/>
      <c r="AD183" s="425"/>
      <c r="AE183" s="425"/>
      <c r="AF183" s="425"/>
      <c r="AG183" s="425"/>
      <c r="AH183" s="425"/>
      <c r="AI183" s="425"/>
      <c r="AJ183" s="425"/>
      <c r="AK183" s="425"/>
      <c r="AL183" s="425"/>
      <c r="AM183" s="425"/>
      <c r="AN183" s="425"/>
      <c r="AO183" s="425"/>
      <c r="AP183" s="425"/>
      <c r="AQ183" s="425"/>
      <c r="AR183" s="425"/>
      <c r="AS183" s="425"/>
      <c r="AT183" s="425"/>
      <c r="AU183" s="425"/>
      <c r="AV183" s="425"/>
      <c r="AW183" s="425"/>
      <c r="AX183" s="425"/>
      <c r="AY183" s="425"/>
      <c r="AZ183" s="425"/>
      <c r="BA183" s="425"/>
      <c r="BB183" s="425"/>
    </row>
    <row r="184" spans="2:54" s="408" customFormat="1" ht="25.5" x14ac:dyDescent="0.2">
      <c r="B184" s="433" t="str">
        <f>IF(Tabla2[[#This Row],[Productos ]]="","",CONCATENATE(Tabla2[[#This Row],[POA]],".",Tabla2[[#This Row],[SRS]],".",Tabla2[[#This Row],[AREA]],".",Tabla2[[#This Row],[TIPO]]))</f>
        <v/>
      </c>
      <c r="C184" s="433" t="str">
        <f>IF(Tabla2[[#This Row],[Productos ]]="","",'Formulario PPGR1'!#REF!)</f>
        <v/>
      </c>
      <c r="D184" s="433" t="str">
        <f>IF(Tabla2[[#This Row],[Productos ]]="","",'Formulario PPGR1'!#REF!)</f>
        <v/>
      </c>
      <c r="E184" s="433" t="str">
        <f>IF(Tabla2[[#This Row],[Productos ]]="","",'Formulario PPGR1'!#REF!)</f>
        <v/>
      </c>
      <c r="F184" s="433" t="str">
        <f>IF(Tabla2[[#This Row],[Productos ]]="","",'Formulario PPGR1'!#REF!)</f>
        <v/>
      </c>
      <c r="G184" s="388"/>
      <c r="H184" s="388" t="s">
        <v>2062</v>
      </c>
      <c r="I184" s="381" t="s">
        <v>2058</v>
      </c>
      <c r="J184" s="479"/>
      <c r="K184" s="479"/>
      <c r="L184" s="479">
        <v>1</v>
      </c>
      <c r="M184" s="479"/>
      <c r="N184" s="479"/>
      <c r="O184" s="479">
        <v>1</v>
      </c>
      <c r="P184" s="479"/>
      <c r="Q184" s="479"/>
      <c r="R184" s="479">
        <v>1</v>
      </c>
      <c r="S184" s="479"/>
      <c r="T184" s="479"/>
      <c r="U184" s="479">
        <v>1</v>
      </c>
      <c r="V184" s="501">
        <f>SUM(Tabla2[[#This Row],[Ene]:[Dic]])</f>
        <v>4</v>
      </c>
      <c r="W184" s="498" t="s">
        <v>413</v>
      </c>
      <c r="X184" s="498"/>
      <c r="Y184" s="388"/>
      <c r="Z184" s="434" t="s">
        <v>2055</v>
      </c>
      <c r="AA184" s="425"/>
      <c r="AB184" s="425"/>
      <c r="AC184" s="425"/>
      <c r="AD184" s="425"/>
      <c r="AE184" s="425"/>
      <c r="AF184" s="425"/>
      <c r="AG184" s="425"/>
      <c r="AH184" s="425"/>
      <c r="AI184" s="425"/>
      <c r="AJ184" s="425"/>
      <c r="AK184" s="425"/>
      <c r="AL184" s="425"/>
      <c r="AM184" s="425"/>
      <c r="AN184" s="425"/>
      <c r="AO184" s="425"/>
      <c r="AP184" s="425"/>
      <c r="AQ184" s="425"/>
      <c r="AR184" s="425"/>
      <c r="AS184" s="425"/>
      <c r="AT184" s="425"/>
      <c r="AU184" s="425"/>
      <c r="AV184" s="425"/>
      <c r="AW184" s="425"/>
      <c r="AX184" s="425"/>
      <c r="AY184" s="425"/>
      <c r="AZ184" s="425"/>
      <c r="BA184" s="425"/>
      <c r="BB184" s="425"/>
    </row>
    <row r="185" spans="2:54" s="408" customFormat="1" ht="25.5" x14ac:dyDescent="0.2">
      <c r="B185" s="433" t="str">
        <f>IF(Tabla2[[#This Row],[Productos ]]="","",CONCATENATE(Tabla2[[#This Row],[POA]],".",Tabla2[[#This Row],[SRS]],".",Tabla2[[#This Row],[AREA]],".",Tabla2[[#This Row],[TIPO]]))</f>
        <v/>
      </c>
      <c r="C185" s="433" t="str">
        <f>IF(Tabla2[[#This Row],[Productos ]]="","",'Formulario PPGR1'!#REF!)</f>
        <v/>
      </c>
      <c r="D185" s="433" t="str">
        <f>IF(Tabla2[[#This Row],[Productos ]]="","",'Formulario PPGR1'!#REF!)</f>
        <v/>
      </c>
      <c r="E185" s="433" t="str">
        <f>IF(Tabla2[[#This Row],[Productos ]]="","",'Formulario PPGR1'!#REF!)</f>
        <v/>
      </c>
      <c r="F185" s="433" t="str">
        <f>IF(Tabla2[[#This Row],[Productos ]]="","",'Formulario PPGR1'!#REF!)</f>
        <v/>
      </c>
      <c r="G185" s="388"/>
      <c r="H185" s="388" t="s">
        <v>2063</v>
      </c>
      <c r="I185" s="383" t="s">
        <v>2061</v>
      </c>
      <c r="J185" s="378"/>
      <c r="K185" s="378"/>
      <c r="L185" s="378"/>
      <c r="M185" s="378"/>
      <c r="N185" s="378"/>
      <c r="O185" s="378"/>
      <c r="P185" s="378"/>
      <c r="Q185" s="378"/>
      <c r="R185" s="378">
        <v>1</v>
      </c>
      <c r="S185" s="378"/>
      <c r="T185" s="378"/>
      <c r="U185" s="378"/>
      <c r="V185" s="405">
        <f>SUM(Tabla2[[#This Row],[Ene]:[Dic]])</f>
        <v>1</v>
      </c>
      <c r="W185" s="498" t="s">
        <v>413</v>
      </c>
      <c r="X185" s="498"/>
      <c r="Y185" s="388"/>
      <c r="Z185" s="434" t="s">
        <v>2055</v>
      </c>
      <c r="AA185" s="425"/>
      <c r="AB185" s="425"/>
      <c r="AC185" s="425"/>
      <c r="AD185" s="425"/>
      <c r="AE185" s="425"/>
      <c r="AF185" s="425"/>
      <c r="AG185" s="425"/>
      <c r="AH185" s="425"/>
      <c r="AI185" s="425"/>
      <c r="AJ185" s="425"/>
      <c r="AK185" s="425"/>
      <c r="AL185" s="425"/>
      <c r="AM185" s="425"/>
      <c r="AN185" s="425"/>
      <c r="AO185" s="425"/>
      <c r="AP185" s="425"/>
      <c r="AQ185" s="425"/>
      <c r="AR185" s="425"/>
      <c r="AS185" s="425"/>
      <c r="AT185" s="425"/>
      <c r="AU185" s="425"/>
      <c r="AV185" s="425"/>
      <c r="AW185" s="425"/>
      <c r="AX185" s="425"/>
      <c r="AY185" s="425"/>
      <c r="AZ185" s="425"/>
      <c r="BA185" s="425"/>
      <c r="BB185" s="425"/>
    </row>
    <row r="186" spans="2:54" s="408" customFormat="1" x14ac:dyDescent="0.2">
      <c r="B186" s="433" t="str">
        <f>IF(Tabla2[[#This Row],[Productos ]]="","",CONCATENATE(Tabla2[[#This Row],[POA]],".",Tabla2[[#This Row],[SRS]],".",Tabla2[[#This Row],[AREA]],".",Tabla2[[#This Row],[TIPO]]))</f>
        <v/>
      </c>
      <c r="C186" s="433" t="str">
        <f>IF(Tabla2[[#This Row],[Productos ]]="","",'Formulario PPGR1'!#REF!)</f>
        <v/>
      </c>
      <c r="D186" s="433" t="str">
        <f>IF(Tabla2[[#This Row],[Productos ]]="","",'Formulario PPGR1'!#REF!)</f>
        <v/>
      </c>
      <c r="E186" s="433" t="str">
        <f>IF(Tabla2[[#This Row],[Productos ]]="","",'Formulario PPGR1'!#REF!)</f>
        <v/>
      </c>
      <c r="F186" s="433" t="str">
        <f>IF(Tabla2[[#This Row],[Productos ]]="","",'Formulario PPGR1'!#REF!)</f>
        <v/>
      </c>
      <c r="G186" s="388"/>
      <c r="H186" s="388" t="s">
        <v>2064</v>
      </c>
      <c r="I186" s="388" t="s">
        <v>2059</v>
      </c>
      <c r="J186" s="378"/>
      <c r="K186" s="378"/>
      <c r="L186" s="378"/>
      <c r="M186" s="378"/>
      <c r="N186" s="378"/>
      <c r="O186" s="378"/>
      <c r="P186" s="378"/>
      <c r="Q186" s="378"/>
      <c r="R186" s="378"/>
      <c r="S186" s="378">
        <v>1</v>
      </c>
      <c r="T186" s="378"/>
      <c r="U186" s="378"/>
      <c r="V186" s="405">
        <f>SUM(Tabla2[[#This Row],[Ene]:[Dic]])</f>
        <v>1</v>
      </c>
      <c r="W186" s="498" t="s">
        <v>408</v>
      </c>
      <c r="X186" s="498"/>
      <c r="Y186" s="388"/>
      <c r="Z186" s="434" t="s">
        <v>2055</v>
      </c>
      <c r="AA186" s="425"/>
      <c r="AB186" s="425"/>
      <c r="AC186" s="425"/>
      <c r="AD186" s="425"/>
      <c r="AE186" s="425"/>
      <c r="AF186" s="425"/>
      <c r="AG186" s="425"/>
      <c r="AH186" s="425"/>
      <c r="AI186" s="425"/>
      <c r="AJ186" s="425"/>
      <c r="AK186" s="425"/>
      <c r="AL186" s="425"/>
      <c r="AM186" s="425"/>
      <c r="AN186" s="425"/>
      <c r="AO186" s="425"/>
      <c r="AP186" s="425"/>
      <c r="AQ186" s="425"/>
      <c r="AR186" s="425"/>
      <c r="AS186" s="425"/>
      <c r="AT186" s="425"/>
      <c r="AU186" s="425"/>
      <c r="AV186" s="425"/>
      <c r="AW186" s="425"/>
      <c r="AX186" s="425"/>
      <c r="AY186" s="425"/>
      <c r="AZ186" s="425"/>
      <c r="BA186" s="425"/>
      <c r="BB186" s="425"/>
    </row>
    <row r="187" spans="2:54" s="408" customFormat="1" ht="25.5" x14ac:dyDescent="0.2">
      <c r="B187" s="433" t="str">
        <f>IF(Tabla2[[#This Row],[Productos ]]="","",CONCATENATE(Tabla2[[#This Row],[POA]],".",Tabla2[[#This Row],[SRS]],".",Tabla2[[#This Row],[AREA]],".",Tabla2[[#This Row],[TIPO]]))</f>
        <v/>
      </c>
      <c r="C187" s="433" t="str">
        <f>IF(Tabla2[[#This Row],[Productos ]]="","",'Formulario PPGR1'!#REF!)</f>
        <v/>
      </c>
      <c r="D187" s="433" t="str">
        <f>IF(Tabla2[[#This Row],[Productos ]]="","",'Formulario PPGR1'!#REF!)</f>
        <v/>
      </c>
      <c r="E187" s="433" t="str">
        <f>IF(Tabla2[[#This Row],[Productos ]]="","",'Formulario PPGR1'!#REF!)</f>
        <v/>
      </c>
      <c r="F187" s="433" t="str">
        <f>IF(Tabla2[[#This Row],[Productos ]]="","",'Formulario PPGR1'!#REF!)</f>
        <v/>
      </c>
      <c r="G187" s="388"/>
      <c r="H187" s="388" t="s">
        <v>2065</v>
      </c>
      <c r="I187" s="388" t="s">
        <v>2060</v>
      </c>
      <c r="J187" s="378"/>
      <c r="K187" s="378"/>
      <c r="L187" s="378">
        <v>1</v>
      </c>
      <c r="M187" s="378"/>
      <c r="N187" s="378"/>
      <c r="O187" s="378"/>
      <c r="P187" s="378">
        <v>1</v>
      </c>
      <c r="Q187" s="378"/>
      <c r="R187" s="378"/>
      <c r="S187" s="378">
        <v>1</v>
      </c>
      <c r="T187" s="378"/>
      <c r="U187" s="378">
        <v>1</v>
      </c>
      <c r="V187" s="405">
        <f>SUM(Tabla2[[#This Row],[Ene]:[Dic]])</f>
        <v>4</v>
      </c>
      <c r="W187" s="498" t="s">
        <v>405</v>
      </c>
      <c r="X187" s="498" t="s">
        <v>407</v>
      </c>
      <c r="Y187" s="388"/>
      <c r="Z187" s="434" t="s">
        <v>2055</v>
      </c>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5"/>
      <c r="AY187" s="425"/>
      <c r="AZ187" s="425"/>
      <c r="BA187" s="425"/>
      <c r="BB187" s="425"/>
    </row>
    <row r="188" spans="2:54" s="408" customFormat="1" ht="25.5" x14ac:dyDescent="0.2">
      <c r="B188" s="433" t="e">
        <f>IF(Tabla2[[#This Row],[Productos ]]="","",CONCATENATE(Tabla2[[#This Row],[POA]],".",Tabla2[[#This Row],[SRS]],".",Tabla2[[#This Row],[AREA]],".",Tabla2[[#This Row],[TIPO]]))</f>
        <v>#REF!</v>
      </c>
      <c r="C188" s="433" t="e">
        <f>IF(Tabla2[[#This Row],[Productos ]]="","",'Formulario PPGR1'!#REF!)</f>
        <v>#REF!</v>
      </c>
      <c r="D188" s="433" t="e">
        <f>IF(Tabla2[[#This Row],[Productos ]]="","",'Formulario PPGR1'!#REF!)</f>
        <v>#REF!</v>
      </c>
      <c r="E188" s="433" t="e">
        <f>IF(Tabla2[[#This Row],[Productos ]]="","",'Formulario PPGR1'!#REF!)</f>
        <v>#REF!</v>
      </c>
      <c r="F188" s="433" t="e">
        <f>IF(Tabla2[[#This Row],[Productos ]]="","",'Formulario PPGR1'!#REF!)</f>
        <v>#REF!</v>
      </c>
      <c r="G188" s="388" t="s">
        <v>2066</v>
      </c>
      <c r="H188" s="388" t="s">
        <v>2068</v>
      </c>
      <c r="I188" s="388" t="s">
        <v>2069</v>
      </c>
      <c r="J188" s="378"/>
      <c r="K188" s="378"/>
      <c r="L188" s="378"/>
      <c r="M188" s="378"/>
      <c r="N188" s="378"/>
      <c r="O188" s="378"/>
      <c r="P188" s="378"/>
      <c r="Q188" s="378"/>
      <c r="R188" s="378"/>
      <c r="S188" s="378"/>
      <c r="T188" s="378"/>
      <c r="U188" s="378">
        <v>1</v>
      </c>
      <c r="V188" s="405">
        <f>SUM(Tabla2[[#This Row],[Ene]:[Dic]])</f>
        <v>1</v>
      </c>
      <c r="W188" s="498" t="s">
        <v>404</v>
      </c>
      <c r="X188" s="498"/>
      <c r="Y188" s="388"/>
      <c r="Z188" s="434" t="s">
        <v>2055</v>
      </c>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25"/>
      <c r="AY188" s="425"/>
      <c r="AZ188" s="425"/>
      <c r="BA188" s="425"/>
      <c r="BB188" s="425"/>
    </row>
    <row r="189" spans="2:54" s="408" customFormat="1" ht="25.5" x14ac:dyDescent="0.2">
      <c r="B189" s="433" t="e">
        <f>IF(Tabla2[[#This Row],[Productos ]]="","",CONCATENATE(Tabla2[[#This Row],[POA]],".",Tabla2[[#This Row],[SRS]],".",Tabla2[[#This Row],[AREA]],".",Tabla2[[#This Row],[TIPO]]))</f>
        <v>#REF!</v>
      </c>
      <c r="C189" s="433" t="e">
        <f>IF(Tabla2[[#This Row],[Productos ]]="","",'Formulario PPGR1'!#REF!)</f>
        <v>#REF!</v>
      </c>
      <c r="D189" s="433" t="e">
        <f>IF(Tabla2[[#This Row],[Productos ]]="","",'Formulario PPGR1'!#REF!)</f>
        <v>#REF!</v>
      </c>
      <c r="E189" s="433" t="e">
        <f>IF(Tabla2[[#This Row],[Productos ]]="","",'Formulario PPGR1'!#REF!)</f>
        <v>#REF!</v>
      </c>
      <c r="F189" s="433" t="e">
        <f>IF(Tabla2[[#This Row],[Productos ]]="","",'Formulario PPGR1'!#REF!)</f>
        <v>#REF!</v>
      </c>
      <c r="G189" s="388" t="s">
        <v>2073</v>
      </c>
      <c r="H189" s="388" t="s">
        <v>2075</v>
      </c>
      <c r="I189" s="388" t="s">
        <v>2076</v>
      </c>
      <c r="J189" s="378"/>
      <c r="K189" s="378"/>
      <c r="L189" s="378">
        <v>1</v>
      </c>
      <c r="M189" s="378"/>
      <c r="N189" s="378"/>
      <c r="O189" s="378">
        <v>1</v>
      </c>
      <c r="P189" s="378"/>
      <c r="Q189" s="378"/>
      <c r="R189" s="378">
        <v>1</v>
      </c>
      <c r="S189" s="378"/>
      <c r="T189" s="378"/>
      <c r="U189" s="378">
        <v>1</v>
      </c>
      <c r="V189" s="405">
        <f>SUM(Tabla2[[#This Row],[Ene]:[Dic]])</f>
        <v>4</v>
      </c>
      <c r="W189" s="498" t="s">
        <v>413</v>
      </c>
      <c r="X189" s="498"/>
      <c r="Y189" s="388"/>
      <c r="Z189" s="434" t="s">
        <v>2055</v>
      </c>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25"/>
      <c r="AY189" s="425"/>
      <c r="AZ189" s="425"/>
      <c r="BA189" s="425"/>
      <c r="BB189" s="425"/>
    </row>
    <row r="190" spans="2:54" s="408" customFormat="1" ht="25.5" x14ac:dyDescent="0.2">
      <c r="B190" s="433" t="str">
        <f>IF(Tabla2[[#This Row],[Productos ]]="","",CONCATENATE(Tabla2[[#This Row],[POA]],".",Tabla2[[#This Row],[SRS]],".",Tabla2[[#This Row],[AREA]],".",Tabla2[[#This Row],[TIPO]]))</f>
        <v/>
      </c>
      <c r="C190" s="433" t="str">
        <f>IF(Tabla2[[#This Row],[Productos ]]="","",'Formulario PPGR1'!#REF!)</f>
        <v/>
      </c>
      <c r="D190" s="433" t="str">
        <f>IF(Tabla2[[#This Row],[Productos ]]="","",'Formulario PPGR1'!#REF!)</f>
        <v/>
      </c>
      <c r="E190" s="433" t="str">
        <f>IF(Tabla2[[#This Row],[Productos ]]="","",'Formulario PPGR1'!#REF!)</f>
        <v/>
      </c>
      <c r="F190" s="433" t="str">
        <f>IF(Tabla2[[#This Row],[Productos ]]="","",'Formulario PPGR1'!#REF!)</f>
        <v/>
      </c>
      <c r="G190" s="388"/>
      <c r="H190" s="388" t="s">
        <v>2077</v>
      </c>
      <c r="I190" s="388" t="s">
        <v>2079</v>
      </c>
      <c r="J190" s="378"/>
      <c r="K190" s="378"/>
      <c r="L190" s="378">
        <v>1</v>
      </c>
      <c r="M190" s="378"/>
      <c r="N190" s="378"/>
      <c r="O190" s="378">
        <v>1</v>
      </c>
      <c r="P190" s="378"/>
      <c r="Q190" s="378"/>
      <c r="R190" s="378">
        <v>1</v>
      </c>
      <c r="S190" s="378"/>
      <c r="T190" s="378"/>
      <c r="U190" s="378">
        <v>1</v>
      </c>
      <c r="V190" s="405">
        <f>SUM(Tabla2[[#This Row],[Ene]:[Dic]])</f>
        <v>4</v>
      </c>
      <c r="W190" s="498" t="s">
        <v>413</v>
      </c>
      <c r="X190" s="498"/>
      <c r="Y190" s="388"/>
      <c r="Z190" s="434" t="s">
        <v>2055</v>
      </c>
      <c r="AA190" s="425"/>
      <c r="AB190" s="425"/>
      <c r="AC190" s="425"/>
      <c r="AD190" s="425"/>
      <c r="AE190" s="425"/>
      <c r="AF190" s="425"/>
      <c r="AG190" s="425"/>
      <c r="AH190" s="425"/>
      <c r="AI190" s="425"/>
      <c r="AJ190" s="425"/>
      <c r="AK190" s="425"/>
      <c r="AL190" s="425"/>
      <c r="AM190" s="425"/>
      <c r="AN190" s="425"/>
      <c r="AO190" s="425"/>
      <c r="AP190" s="425"/>
      <c r="AQ190" s="425"/>
      <c r="AR190" s="425"/>
      <c r="AS190" s="425"/>
      <c r="AT190" s="425"/>
      <c r="AU190" s="425"/>
      <c r="AV190" s="425"/>
      <c r="AW190" s="425"/>
      <c r="AX190" s="425"/>
      <c r="AY190" s="425"/>
      <c r="AZ190" s="425"/>
      <c r="BA190" s="425"/>
      <c r="BB190" s="425"/>
    </row>
    <row r="191" spans="2:54" s="408" customFormat="1" ht="38.25" x14ac:dyDescent="0.2">
      <c r="B191" s="433" t="str">
        <f>IF(Tabla2[[#This Row],[Productos ]]="","",CONCATENATE(Tabla2[[#This Row],[POA]],".",Tabla2[[#This Row],[SRS]],".",Tabla2[[#This Row],[AREA]],".",Tabla2[[#This Row],[TIPO]]))</f>
        <v/>
      </c>
      <c r="C191" s="433" t="str">
        <f>IF(Tabla2[[#This Row],[Productos ]]="","",'Formulario PPGR1'!#REF!)</f>
        <v/>
      </c>
      <c r="D191" s="433" t="str">
        <f>IF(Tabla2[[#This Row],[Productos ]]="","",'Formulario PPGR1'!#REF!)</f>
        <v/>
      </c>
      <c r="E191" s="433" t="str">
        <f>IF(Tabla2[[#This Row],[Productos ]]="","",'Formulario PPGR1'!#REF!)</f>
        <v/>
      </c>
      <c r="F191" s="433" t="str">
        <f>IF(Tabla2[[#This Row],[Productos ]]="","",'Formulario PPGR1'!#REF!)</f>
        <v/>
      </c>
      <c r="G191" s="388"/>
      <c r="H191" s="388" t="s">
        <v>2078</v>
      </c>
      <c r="I191" s="388" t="s">
        <v>2080</v>
      </c>
      <c r="J191" s="378"/>
      <c r="K191" s="378"/>
      <c r="L191" s="378">
        <v>1</v>
      </c>
      <c r="M191" s="378"/>
      <c r="N191" s="378"/>
      <c r="O191" s="378">
        <v>1</v>
      </c>
      <c r="P191" s="378"/>
      <c r="Q191" s="378"/>
      <c r="R191" s="378">
        <v>1</v>
      </c>
      <c r="S191" s="378"/>
      <c r="T191" s="378"/>
      <c r="U191" s="378">
        <v>1</v>
      </c>
      <c r="V191" s="405">
        <f>SUM(Tabla2[[#This Row],[Ene]:[Dic]])</f>
        <v>4</v>
      </c>
      <c r="W191" s="498" t="s">
        <v>413</v>
      </c>
      <c r="X191" s="498"/>
      <c r="Y191" s="388"/>
      <c r="Z191" s="434" t="s">
        <v>2055</v>
      </c>
      <c r="AA191" s="425"/>
      <c r="AB191" s="425"/>
      <c r="AC191" s="425"/>
      <c r="AD191" s="425"/>
      <c r="AE191" s="425"/>
      <c r="AF191" s="425"/>
      <c r="AG191" s="425"/>
      <c r="AH191" s="425"/>
      <c r="AI191" s="425"/>
      <c r="AJ191" s="425"/>
      <c r="AK191" s="425"/>
      <c r="AL191" s="425"/>
      <c r="AM191" s="425"/>
      <c r="AN191" s="425"/>
      <c r="AO191" s="425"/>
      <c r="AP191" s="425"/>
      <c r="AQ191" s="425"/>
      <c r="AR191" s="425"/>
      <c r="AS191" s="425"/>
      <c r="AT191" s="425"/>
      <c r="AU191" s="425"/>
      <c r="AV191" s="425"/>
      <c r="AW191" s="425"/>
      <c r="AX191" s="425"/>
      <c r="AY191" s="425"/>
      <c r="AZ191" s="425"/>
      <c r="BA191" s="425"/>
      <c r="BB191" s="425"/>
    </row>
    <row r="192" spans="2:54" s="408" customFormat="1" ht="38.25" x14ac:dyDescent="0.2">
      <c r="B192" s="474" t="e">
        <f>IF(Tabla2[[#This Row],[Productos ]]="","",CONCATENATE(Tabla2[[#This Row],[POA]],".",Tabla2[[#This Row],[SRS]],".",Tabla2[[#This Row],[AREA]],".",Tabla2[[#This Row],[TIPO]]))</f>
        <v>#REF!</v>
      </c>
      <c r="C192" s="474" t="e">
        <f>IF(Tabla2[[#This Row],[Productos ]]="","",'Formulario PPGR1'!#REF!)</f>
        <v>#REF!</v>
      </c>
      <c r="D192" s="474" t="e">
        <f>IF(Tabla2[[#This Row],[Productos ]]="","",'Formulario PPGR1'!#REF!)</f>
        <v>#REF!</v>
      </c>
      <c r="E192" s="474" t="e">
        <f>IF(Tabla2[[#This Row],[Productos ]]="","",'Formulario PPGR1'!#REF!)</f>
        <v>#REF!</v>
      </c>
      <c r="F192" s="474" t="e">
        <f>IF(Tabla2[[#This Row],[Productos ]]="","",'Formulario PPGR1'!#REF!)</f>
        <v>#REF!</v>
      </c>
      <c r="G192" s="388" t="s">
        <v>2157</v>
      </c>
      <c r="H192" s="388" t="s">
        <v>2159</v>
      </c>
      <c r="I192" s="388" t="s">
        <v>2160</v>
      </c>
      <c r="J192" s="476"/>
      <c r="K192" s="476"/>
      <c r="L192" s="476"/>
      <c r="M192" s="476"/>
      <c r="N192" s="476"/>
      <c r="O192" s="476">
        <v>1</v>
      </c>
      <c r="P192" s="476"/>
      <c r="Q192" s="476"/>
      <c r="R192" s="476">
        <v>1</v>
      </c>
      <c r="S192" s="476"/>
      <c r="T192" s="476"/>
      <c r="U192" s="476"/>
      <c r="V192" s="503">
        <f>SUM(Tabla2[[#This Row],[Ene]:[Dic]])</f>
        <v>2</v>
      </c>
      <c r="W192" s="498" t="s">
        <v>405</v>
      </c>
      <c r="X192" s="498" t="s">
        <v>407</v>
      </c>
      <c r="Y192" s="475"/>
      <c r="Z192" s="434" t="s">
        <v>2083</v>
      </c>
      <c r="AA192" s="425"/>
      <c r="AB192" s="425"/>
      <c r="AC192" s="425"/>
      <c r="AD192" s="425"/>
      <c r="AE192" s="425"/>
      <c r="AF192" s="425"/>
      <c r="AG192" s="425"/>
      <c r="AH192" s="425"/>
      <c r="AI192" s="425"/>
      <c r="AJ192" s="425"/>
      <c r="AK192" s="425"/>
      <c r="AL192" s="425"/>
      <c r="AM192" s="425"/>
      <c r="AN192" s="425"/>
      <c r="AO192" s="425"/>
      <c r="AP192" s="425"/>
      <c r="AQ192" s="425"/>
      <c r="AR192" s="425"/>
      <c r="AS192" s="425"/>
      <c r="AT192" s="425"/>
      <c r="AU192" s="425"/>
      <c r="AV192" s="425"/>
      <c r="AW192" s="425"/>
      <c r="AX192" s="425"/>
      <c r="AY192" s="425"/>
      <c r="AZ192" s="425"/>
      <c r="BA192" s="425"/>
      <c r="BB192" s="425"/>
    </row>
    <row r="193" spans="2:54" s="408" customFormat="1" ht="25.5" x14ac:dyDescent="0.2">
      <c r="B193" s="433" t="e">
        <f>IF(Tabla2[[#This Row],[Productos ]]="","",CONCATENATE(Tabla2[[#This Row],[POA]],".",Tabla2[[#This Row],[SRS]],".",Tabla2[[#This Row],[AREA]],".",Tabla2[[#This Row],[TIPO]]))</f>
        <v>#REF!</v>
      </c>
      <c r="C193" s="433" t="e">
        <f>IF(Tabla2[[#This Row],[Productos ]]="","",'Formulario PPGR1'!#REF!)</f>
        <v>#REF!</v>
      </c>
      <c r="D193" s="433" t="e">
        <f>IF(Tabla2[[#This Row],[Productos ]]="","",'Formulario PPGR1'!#REF!)</f>
        <v>#REF!</v>
      </c>
      <c r="E193" s="433" t="e">
        <f>IF(Tabla2[[#This Row],[Productos ]]="","",'Formulario PPGR1'!#REF!)</f>
        <v>#REF!</v>
      </c>
      <c r="F193" s="433" t="e">
        <f>IF(Tabla2[[#This Row],[Productos ]]="","",'Formulario PPGR1'!#REF!)</f>
        <v>#REF!</v>
      </c>
      <c r="G193" s="388" t="s">
        <v>1946</v>
      </c>
      <c r="H193" s="388" t="s">
        <v>1947</v>
      </c>
      <c r="I193" s="388" t="s">
        <v>1950</v>
      </c>
      <c r="J193" s="378"/>
      <c r="K193" s="378"/>
      <c r="L193" s="378">
        <v>1</v>
      </c>
      <c r="M193" s="378"/>
      <c r="N193" s="378"/>
      <c r="O193" s="378">
        <v>1</v>
      </c>
      <c r="P193" s="378"/>
      <c r="Q193" s="378"/>
      <c r="R193" s="378">
        <v>1</v>
      </c>
      <c r="S193" s="378"/>
      <c r="T193" s="378"/>
      <c r="U193" s="378">
        <v>1</v>
      </c>
      <c r="V193" s="405">
        <f>SUM(Tabla2[[#This Row],[Ene]:[Dic]])</f>
        <v>4</v>
      </c>
      <c r="W193" s="498" t="s">
        <v>413</v>
      </c>
      <c r="X193" s="498"/>
      <c r="Y193" s="388"/>
      <c r="Z193" s="434" t="s">
        <v>1564</v>
      </c>
      <c r="AA193" s="425"/>
      <c r="AB193" s="425"/>
      <c r="AC193" s="425"/>
      <c r="AD193" s="425"/>
      <c r="AE193" s="425"/>
      <c r="AF193" s="425"/>
      <c r="AG193" s="425"/>
      <c r="AH193" s="425"/>
      <c r="AI193" s="425"/>
      <c r="AJ193" s="425"/>
      <c r="AK193" s="425"/>
      <c r="AL193" s="425"/>
      <c r="AM193" s="425"/>
      <c r="AN193" s="425"/>
      <c r="AO193" s="425"/>
      <c r="AP193" s="425"/>
      <c r="AQ193" s="425"/>
      <c r="AR193" s="425"/>
      <c r="AS193" s="425"/>
      <c r="AT193" s="425"/>
      <c r="AU193" s="425"/>
      <c r="AV193" s="425"/>
      <c r="AW193" s="425"/>
      <c r="AX193" s="425"/>
      <c r="AY193" s="425"/>
      <c r="AZ193" s="425"/>
      <c r="BA193" s="425"/>
      <c r="BB193" s="425"/>
    </row>
    <row r="194" spans="2:54" s="408" customFormat="1" x14ac:dyDescent="0.2">
      <c r="B194" s="433" t="str">
        <f>IF(Tabla2[[#This Row],[Productos ]]="","",CONCATENATE(Tabla2[[#This Row],[POA]],".",Tabla2[[#This Row],[SRS]],".",Tabla2[[#This Row],[AREA]],".",Tabla2[[#This Row],[TIPO]]))</f>
        <v/>
      </c>
      <c r="C194" s="433" t="str">
        <f>IF(Tabla2[[#This Row],[Productos ]]="","",'Formulario PPGR1'!#REF!)</f>
        <v/>
      </c>
      <c r="D194" s="433" t="str">
        <f>IF(Tabla2[[#This Row],[Productos ]]="","",'Formulario PPGR1'!#REF!)</f>
        <v/>
      </c>
      <c r="E194" s="433" t="str">
        <f>IF(Tabla2[[#This Row],[Productos ]]="","",'Formulario PPGR1'!#REF!)</f>
        <v/>
      </c>
      <c r="F194" s="433" t="str">
        <f>IF(Tabla2[[#This Row],[Productos ]]="","",'Formulario PPGR1'!#REF!)</f>
        <v/>
      </c>
      <c r="G194" s="388"/>
      <c r="H194" s="388" t="s">
        <v>1948</v>
      </c>
      <c r="I194" s="388" t="s">
        <v>1951</v>
      </c>
      <c r="J194" s="378"/>
      <c r="K194" s="378"/>
      <c r="L194" s="378">
        <v>1</v>
      </c>
      <c r="M194" s="378"/>
      <c r="N194" s="378"/>
      <c r="O194" s="378">
        <v>1</v>
      </c>
      <c r="P194" s="378"/>
      <c r="Q194" s="378"/>
      <c r="R194" s="378">
        <v>1</v>
      </c>
      <c r="S194" s="378"/>
      <c r="T194" s="378"/>
      <c r="U194" s="378">
        <v>1</v>
      </c>
      <c r="V194" s="405">
        <f>SUM(Tabla2[[#This Row],[Ene]:[Dic]])</f>
        <v>4</v>
      </c>
      <c r="W194" s="498" t="s">
        <v>413</v>
      </c>
      <c r="X194" s="498"/>
      <c r="Y194" s="388"/>
      <c r="Z194" s="434" t="s">
        <v>1564</v>
      </c>
      <c r="AA194" s="425"/>
      <c r="AB194" s="425"/>
      <c r="AC194" s="425"/>
      <c r="AD194" s="425"/>
      <c r="AE194" s="425"/>
      <c r="AF194" s="425"/>
      <c r="AG194" s="425"/>
      <c r="AH194" s="425"/>
      <c r="AI194" s="425"/>
      <c r="AJ194" s="425"/>
      <c r="AK194" s="425"/>
      <c r="AL194" s="425"/>
      <c r="AM194" s="425"/>
      <c r="AN194" s="425"/>
      <c r="AO194" s="425"/>
      <c r="AP194" s="425"/>
      <c r="AQ194" s="425"/>
      <c r="AR194" s="425"/>
      <c r="AS194" s="425"/>
      <c r="AT194" s="425"/>
      <c r="AU194" s="425"/>
      <c r="AV194" s="425"/>
      <c r="AW194" s="425"/>
      <c r="AX194" s="425"/>
      <c r="AY194" s="425"/>
      <c r="AZ194" s="425"/>
      <c r="BA194" s="425"/>
      <c r="BB194" s="425"/>
    </row>
    <row r="195" spans="2:54" s="408" customFormat="1" x14ac:dyDescent="0.2">
      <c r="B195" s="433" t="str">
        <f>IF(Tabla2[[#This Row],[Productos ]]="","",CONCATENATE(Tabla2[[#This Row],[POA]],".",Tabla2[[#This Row],[SRS]],".",Tabla2[[#This Row],[AREA]],".",Tabla2[[#This Row],[TIPO]]))</f>
        <v/>
      </c>
      <c r="C195" s="433" t="str">
        <f>IF(Tabla2[[#This Row],[Productos ]]="","",'Formulario PPGR1'!#REF!)</f>
        <v/>
      </c>
      <c r="D195" s="433" t="str">
        <f>IF(Tabla2[[#This Row],[Productos ]]="","",'Formulario PPGR1'!#REF!)</f>
        <v/>
      </c>
      <c r="E195" s="433" t="str">
        <f>IF(Tabla2[[#This Row],[Productos ]]="","",'Formulario PPGR1'!#REF!)</f>
        <v/>
      </c>
      <c r="F195" s="433" t="str">
        <f>IF(Tabla2[[#This Row],[Productos ]]="","",'Formulario PPGR1'!#REF!)</f>
        <v/>
      </c>
      <c r="G195" s="388"/>
      <c r="H195" s="388" t="s">
        <v>1949</v>
      </c>
      <c r="I195" s="388" t="s">
        <v>1952</v>
      </c>
      <c r="J195" s="378"/>
      <c r="K195" s="378"/>
      <c r="L195" s="378">
        <v>1</v>
      </c>
      <c r="M195" s="378"/>
      <c r="N195" s="378"/>
      <c r="O195" s="378">
        <v>1</v>
      </c>
      <c r="P195" s="378"/>
      <c r="Q195" s="378"/>
      <c r="R195" s="378">
        <v>1</v>
      </c>
      <c r="S195" s="378"/>
      <c r="T195" s="378"/>
      <c r="U195" s="378">
        <v>1</v>
      </c>
      <c r="V195" s="405">
        <f>SUM(Tabla2[[#This Row],[Ene]:[Dic]])</f>
        <v>4</v>
      </c>
      <c r="W195" s="498" t="s">
        <v>413</v>
      </c>
      <c r="X195" s="498"/>
      <c r="Y195" s="388"/>
      <c r="Z195" s="434" t="s">
        <v>1564</v>
      </c>
      <c r="AA195" s="425"/>
      <c r="AB195" s="425"/>
      <c r="AC195" s="425"/>
      <c r="AD195" s="425"/>
      <c r="AE195" s="425"/>
      <c r="AF195" s="425"/>
      <c r="AG195" s="425"/>
      <c r="AH195" s="425"/>
      <c r="AI195" s="425"/>
      <c r="AJ195" s="425"/>
      <c r="AK195" s="425"/>
      <c r="AL195" s="425"/>
      <c r="AM195" s="425"/>
      <c r="AN195" s="425"/>
      <c r="AO195" s="425"/>
      <c r="AP195" s="425"/>
      <c r="AQ195" s="425"/>
      <c r="AR195" s="425"/>
      <c r="AS195" s="425"/>
      <c r="AT195" s="425"/>
      <c r="AU195" s="425"/>
      <c r="AV195" s="425"/>
      <c r="AW195" s="425"/>
      <c r="AX195" s="425"/>
      <c r="AY195" s="425"/>
      <c r="AZ195" s="425"/>
      <c r="BA195" s="425"/>
      <c r="BB195" s="425"/>
    </row>
    <row r="196" spans="2:54" s="408" customFormat="1" ht="38.25" x14ac:dyDescent="0.2">
      <c r="B196" s="639" t="e">
        <f>IF(Tabla2[[#This Row],[Productos ]]="","",CONCATENATE(Tabla2[[#This Row],[POA]],".",Tabla2[[#This Row],[SRS]],".",Tabla2[[#This Row],[AREA]],".",Tabla2[[#This Row],[TIPO]]))</f>
        <v>#REF!</v>
      </c>
      <c r="C196" s="639" t="e">
        <f>IF(Tabla2[[#This Row],[Productos ]]="","",'Formulario PPGR1'!#REF!)</f>
        <v>#REF!</v>
      </c>
      <c r="D196" s="639" t="e">
        <f>IF(Tabla2[[#This Row],[Productos ]]="","",'Formulario PPGR1'!#REF!)</f>
        <v>#REF!</v>
      </c>
      <c r="E196" s="639" t="e">
        <f>IF(Tabla2[[#This Row],[Productos ]]="","",'Formulario PPGR1'!#REF!)</f>
        <v>#REF!</v>
      </c>
      <c r="F196" s="639" t="e">
        <f>IF(Tabla2[[#This Row],[Productos ]]="","",'Formulario PPGR1'!#REF!)</f>
        <v>#REF!</v>
      </c>
      <c r="G196" s="640" t="s">
        <v>2070</v>
      </c>
      <c r="H196" s="640" t="s">
        <v>2071</v>
      </c>
      <c r="I196" s="640" t="s">
        <v>2072</v>
      </c>
      <c r="J196" s="652"/>
      <c r="K196" s="652"/>
      <c r="L196" s="652">
        <v>1</v>
      </c>
      <c r="M196" s="652"/>
      <c r="N196" s="652"/>
      <c r="O196" s="652">
        <v>1</v>
      </c>
      <c r="P196" s="652"/>
      <c r="Q196" s="652"/>
      <c r="R196" s="652">
        <v>1</v>
      </c>
      <c r="S196" s="652"/>
      <c r="T196" s="652"/>
      <c r="U196" s="652">
        <v>1</v>
      </c>
      <c r="V196" s="642">
        <f>SUM(Tabla2[[#This Row],[Ene]:[Dic]])</f>
        <v>4</v>
      </c>
      <c r="W196" s="643" t="s">
        <v>404</v>
      </c>
      <c r="X196" s="643"/>
      <c r="Y196" s="640"/>
      <c r="Z196" s="644" t="s">
        <v>2055</v>
      </c>
      <c r="AA196" s="425"/>
      <c r="AB196" s="425"/>
      <c r="AC196" s="425"/>
      <c r="AD196" s="425"/>
      <c r="AE196" s="425"/>
      <c r="AF196" s="425"/>
      <c r="AG196" s="425"/>
      <c r="AH196" s="425"/>
      <c r="AI196" s="425"/>
      <c r="AJ196" s="425"/>
      <c r="AK196" s="425"/>
      <c r="AL196" s="425"/>
      <c r="AM196" s="425"/>
      <c r="AN196" s="425"/>
      <c r="AO196" s="425"/>
      <c r="AP196" s="425"/>
      <c r="AQ196" s="425"/>
      <c r="AR196" s="425"/>
      <c r="AS196" s="425"/>
      <c r="AT196" s="425"/>
      <c r="AU196" s="425"/>
      <c r="AV196" s="425"/>
      <c r="AW196" s="425"/>
      <c r="AX196" s="425"/>
      <c r="AY196" s="425"/>
      <c r="AZ196" s="425"/>
      <c r="BA196" s="425"/>
      <c r="BB196" s="425"/>
    </row>
    <row r="197" spans="2:54" s="436" customFormat="1" ht="25.5" x14ac:dyDescent="0.2">
      <c r="B197" s="433" t="str">
        <f>IF(Tabla2[[#This Row],[Productos ]]="","",CONCATENATE(Tabla2[[#This Row],[POA]],".",Tabla2[[#This Row],[SRS]],".",Tabla2[[#This Row],[AREA]],".",Tabla2[[#This Row],[TIPO]]))</f>
        <v/>
      </c>
      <c r="C197" s="433"/>
      <c r="D197" s="433"/>
      <c r="E197" s="433"/>
      <c r="F197" s="433" t="str">
        <f>IF(Tabla2[[#This Row],[Productos ]]="","",'Formulario PPGR1'!#REF!)</f>
        <v/>
      </c>
      <c r="G197" s="388"/>
      <c r="H197" s="388" t="s">
        <v>2680</v>
      </c>
      <c r="I197" s="388" t="s">
        <v>2681</v>
      </c>
      <c r="J197" s="378">
        <v>4</v>
      </c>
      <c r="K197" s="378">
        <v>4</v>
      </c>
      <c r="L197" s="378">
        <v>4</v>
      </c>
      <c r="M197" s="378">
        <v>4</v>
      </c>
      <c r="N197" s="378">
        <v>4</v>
      </c>
      <c r="O197" s="378">
        <v>4</v>
      </c>
      <c r="P197" s="378">
        <v>4</v>
      </c>
      <c r="Q197" s="378">
        <v>4</v>
      </c>
      <c r="R197" s="378">
        <v>4</v>
      </c>
      <c r="S197" s="378">
        <v>4</v>
      </c>
      <c r="T197" s="378">
        <v>4</v>
      </c>
      <c r="U197" s="378">
        <v>4</v>
      </c>
      <c r="V197" s="501">
        <f>SUM(Tabla2[[#This Row],[Ene]:[Dic]])</f>
        <v>48</v>
      </c>
      <c r="W197" s="498" t="s">
        <v>2682</v>
      </c>
      <c r="X197" s="498"/>
      <c r="Y197" s="388"/>
      <c r="Z197" s="434" t="s">
        <v>2055</v>
      </c>
    </row>
    <row r="198" spans="2:54" s="408" customFormat="1" ht="38.25" x14ac:dyDescent="0.2">
      <c r="B198" s="433" t="e">
        <f>IF(Tabla2[[#This Row],[Productos ]]="","",CONCATENATE(Tabla2[[#This Row],[POA]],".",Tabla2[[#This Row],[SRS]],".",Tabla2[[#This Row],[AREA]],".",Tabla2[[#This Row],[TIPO]]))</f>
        <v>#REF!</v>
      </c>
      <c r="C198" s="433" t="e">
        <f>IF(Tabla2[[#This Row],[Productos ]]="","",'Formulario PPGR1'!#REF!)</f>
        <v>#REF!</v>
      </c>
      <c r="D198" s="433" t="e">
        <f>IF(Tabla2[[#This Row],[Productos ]]="","",'Formulario PPGR1'!#REF!)</f>
        <v>#REF!</v>
      </c>
      <c r="E198" s="433" t="e">
        <f>IF(Tabla2[[#This Row],[Productos ]]="","",'Formulario PPGR1'!#REF!)</f>
        <v>#REF!</v>
      </c>
      <c r="F198" s="433" t="e">
        <f>IF(Tabla2[[#This Row],[Productos ]]="","",'Formulario PPGR1'!#REF!)</f>
        <v>#REF!</v>
      </c>
      <c r="G198" s="640" t="s">
        <v>2165</v>
      </c>
      <c r="H198" s="388" t="s">
        <v>1976</v>
      </c>
      <c r="I198" s="388" t="s">
        <v>2169</v>
      </c>
      <c r="J198" s="378"/>
      <c r="K198" s="378"/>
      <c r="L198" s="378"/>
      <c r="M198" s="378"/>
      <c r="N198" s="378"/>
      <c r="O198" s="378">
        <v>1</v>
      </c>
      <c r="P198" s="378"/>
      <c r="Q198" s="378"/>
      <c r="R198" s="378"/>
      <c r="S198" s="378"/>
      <c r="T198" s="378"/>
      <c r="U198" s="378"/>
      <c r="V198" s="501">
        <f>SUM(Tabla2[[#This Row],[Ene]:[Dic]])</f>
        <v>1</v>
      </c>
      <c r="W198" s="498" t="s">
        <v>413</v>
      </c>
      <c r="X198" s="498"/>
      <c r="Y198" s="388"/>
      <c r="Z198" s="434" t="s">
        <v>2166</v>
      </c>
      <c r="AA198" s="425"/>
      <c r="AB198" s="425"/>
      <c r="AC198" s="425"/>
      <c r="AD198" s="425"/>
      <c r="AE198" s="425"/>
      <c r="AF198" s="425"/>
      <c r="AG198" s="425"/>
      <c r="AH198" s="425"/>
      <c r="AI198" s="425"/>
      <c r="AJ198" s="425"/>
      <c r="AK198" s="425"/>
      <c r="AL198" s="425"/>
      <c r="AM198" s="425"/>
      <c r="AN198" s="425"/>
      <c r="AO198" s="425"/>
      <c r="AP198" s="425"/>
      <c r="AQ198" s="425"/>
      <c r="AR198" s="425"/>
      <c r="AS198" s="425"/>
      <c r="AT198" s="425"/>
      <c r="AU198" s="425"/>
      <c r="AV198" s="425"/>
      <c r="AW198" s="425"/>
      <c r="AX198" s="425"/>
      <c r="AY198" s="425"/>
      <c r="AZ198" s="425"/>
      <c r="BA198" s="425"/>
      <c r="BB198" s="425"/>
    </row>
    <row r="199" spans="2:54" s="408" customFormat="1" ht="25.5" x14ac:dyDescent="0.2">
      <c r="B199" s="433" t="e">
        <f>IF(Tabla2[[#This Row],[Productos ]]="","",CONCATENATE(Tabla2[[#This Row],[POA]],".",Tabla2[[#This Row],[SRS]],".",Tabla2[[#This Row],[AREA]],".",Tabla2[[#This Row],[TIPO]]))</f>
        <v>#REF!</v>
      </c>
      <c r="C199" s="433" t="e">
        <f>IF(Tabla2[[#This Row],[Productos ]]="","",'Formulario PPGR1'!#REF!)</f>
        <v>#REF!</v>
      </c>
      <c r="D199" s="433" t="e">
        <f>IF(Tabla2[[#This Row],[Productos ]]="","",'Formulario PPGR1'!#REF!)</f>
        <v>#REF!</v>
      </c>
      <c r="E199" s="433" t="e">
        <f>IF(Tabla2[[#This Row],[Productos ]]="","",'Formulario PPGR1'!#REF!)</f>
        <v>#REF!</v>
      </c>
      <c r="F199" s="433" t="e">
        <f>IF(Tabla2[[#This Row],[Productos ]]="","",'Formulario PPGR1'!#REF!)</f>
        <v>#REF!</v>
      </c>
      <c r="G199" s="640" t="s">
        <v>2171</v>
      </c>
      <c r="H199" s="388" t="s">
        <v>2174</v>
      </c>
      <c r="I199" s="388" t="s">
        <v>2176</v>
      </c>
      <c r="J199" s="378"/>
      <c r="K199" s="378"/>
      <c r="L199" s="378">
        <v>1</v>
      </c>
      <c r="M199" s="378"/>
      <c r="N199" s="378"/>
      <c r="O199" s="378">
        <v>1</v>
      </c>
      <c r="P199" s="378"/>
      <c r="Q199" s="378"/>
      <c r="R199" s="378">
        <v>1</v>
      </c>
      <c r="S199" s="378"/>
      <c r="T199" s="378"/>
      <c r="U199" s="378">
        <v>1</v>
      </c>
      <c r="V199" s="501">
        <f>SUM(Tabla2[[#This Row],[Ene]:[Dic]])</f>
        <v>4</v>
      </c>
      <c r="W199" s="643" t="s">
        <v>404</v>
      </c>
      <c r="X199" s="498"/>
      <c r="Y199" s="388"/>
      <c r="Z199" s="434" t="s">
        <v>2166</v>
      </c>
      <c r="AA199" s="425"/>
      <c r="AB199" s="425"/>
      <c r="AC199" s="425"/>
      <c r="AD199" s="425"/>
      <c r="AE199" s="425"/>
      <c r="AF199" s="425"/>
      <c r="AG199" s="425"/>
      <c r="AH199" s="425"/>
      <c r="AI199" s="425"/>
      <c r="AJ199" s="425"/>
      <c r="AK199" s="425"/>
      <c r="AL199" s="425"/>
      <c r="AM199" s="425"/>
      <c r="AN199" s="425"/>
      <c r="AO199" s="425"/>
      <c r="AP199" s="425"/>
      <c r="AQ199" s="425"/>
      <c r="AR199" s="425"/>
      <c r="AS199" s="425"/>
      <c r="AT199" s="425"/>
      <c r="AU199" s="425"/>
      <c r="AV199" s="425"/>
      <c r="AW199" s="425"/>
      <c r="AX199" s="425"/>
      <c r="AY199" s="425"/>
      <c r="AZ199" s="425"/>
      <c r="BA199" s="425"/>
      <c r="BB199" s="425"/>
    </row>
    <row r="200" spans="2:54" s="408" customFormat="1" ht="38.25" x14ac:dyDescent="0.2">
      <c r="B200" s="433" t="e">
        <f>IF(Tabla2[[#This Row],[Productos ]]="","",CONCATENATE(Tabla2[[#This Row],[POA]],".",Tabla2[[#This Row],[SRS]],".",Tabla2[[#This Row],[AREA]],".",Tabla2[[#This Row],[TIPO]]))</f>
        <v>#REF!</v>
      </c>
      <c r="C200" s="433" t="e">
        <f>IF(Tabla2[[#This Row],[Productos ]]="","",'Formulario PPGR1'!#REF!)</f>
        <v>#REF!</v>
      </c>
      <c r="D200" s="433" t="e">
        <f>IF(Tabla2[[#This Row],[Productos ]]="","",'Formulario PPGR1'!#REF!)</f>
        <v>#REF!</v>
      </c>
      <c r="E200" s="433" t="e">
        <f>IF(Tabla2[[#This Row],[Productos ]]="","",'Formulario PPGR1'!#REF!)</f>
        <v>#REF!</v>
      </c>
      <c r="F200" s="433" t="e">
        <f>IF(Tabla2[[#This Row],[Productos ]]="","",'Formulario PPGR1'!#REF!)</f>
        <v>#REF!</v>
      </c>
      <c r="G200" s="640" t="s">
        <v>2170</v>
      </c>
      <c r="H200" s="388" t="s">
        <v>2175</v>
      </c>
      <c r="I200" s="388" t="s">
        <v>2177</v>
      </c>
      <c r="J200" s="378"/>
      <c r="K200" s="378"/>
      <c r="L200" s="378"/>
      <c r="M200" s="378"/>
      <c r="N200" s="378"/>
      <c r="O200" s="378">
        <v>1</v>
      </c>
      <c r="P200" s="378"/>
      <c r="Q200" s="378"/>
      <c r="R200" s="378"/>
      <c r="S200" s="378"/>
      <c r="T200" s="378"/>
      <c r="U200" s="378"/>
      <c r="V200" s="501">
        <f>SUM(Tabla2[[#This Row],[Ene]:[Dic]])</f>
        <v>1</v>
      </c>
      <c r="W200" s="498" t="s">
        <v>413</v>
      </c>
      <c r="X200" s="498"/>
      <c r="Y200" s="388"/>
      <c r="Z200" s="434" t="s">
        <v>2166</v>
      </c>
      <c r="AA200" s="425"/>
      <c r="AB200" s="425"/>
      <c r="AC200" s="425"/>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5"/>
      <c r="AY200" s="425"/>
      <c r="AZ200" s="425"/>
      <c r="BA200" s="425"/>
      <c r="BB200" s="425"/>
    </row>
    <row r="201" spans="2:54" s="408" customFormat="1" ht="25.5" x14ac:dyDescent="0.2">
      <c r="B201" s="433" t="e">
        <f>IF(Tabla2[[#This Row],[Productos ]]="","",CONCATENATE(Tabla2[[#This Row],[POA]],".",Tabla2[[#This Row],[SRS]],".",Tabla2[[#This Row],[AREA]],".",Tabla2[[#This Row],[TIPO]]))</f>
        <v>#REF!</v>
      </c>
      <c r="C201" s="433" t="e">
        <f>IF(Tabla2[[#This Row],[Productos ]]="","",'Formulario PPGR1'!#REF!)</f>
        <v>#REF!</v>
      </c>
      <c r="D201" s="433" t="e">
        <f>IF(Tabla2[[#This Row],[Productos ]]="","",'Formulario PPGR1'!#REF!)</f>
        <v>#REF!</v>
      </c>
      <c r="E201" s="433" t="e">
        <f>IF(Tabla2[[#This Row],[Productos ]]="","",'Formulario PPGR1'!#REF!)</f>
        <v>#REF!</v>
      </c>
      <c r="F201" s="433" t="e">
        <f>IF(Tabla2[[#This Row],[Productos ]]="","",'Formulario PPGR1'!#REF!)</f>
        <v>#REF!</v>
      </c>
      <c r="G201" s="640" t="s">
        <v>2178</v>
      </c>
      <c r="H201" s="388" t="s">
        <v>2183</v>
      </c>
      <c r="I201" s="388" t="s">
        <v>2184</v>
      </c>
      <c r="J201" s="378"/>
      <c r="K201" s="378"/>
      <c r="L201" s="378">
        <v>1</v>
      </c>
      <c r="M201" s="378">
        <v>1</v>
      </c>
      <c r="N201" s="378">
        <v>1</v>
      </c>
      <c r="O201" s="378">
        <v>1</v>
      </c>
      <c r="P201" s="378">
        <v>1</v>
      </c>
      <c r="Q201" s="378">
        <v>1</v>
      </c>
      <c r="R201" s="378"/>
      <c r="S201" s="378"/>
      <c r="T201" s="378"/>
      <c r="U201" s="378"/>
      <c r="V201" s="501">
        <f>SUM(Tabla2[[#This Row],[Ene]:[Dic]])</f>
        <v>6</v>
      </c>
      <c r="W201" s="498" t="s">
        <v>404</v>
      </c>
      <c r="X201" s="498"/>
      <c r="Y201" s="388"/>
      <c r="Z201" s="434" t="s">
        <v>2166</v>
      </c>
      <c r="AA201" s="425"/>
      <c r="AB201" s="425"/>
      <c r="AC201" s="425"/>
      <c r="AD201" s="425"/>
      <c r="AE201" s="425"/>
      <c r="AF201" s="425"/>
      <c r="AG201" s="425"/>
      <c r="AH201" s="425"/>
      <c r="AI201" s="425"/>
      <c r="AJ201" s="425"/>
      <c r="AK201" s="425"/>
      <c r="AL201" s="425"/>
      <c r="AM201" s="425"/>
      <c r="AN201" s="425"/>
      <c r="AO201" s="425"/>
      <c r="AP201" s="425"/>
      <c r="AQ201" s="425"/>
      <c r="AR201" s="425"/>
      <c r="AS201" s="425"/>
      <c r="AT201" s="425"/>
      <c r="AU201" s="425"/>
      <c r="AV201" s="425"/>
      <c r="AW201" s="425"/>
      <c r="AX201" s="425"/>
      <c r="AY201" s="425"/>
      <c r="AZ201" s="425"/>
      <c r="BA201" s="425"/>
      <c r="BB201" s="425"/>
    </row>
    <row r="202" spans="2:54" s="408" customFormat="1" ht="25.5" x14ac:dyDescent="0.2">
      <c r="B202" s="433" t="str">
        <f>IF(Tabla2[[#This Row],[Productos ]]="","",CONCATENATE(Tabla2[[#This Row],[POA]],".",Tabla2[[#This Row],[SRS]],".",Tabla2[[#This Row],[AREA]],".",Tabla2[[#This Row],[TIPO]]))</f>
        <v/>
      </c>
      <c r="C202" s="433" t="str">
        <f>IF(Tabla2[[#This Row],[Productos ]]="","",'Formulario PPGR1'!#REF!)</f>
        <v/>
      </c>
      <c r="D202" s="433" t="str">
        <f>IF(Tabla2[[#This Row],[Productos ]]="","",'Formulario PPGR1'!#REF!)</f>
        <v/>
      </c>
      <c r="E202" s="433" t="str">
        <f>IF(Tabla2[[#This Row],[Productos ]]="","",'Formulario PPGR1'!#REF!)</f>
        <v/>
      </c>
      <c r="F202" s="433" t="str">
        <f>IF(Tabla2[[#This Row],[Productos ]]="","",'Formulario PPGR1'!#REF!)</f>
        <v/>
      </c>
      <c r="G202" s="388"/>
      <c r="H202" s="388" t="s">
        <v>2187</v>
      </c>
      <c r="I202" s="388" t="s">
        <v>2185</v>
      </c>
      <c r="J202" s="378"/>
      <c r="K202" s="378"/>
      <c r="L202" s="378">
        <v>1</v>
      </c>
      <c r="M202" s="378">
        <v>1</v>
      </c>
      <c r="N202" s="378">
        <v>1</v>
      </c>
      <c r="O202" s="378">
        <v>1</v>
      </c>
      <c r="P202" s="378"/>
      <c r="Q202" s="378"/>
      <c r="R202" s="378"/>
      <c r="S202" s="378"/>
      <c r="T202" s="378"/>
      <c r="U202" s="378"/>
      <c r="V202" s="501">
        <f>SUM(Tabla2[[#This Row],[Ene]:[Dic]])</f>
        <v>4</v>
      </c>
      <c r="W202" s="498" t="s">
        <v>408</v>
      </c>
      <c r="X202" s="498" t="s">
        <v>421</v>
      </c>
      <c r="Y202" s="388" t="s">
        <v>2189</v>
      </c>
      <c r="Z202" s="434" t="s">
        <v>2166</v>
      </c>
      <c r="AA202" s="425"/>
      <c r="AB202" s="425"/>
      <c r="AC202" s="425"/>
      <c r="AD202" s="425"/>
      <c r="AE202" s="425"/>
      <c r="AF202" s="425"/>
      <c r="AG202" s="425"/>
      <c r="AH202" s="425"/>
      <c r="AI202" s="425"/>
      <c r="AJ202" s="425"/>
      <c r="AK202" s="425"/>
      <c r="AL202" s="425"/>
      <c r="AM202" s="425"/>
      <c r="AN202" s="425"/>
      <c r="AO202" s="425"/>
      <c r="AP202" s="425"/>
      <c r="AQ202" s="425"/>
      <c r="AR202" s="425"/>
      <c r="AS202" s="425"/>
      <c r="AT202" s="425"/>
      <c r="AU202" s="425"/>
      <c r="AV202" s="425"/>
      <c r="AW202" s="425"/>
      <c r="AX202" s="425"/>
      <c r="AY202" s="425"/>
      <c r="AZ202" s="425"/>
      <c r="BA202" s="425"/>
      <c r="BB202" s="425"/>
    </row>
    <row r="203" spans="2:54" s="408" customFormat="1" ht="25.5" x14ac:dyDescent="0.2">
      <c r="B203" s="433" t="str">
        <f>IF(Tabla2[[#This Row],[Productos ]]="","",CONCATENATE(Tabla2[[#This Row],[POA]],".",Tabla2[[#This Row],[SRS]],".",Tabla2[[#This Row],[AREA]],".",Tabla2[[#This Row],[TIPO]]))</f>
        <v/>
      </c>
      <c r="C203" s="433" t="str">
        <f>IF(Tabla2[[#This Row],[Productos ]]="","",'Formulario PPGR1'!#REF!)</f>
        <v/>
      </c>
      <c r="D203" s="433" t="str">
        <f>IF(Tabla2[[#This Row],[Productos ]]="","",'Formulario PPGR1'!#REF!)</f>
        <v/>
      </c>
      <c r="E203" s="433" t="str">
        <f>IF(Tabla2[[#This Row],[Productos ]]="","",'Formulario PPGR1'!#REF!)</f>
        <v/>
      </c>
      <c r="F203" s="433" t="str">
        <f>IF(Tabla2[[#This Row],[Productos ]]="","",'Formulario PPGR1'!#REF!)</f>
        <v/>
      </c>
      <c r="G203" s="388"/>
      <c r="H203" s="388" t="s">
        <v>2188</v>
      </c>
      <c r="I203" s="388" t="s">
        <v>2186</v>
      </c>
      <c r="J203" s="378"/>
      <c r="K203" s="378"/>
      <c r="L203" s="378">
        <v>1</v>
      </c>
      <c r="M203" s="378">
        <v>1</v>
      </c>
      <c r="N203" s="378">
        <v>1</v>
      </c>
      <c r="O203" s="378">
        <v>1</v>
      </c>
      <c r="P203" s="378"/>
      <c r="Q203" s="378"/>
      <c r="R203" s="378"/>
      <c r="S203" s="378"/>
      <c r="T203" s="378"/>
      <c r="U203" s="378"/>
      <c r="V203" s="501">
        <f>SUM(Tabla2[[#This Row],[Ene]:[Dic]])</f>
        <v>4</v>
      </c>
      <c r="W203" s="498" t="s">
        <v>408</v>
      </c>
      <c r="X203" s="498" t="s">
        <v>421</v>
      </c>
      <c r="Y203" s="388" t="s">
        <v>2189</v>
      </c>
      <c r="Z203" s="434" t="s">
        <v>2166</v>
      </c>
      <c r="AA203" s="425"/>
      <c r="AB203" s="425"/>
      <c r="AC203" s="425"/>
      <c r="AD203" s="425"/>
      <c r="AE203" s="425"/>
      <c r="AF203" s="425"/>
      <c r="AG203" s="425"/>
      <c r="AH203" s="425"/>
      <c r="AI203" s="425"/>
      <c r="AJ203" s="425"/>
      <c r="AK203" s="425"/>
      <c r="AL203" s="425"/>
      <c r="AM203" s="425"/>
      <c r="AN203" s="425"/>
      <c r="AO203" s="425"/>
      <c r="AP203" s="425"/>
      <c r="AQ203" s="425"/>
      <c r="AR203" s="425"/>
      <c r="AS203" s="425"/>
      <c r="AT203" s="425"/>
      <c r="AU203" s="425"/>
      <c r="AV203" s="425"/>
      <c r="AW203" s="425"/>
      <c r="AX203" s="425"/>
      <c r="AY203" s="425"/>
      <c r="AZ203" s="425"/>
      <c r="BA203" s="425"/>
      <c r="BB203" s="425"/>
    </row>
    <row r="204" spans="2:54" s="408" customFormat="1" ht="25.5" x14ac:dyDescent="0.2">
      <c r="B204" s="433" t="str">
        <f>IF(Tabla2[[#This Row],[Productos ]]="","",CONCATENATE(Tabla2[[#This Row],[POA]],".",Tabla2[[#This Row],[SRS]],".",Tabla2[[#This Row],[AREA]],".",Tabla2[[#This Row],[TIPO]]))</f>
        <v/>
      </c>
      <c r="C204" s="433" t="str">
        <f>IF(Tabla2[[#This Row],[Productos ]]="","",'Formulario PPGR1'!#REF!)</f>
        <v/>
      </c>
      <c r="D204" s="433" t="str">
        <f>IF(Tabla2[[#This Row],[Productos ]]="","",'Formulario PPGR1'!#REF!)</f>
        <v/>
      </c>
      <c r="E204" s="433" t="str">
        <f>IF(Tabla2[[#This Row],[Productos ]]="","",'Formulario PPGR1'!#REF!)</f>
        <v/>
      </c>
      <c r="F204" s="433" t="str">
        <f>IF(Tabla2[[#This Row],[Productos ]]="","",'Formulario PPGR1'!#REF!)</f>
        <v/>
      </c>
      <c r="G204" s="388"/>
      <c r="H204" s="388" t="s">
        <v>2190</v>
      </c>
      <c r="I204" s="388" t="s">
        <v>2191</v>
      </c>
      <c r="J204" s="378"/>
      <c r="K204" s="378"/>
      <c r="L204" s="378"/>
      <c r="M204" s="378"/>
      <c r="N204" s="378">
        <v>1</v>
      </c>
      <c r="O204" s="378"/>
      <c r="P204" s="378"/>
      <c r="Q204" s="378"/>
      <c r="R204" s="378"/>
      <c r="S204" s="378"/>
      <c r="T204" s="378">
        <v>1</v>
      </c>
      <c r="U204" s="378"/>
      <c r="V204" s="501">
        <f>SUM(Tabla2[[#This Row],[Ene]:[Dic]])</f>
        <v>2</v>
      </c>
      <c r="W204" s="498" t="s">
        <v>405</v>
      </c>
      <c r="X204" s="498" t="s">
        <v>414</v>
      </c>
      <c r="Y204" s="388"/>
      <c r="Z204" s="434" t="s">
        <v>2166</v>
      </c>
      <c r="AA204" s="425"/>
      <c r="AB204" s="425"/>
      <c r="AC204" s="425"/>
      <c r="AD204" s="425"/>
      <c r="AE204" s="425"/>
      <c r="AF204" s="425"/>
      <c r="AG204" s="425"/>
      <c r="AH204" s="425"/>
      <c r="AI204" s="425"/>
      <c r="AJ204" s="425"/>
      <c r="AK204" s="425"/>
      <c r="AL204" s="425"/>
      <c r="AM204" s="425"/>
      <c r="AN204" s="425"/>
      <c r="AO204" s="425"/>
      <c r="AP204" s="425"/>
      <c r="AQ204" s="425"/>
      <c r="AR204" s="425"/>
      <c r="AS204" s="425"/>
      <c r="AT204" s="425"/>
      <c r="AU204" s="425"/>
      <c r="AV204" s="425"/>
      <c r="AW204" s="425"/>
      <c r="AX204" s="425"/>
      <c r="AY204" s="425"/>
      <c r="AZ204" s="425"/>
      <c r="BA204" s="425"/>
      <c r="BB204" s="425"/>
    </row>
    <row r="205" spans="2:54" s="408" customFormat="1" ht="38.25" x14ac:dyDescent="0.2">
      <c r="B205" s="433" t="e">
        <f>IF(Tabla2[[#This Row],[Productos ]]="","",CONCATENATE(Tabla2[[#This Row],[POA]],".",Tabla2[[#This Row],[SRS]],".",Tabla2[[#This Row],[AREA]],".",Tabla2[[#This Row],[TIPO]]))</f>
        <v>#REF!</v>
      </c>
      <c r="C205" s="433" t="e">
        <f>IF(Tabla2[[#This Row],[Productos ]]="","",'Formulario PPGR1'!#REF!)</f>
        <v>#REF!</v>
      </c>
      <c r="D205" s="433" t="e">
        <f>IF(Tabla2[[#This Row],[Productos ]]="","",'Formulario PPGR1'!#REF!)</f>
        <v>#REF!</v>
      </c>
      <c r="E205" s="433" t="e">
        <f>IF(Tabla2[[#This Row],[Productos ]]="","",'Formulario PPGR1'!#REF!)</f>
        <v>#REF!</v>
      </c>
      <c r="F205" s="433" t="e">
        <f>IF(Tabla2[[#This Row],[Productos ]]="","",'Formulario PPGR1'!#REF!)</f>
        <v>#REF!</v>
      </c>
      <c r="G205" s="640" t="s">
        <v>2179</v>
      </c>
      <c r="H205" s="388" t="s">
        <v>2192</v>
      </c>
      <c r="I205" s="388" t="s">
        <v>2194</v>
      </c>
      <c r="J205" s="378"/>
      <c r="K205" s="378"/>
      <c r="L205" s="378"/>
      <c r="M205" s="378">
        <v>1</v>
      </c>
      <c r="N205" s="378"/>
      <c r="O205" s="378"/>
      <c r="P205" s="378"/>
      <c r="Q205" s="378"/>
      <c r="R205" s="378"/>
      <c r="S205" s="378">
        <v>1</v>
      </c>
      <c r="T205" s="378"/>
      <c r="U205" s="378"/>
      <c r="V205" s="501">
        <f>SUM(Tabla2[[#This Row],[Ene]:[Dic]])</f>
        <v>2</v>
      </c>
      <c r="W205" s="498" t="s">
        <v>405</v>
      </c>
      <c r="X205" s="498" t="s">
        <v>404</v>
      </c>
      <c r="Y205" s="388"/>
      <c r="Z205" s="434" t="s">
        <v>2166</v>
      </c>
      <c r="AA205" s="425"/>
      <c r="AB205" s="425"/>
      <c r="AC205" s="425"/>
      <c r="AD205" s="425"/>
      <c r="AE205" s="425"/>
      <c r="AF205" s="425"/>
      <c r="AG205" s="425"/>
      <c r="AH205" s="425"/>
      <c r="AI205" s="425"/>
      <c r="AJ205" s="425"/>
      <c r="AK205" s="425"/>
      <c r="AL205" s="425"/>
      <c r="AM205" s="425"/>
      <c r="AN205" s="425"/>
      <c r="AO205" s="425"/>
      <c r="AP205" s="425"/>
      <c r="AQ205" s="425"/>
      <c r="AR205" s="425"/>
      <c r="AS205" s="425"/>
      <c r="AT205" s="425"/>
      <c r="AU205" s="425"/>
      <c r="AV205" s="425"/>
      <c r="AW205" s="425"/>
      <c r="AX205" s="425"/>
      <c r="AY205" s="425"/>
      <c r="AZ205" s="425"/>
      <c r="BA205" s="425"/>
      <c r="BB205" s="425"/>
    </row>
    <row r="206" spans="2:54" s="408" customFormat="1" ht="25.5" x14ac:dyDescent="0.2">
      <c r="B206" s="433" t="str">
        <f>IF(Tabla2[[#This Row],[Productos ]]="","",CONCATENATE(Tabla2[[#This Row],[POA]],".",Tabla2[[#This Row],[SRS]],".",Tabla2[[#This Row],[AREA]],".",Tabla2[[#This Row],[TIPO]]))</f>
        <v/>
      </c>
      <c r="C206" s="433" t="str">
        <f>IF(Tabla2[[#This Row],[Productos ]]="","",'Formulario PPGR1'!#REF!)</f>
        <v/>
      </c>
      <c r="D206" s="433" t="str">
        <f>IF(Tabla2[[#This Row],[Productos ]]="","",'Formulario PPGR1'!#REF!)</f>
        <v/>
      </c>
      <c r="E206" s="433" t="str">
        <f>IF(Tabla2[[#This Row],[Productos ]]="","",'Formulario PPGR1'!#REF!)</f>
        <v/>
      </c>
      <c r="F206" s="433" t="str">
        <f>IF(Tabla2[[#This Row],[Productos ]]="","",'Formulario PPGR1'!#REF!)</f>
        <v/>
      </c>
      <c r="G206" s="388"/>
      <c r="H206" s="388" t="s">
        <v>2193</v>
      </c>
      <c r="I206" s="388" t="s">
        <v>2195</v>
      </c>
      <c r="J206" s="378"/>
      <c r="K206" s="378"/>
      <c r="L206" s="378"/>
      <c r="M206" s="378"/>
      <c r="N206" s="378"/>
      <c r="O206" s="378"/>
      <c r="P206" s="378">
        <v>1</v>
      </c>
      <c r="Q206" s="378"/>
      <c r="R206" s="378"/>
      <c r="S206" s="378"/>
      <c r="T206" s="378"/>
      <c r="U206" s="378"/>
      <c r="V206" s="501">
        <f>SUM(Tabla2[[#This Row],[Ene]:[Dic]])</f>
        <v>1</v>
      </c>
      <c r="W206" s="498" t="s">
        <v>405</v>
      </c>
      <c r="X206" s="498" t="s">
        <v>404</v>
      </c>
      <c r="Y206" s="388"/>
      <c r="Z206" s="434" t="s">
        <v>2166</v>
      </c>
      <c r="AA206" s="425"/>
      <c r="AB206" s="425"/>
      <c r="AC206" s="425"/>
      <c r="AD206" s="425"/>
      <c r="AE206" s="425"/>
      <c r="AF206" s="425"/>
      <c r="AG206" s="425"/>
      <c r="AH206" s="425"/>
      <c r="AI206" s="425"/>
      <c r="AJ206" s="425"/>
      <c r="AK206" s="425"/>
      <c r="AL206" s="425"/>
      <c r="AM206" s="425"/>
      <c r="AN206" s="425"/>
      <c r="AO206" s="425"/>
      <c r="AP206" s="425"/>
      <c r="AQ206" s="425"/>
      <c r="AR206" s="425"/>
      <c r="AS206" s="425"/>
      <c r="AT206" s="425"/>
      <c r="AU206" s="425"/>
      <c r="AV206" s="425"/>
      <c r="AW206" s="425"/>
      <c r="AX206" s="425"/>
      <c r="AY206" s="425"/>
      <c r="AZ206" s="425"/>
      <c r="BA206" s="425"/>
      <c r="BB206" s="425"/>
    </row>
    <row r="207" spans="2:54" s="710" customFormat="1" ht="72.75" customHeight="1" x14ac:dyDescent="0.2">
      <c r="B207" s="703" t="str">
        <f>IF(Tabla2[[#This Row],[Productos ]]="","",CONCATENATE(Tabla2[[#This Row],[POA]],".",Tabla2[[#This Row],[SRS]],".",Tabla2[[#This Row],[AREA]],".",Tabla2[[#This Row],[TIPO]]))</f>
        <v/>
      </c>
      <c r="C207" s="703"/>
      <c r="D207" s="703"/>
      <c r="E207" s="703"/>
      <c r="F207" s="703" t="str">
        <f>IF(Tabla2[[#This Row],[Productos ]]="","",'Formulario PPGR1'!#REF!)</f>
        <v/>
      </c>
      <c r="G207" s="704"/>
      <c r="H207" s="711" t="s">
        <v>2732</v>
      </c>
      <c r="I207" s="704" t="s">
        <v>2733</v>
      </c>
      <c r="J207" s="706"/>
      <c r="K207" s="706">
        <v>1</v>
      </c>
      <c r="L207" s="706"/>
      <c r="M207" s="706">
        <v>1</v>
      </c>
      <c r="N207" s="706"/>
      <c r="O207" s="706">
        <v>1</v>
      </c>
      <c r="P207" s="706"/>
      <c r="Q207" s="706">
        <v>1</v>
      </c>
      <c r="R207" s="706"/>
      <c r="S207" s="706">
        <v>1</v>
      </c>
      <c r="T207" s="706"/>
      <c r="U207" s="706">
        <v>1</v>
      </c>
      <c r="V207" s="707">
        <v>6</v>
      </c>
      <c r="W207" s="708" t="s">
        <v>405</v>
      </c>
      <c r="X207" s="708" t="s">
        <v>414</v>
      </c>
      <c r="Y207" s="704"/>
      <c r="Z207" s="712" t="s">
        <v>2731</v>
      </c>
    </row>
    <row r="208" spans="2:54" s="408" customFormat="1" ht="38.25" x14ac:dyDescent="0.2">
      <c r="B208" s="433" t="e">
        <f>IF(Tabla2[[#This Row],[Productos ]]="","",CONCATENATE(Tabla2[[#This Row],[POA]],".",Tabla2[[#This Row],[SRS]],".",Tabla2[[#This Row],[AREA]],".",Tabla2[[#This Row],[TIPO]]))</f>
        <v>#REF!</v>
      </c>
      <c r="C208" s="433" t="e">
        <f>IF(Tabla2[[#This Row],[Productos ]]="","",'Formulario PPGR1'!#REF!)</f>
        <v>#REF!</v>
      </c>
      <c r="D208" s="433" t="e">
        <f>IF(Tabla2[[#This Row],[Productos ]]="","",'Formulario PPGR1'!#REF!)</f>
        <v>#REF!</v>
      </c>
      <c r="E208" s="433" t="e">
        <f>IF(Tabla2[[#This Row],[Productos ]]="","",'Formulario PPGR1'!#REF!)</f>
        <v>#REF!</v>
      </c>
      <c r="F208" s="433" t="e">
        <f>IF(Tabla2[[#This Row],[Productos ]]="","",'Formulario PPGR1'!#REF!)</f>
        <v>#REF!</v>
      </c>
      <c r="G208" s="640" t="s">
        <v>2196</v>
      </c>
      <c r="H208" s="388" t="s">
        <v>2198</v>
      </c>
      <c r="I208" s="388" t="s">
        <v>2199</v>
      </c>
      <c r="J208" s="378">
        <v>1</v>
      </c>
      <c r="K208" s="378">
        <v>1</v>
      </c>
      <c r="L208" s="378">
        <v>1</v>
      </c>
      <c r="M208" s="378">
        <v>1</v>
      </c>
      <c r="N208" s="378">
        <v>1</v>
      </c>
      <c r="O208" s="378">
        <v>1</v>
      </c>
      <c r="P208" s="378">
        <v>1</v>
      </c>
      <c r="Q208" s="378">
        <v>1</v>
      </c>
      <c r="R208" s="378">
        <v>1</v>
      </c>
      <c r="S208" s="378">
        <v>1</v>
      </c>
      <c r="T208" s="378">
        <v>1</v>
      </c>
      <c r="U208" s="378">
        <v>1</v>
      </c>
      <c r="V208" s="501">
        <f>SUM(Tabla2[[#This Row],[Ene]:[Dic]])</f>
        <v>12</v>
      </c>
      <c r="W208" s="498" t="s">
        <v>405</v>
      </c>
      <c r="X208" s="498" t="s">
        <v>407</v>
      </c>
      <c r="Y208" s="388"/>
      <c r="Z208" s="434" t="s">
        <v>2166</v>
      </c>
      <c r="AA208" s="425"/>
      <c r="AB208" s="425"/>
      <c r="AC208" s="425"/>
      <c r="AD208" s="425"/>
      <c r="AE208" s="425"/>
      <c r="AF208" s="425"/>
      <c r="AG208" s="425"/>
      <c r="AH208" s="425"/>
      <c r="AI208" s="425"/>
      <c r="AJ208" s="425"/>
      <c r="AK208" s="425"/>
      <c r="AL208" s="425"/>
      <c r="AM208" s="425"/>
      <c r="AN208" s="425"/>
      <c r="AO208" s="425"/>
      <c r="AP208" s="425"/>
      <c r="AQ208" s="425"/>
      <c r="AR208" s="425"/>
      <c r="AS208" s="425"/>
      <c r="AT208" s="425"/>
      <c r="AU208" s="425"/>
      <c r="AV208" s="425"/>
      <c r="AW208" s="425"/>
      <c r="AX208" s="425"/>
      <c r="AY208" s="425"/>
      <c r="AZ208" s="425"/>
      <c r="BA208" s="425"/>
      <c r="BB208" s="425"/>
    </row>
    <row r="209" spans="2:54" s="408" customFormat="1" ht="39" customHeight="1" x14ac:dyDescent="0.2">
      <c r="B209" s="433" t="e">
        <f>IF(Tabla2[[#This Row],[Productos ]]="","",CONCATENATE(Tabla2[[#This Row],[POA]],".",Tabla2[[#This Row],[SRS]],".",Tabla2[[#This Row],[AREA]],".",Tabla2[[#This Row],[TIPO]]))</f>
        <v>#REF!</v>
      </c>
      <c r="C209" s="433" t="e">
        <f>IF(Tabla2[[#This Row],[Productos ]]="","",'Formulario PPGR1'!#REF!)</f>
        <v>#REF!</v>
      </c>
      <c r="D209" s="433" t="e">
        <f>IF(Tabla2[[#This Row],[Productos ]]="","",'Formulario PPGR1'!#REF!)</f>
        <v>#REF!</v>
      </c>
      <c r="E209" s="433" t="e">
        <f>IF(Tabla2[[#This Row],[Productos ]]="","",'Formulario PPGR1'!#REF!)</f>
        <v>#REF!</v>
      </c>
      <c r="F209" s="433" t="e">
        <f>IF(Tabla2[[#This Row],[Productos ]]="","",'Formulario PPGR1'!#REF!)</f>
        <v>#REF!</v>
      </c>
      <c r="G209" s="640" t="s">
        <v>2200</v>
      </c>
      <c r="H209" s="388" t="s">
        <v>2204</v>
      </c>
      <c r="I209" s="388" t="s">
        <v>2205</v>
      </c>
      <c r="J209" s="378"/>
      <c r="K209" s="378"/>
      <c r="L209" s="378"/>
      <c r="M209" s="378"/>
      <c r="N209" s="378"/>
      <c r="O209" s="378"/>
      <c r="P209" s="378">
        <v>1</v>
      </c>
      <c r="Q209" s="378"/>
      <c r="R209" s="378"/>
      <c r="S209" s="378"/>
      <c r="T209" s="378"/>
      <c r="U209" s="378"/>
      <c r="V209" s="501">
        <f>SUM(Tabla2[[#This Row],[Ene]:[Dic]])</f>
        <v>1</v>
      </c>
      <c r="W209" s="498" t="s">
        <v>408</v>
      </c>
      <c r="X209" s="498"/>
      <c r="Y209" s="388"/>
      <c r="Z209" s="434" t="s">
        <v>2166</v>
      </c>
      <c r="AA209" s="425"/>
      <c r="AB209" s="425"/>
      <c r="AC209" s="425"/>
      <c r="AD209" s="425"/>
      <c r="AE209" s="425"/>
      <c r="AF209" s="425"/>
      <c r="AG209" s="425"/>
      <c r="AH209" s="425"/>
      <c r="AI209" s="425"/>
      <c r="AJ209" s="425"/>
      <c r="AK209" s="425"/>
      <c r="AL209" s="425"/>
      <c r="AM209" s="425"/>
      <c r="AN209" s="425"/>
      <c r="AO209" s="425"/>
      <c r="AP209" s="425"/>
      <c r="AQ209" s="425"/>
      <c r="AR209" s="425"/>
      <c r="AS209" s="425"/>
      <c r="AT209" s="425"/>
      <c r="AU209" s="425"/>
      <c r="AV209" s="425"/>
      <c r="AW209" s="425"/>
      <c r="AX209" s="425"/>
      <c r="AY209" s="425"/>
      <c r="AZ209" s="425"/>
      <c r="BA209" s="425"/>
      <c r="BB209" s="425"/>
    </row>
    <row r="210" spans="2:54" s="408" customFormat="1" ht="38.25" x14ac:dyDescent="0.2">
      <c r="B210" s="433" t="str">
        <f>IF(Tabla2[[#This Row],[Productos ]]="","",CONCATENATE(Tabla2[[#This Row],[POA]],".",Tabla2[[#This Row],[SRS]],".",Tabla2[[#This Row],[AREA]],".",Tabla2[[#This Row],[TIPO]]))</f>
        <v/>
      </c>
      <c r="C210" s="433" t="str">
        <f>IF(Tabla2[[#This Row],[Productos ]]="","",'Formulario PPGR1'!#REF!)</f>
        <v/>
      </c>
      <c r="D210" s="433" t="str">
        <f>IF(Tabla2[[#This Row],[Productos ]]="","",'Formulario PPGR1'!#REF!)</f>
        <v/>
      </c>
      <c r="E210" s="433" t="str">
        <f>IF(Tabla2[[#This Row],[Productos ]]="","",'Formulario PPGR1'!#REF!)</f>
        <v/>
      </c>
      <c r="F210" s="433" t="str">
        <f>IF(Tabla2[[#This Row],[Productos ]]="","",'Formulario PPGR1'!#REF!)</f>
        <v/>
      </c>
      <c r="G210" s="388"/>
      <c r="H210" s="388" t="s">
        <v>2206</v>
      </c>
      <c r="I210" s="388" t="s">
        <v>2207</v>
      </c>
      <c r="J210" s="378"/>
      <c r="K210" s="378"/>
      <c r="L210" s="378"/>
      <c r="M210" s="378"/>
      <c r="N210" s="378"/>
      <c r="O210" s="378"/>
      <c r="P210" s="378">
        <v>1</v>
      </c>
      <c r="Q210" s="378"/>
      <c r="R210" s="378"/>
      <c r="S210" s="378"/>
      <c r="T210" s="378"/>
      <c r="U210" s="378"/>
      <c r="V210" s="501">
        <f>SUM(Tabla2[[#This Row],[Ene]:[Dic]])</f>
        <v>1</v>
      </c>
      <c r="W210" s="498" t="s">
        <v>420</v>
      </c>
      <c r="X210" s="498"/>
      <c r="Y210" s="388"/>
      <c r="Z210" s="434" t="s">
        <v>2166</v>
      </c>
      <c r="AA210" s="425"/>
      <c r="AB210" s="425"/>
      <c r="AC210" s="425"/>
      <c r="AD210" s="425"/>
      <c r="AE210" s="425"/>
      <c r="AF210" s="425"/>
      <c r="AG210" s="425"/>
      <c r="AH210" s="425"/>
      <c r="AI210" s="425"/>
      <c r="AJ210" s="425"/>
      <c r="AK210" s="425"/>
      <c r="AL210" s="425"/>
      <c r="AM210" s="425"/>
      <c r="AN210" s="425"/>
      <c r="AO210" s="425"/>
      <c r="AP210" s="425"/>
      <c r="AQ210" s="425"/>
      <c r="AR210" s="425"/>
      <c r="AS210" s="425"/>
      <c r="AT210" s="425"/>
      <c r="AU210" s="425"/>
      <c r="AV210" s="425"/>
      <c r="AW210" s="425"/>
      <c r="AX210" s="425"/>
      <c r="AY210" s="425"/>
      <c r="AZ210" s="425"/>
      <c r="BA210" s="425"/>
      <c r="BB210" s="425"/>
    </row>
    <row r="211" spans="2:54" s="408" customFormat="1" ht="25.5" x14ac:dyDescent="0.2">
      <c r="B211" s="433" t="str">
        <f>IF(Tabla2[[#This Row],[Productos ]]="","",CONCATENATE(Tabla2[[#This Row],[POA]],".",Tabla2[[#This Row],[SRS]],".",Tabla2[[#This Row],[AREA]],".",Tabla2[[#This Row],[TIPO]]))</f>
        <v/>
      </c>
      <c r="C211" s="433" t="str">
        <f>IF(Tabla2[[#This Row],[Productos ]]="","",'Formulario PPGR1'!#REF!)</f>
        <v/>
      </c>
      <c r="D211" s="433" t="str">
        <f>IF(Tabla2[[#This Row],[Productos ]]="","",'Formulario PPGR1'!#REF!)</f>
        <v/>
      </c>
      <c r="E211" s="433" t="str">
        <f>IF(Tabla2[[#This Row],[Productos ]]="","",'Formulario PPGR1'!#REF!)</f>
        <v/>
      </c>
      <c r="F211" s="433" t="str">
        <f>IF(Tabla2[[#This Row],[Productos ]]="","",'Formulario PPGR1'!#REF!)</f>
        <v/>
      </c>
      <c r="G211" s="388"/>
      <c r="H211" s="388" t="s">
        <v>2208</v>
      </c>
      <c r="I211" s="388" t="s">
        <v>2209</v>
      </c>
      <c r="J211" s="378">
        <v>1</v>
      </c>
      <c r="K211" s="378"/>
      <c r="L211" s="378"/>
      <c r="M211" s="378">
        <v>1</v>
      </c>
      <c r="N211" s="378"/>
      <c r="O211" s="378"/>
      <c r="P211" s="378">
        <v>1</v>
      </c>
      <c r="Q211" s="378"/>
      <c r="R211" s="378"/>
      <c r="S211" s="378">
        <v>1</v>
      </c>
      <c r="T211" s="378"/>
      <c r="U211" s="378"/>
      <c r="V211" s="501">
        <f>SUM(Tabla2[[#This Row],[Ene]:[Dic]])</f>
        <v>4</v>
      </c>
      <c r="W211" s="498" t="s">
        <v>404</v>
      </c>
      <c r="X211" s="498" t="s">
        <v>405</v>
      </c>
      <c r="Y211" s="388"/>
      <c r="Z211" s="434" t="s">
        <v>536</v>
      </c>
      <c r="AA211" s="425"/>
      <c r="AB211" s="425"/>
      <c r="AC211" s="425"/>
      <c r="AD211" s="425"/>
      <c r="AE211" s="425"/>
      <c r="AF211" s="425"/>
      <c r="AG211" s="425"/>
      <c r="AH211" s="425"/>
      <c r="AI211" s="425"/>
      <c r="AJ211" s="425"/>
      <c r="AK211" s="425"/>
      <c r="AL211" s="425"/>
      <c r="AM211" s="425"/>
      <c r="AN211" s="425"/>
      <c r="AO211" s="425"/>
      <c r="AP211" s="425"/>
      <c r="AQ211" s="425"/>
      <c r="AR211" s="425"/>
      <c r="AS211" s="425"/>
      <c r="AT211" s="425"/>
      <c r="AU211" s="425"/>
      <c r="AV211" s="425"/>
      <c r="AW211" s="425"/>
      <c r="AX211" s="425"/>
      <c r="AY211" s="425"/>
      <c r="AZ211" s="425"/>
      <c r="BA211" s="425"/>
      <c r="BB211" s="425"/>
    </row>
    <row r="212" spans="2:54" s="408" customFormat="1" ht="25.5" x14ac:dyDescent="0.2">
      <c r="B212" s="433" t="str">
        <f>IF(Tabla2[[#This Row],[Productos ]]="","",CONCATENATE(Tabla2[[#This Row],[POA]],".",Tabla2[[#This Row],[SRS]],".",Tabla2[[#This Row],[AREA]],".",Tabla2[[#This Row],[TIPO]]))</f>
        <v/>
      </c>
      <c r="C212" s="433"/>
      <c r="D212" s="433"/>
      <c r="E212" s="433"/>
      <c r="F212" s="433" t="str">
        <f>IF(Tabla2[[#This Row],[Productos ]]="","",'Formulario PPGR1'!#REF!)</f>
        <v/>
      </c>
      <c r="G212" s="388"/>
      <c r="H212" s="388" t="s">
        <v>2210</v>
      </c>
      <c r="I212" s="388" t="s">
        <v>2214</v>
      </c>
      <c r="J212" s="378"/>
      <c r="K212" s="378"/>
      <c r="L212" s="378">
        <v>1</v>
      </c>
      <c r="M212" s="378"/>
      <c r="N212" s="378"/>
      <c r="O212" s="378">
        <v>1</v>
      </c>
      <c r="P212" s="378"/>
      <c r="Q212" s="378"/>
      <c r="R212" s="378">
        <v>1</v>
      </c>
      <c r="S212" s="378"/>
      <c r="T212" s="378"/>
      <c r="U212" s="378">
        <v>1</v>
      </c>
      <c r="V212" s="501">
        <f>SUM(Tabla2[[#This Row],[Ene]:[Dic]])</f>
        <v>4</v>
      </c>
      <c r="W212" s="498" t="s">
        <v>405</v>
      </c>
      <c r="X212" s="498" t="s">
        <v>408</v>
      </c>
      <c r="Y212" s="388"/>
      <c r="Z212" s="434" t="s">
        <v>536</v>
      </c>
      <c r="AA212" s="425"/>
      <c r="AB212" s="425"/>
      <c r="AC212" s="425"/>
      <c r="AD212" s="425"/>
      <c r="AE212" s="425"/>
      <c r="AF212" s="425"/>
      <c r="AG212" s="425"/>
      <c r="AH212" s="425"/>
      <c r="AI212" s="425"/>
      <c r="AJ212" s="425"/>
      <c r="AK212" s="425"/>
      <c r="AL212" s="425"/>
      <c r="AM212" s="425"/>
      <c r="AN212" s="425"/>
      <c r="AO212" s="425"/>
      <c r="AP212" s="425"/>
      <c r="AQ212" s="425"/>
      <c r="AR212" s="425"/>
      <c r="AS212" s="425"/>
      <c r="AT212" s="425"/>
      <c r="AU212" s="425"/>
      <c r="AV212" s="425"/>
      <c r="AW212" s="425"/>
      <c r="AX212" s="425"/>
      <c r="AY212" s="425"/>
      <c r="AZ212" s="425"/>
      <c r="BA212" s="425"/>
      <c r="BB212" s="425"/>
    </row>
    <row r="213" spans="2:54" s="436" customFormat="1" x14ac:dyDescent="0.2">
      <c r="B213" s="433" t="str">
        <f>IF(Tabla2[[#This Row],[Productos ]]="","",CONCATENATE(Tabla2[[#This Row],[POA]],".",Tabla2[[#This Row],[SRS]],".",Tabla2[[#This Row],[AREA]],".",Tabla2[[#This Row],[TIPO]]))</f>
        <v/>
      </c>
      <c r="C213" s="433" t="str">
        <f>IF(Tabla2[[#This Row],[Productos ]]="","",'Formulario PPGR1'!#REF!)</f>
        <v/>
      </c>
      <c r="D213" s="433" t="str">
        <f>IF(Tabla2[[#This Row],[Productos ]]="","",'Formulario PPGR1'!#REF!)</f>
        <v/>
      </c>
      <c r="E213" s="433" t="str">
        <f>IF(Tabla2[[#This Row],[Productos ]]="","",'Formulario PPGR1'!#REF!)</f>
        <v/>
      </c>
      <c r="F213" s="433" t="str">
        <f>IF(Tabla2[[#This Row],[Productos ]]="","",'Formulario PPGR1'!#REF!)</f>
        <v/>
      </c>
      <c r="G213" s="388"/>
      <c r="H213" s="388" t="s">
        <v>2212</v>
      </c>
      <c r="I213" s="388" t="s">
        <v>2211</v>
      </c>
      <c r="J213" s="378"/>
      <c r="K213" s="378"/>
      <c r="L213" s="378"/>
      <c r="M213" s="378"/>
      <c r="N213" s="378"/>
      <c r="O213" s="378">
        <v>1</v>
      </c>
      <c r="P213" s="378"/>
      <c r="Q213" s="378"/>
      <c r="R213" s="378"/>
      <c r="S213" s="378"/>
      <c r="T213" s="378"/>
      <c r="U213" s="378">
        <v>1</v>
      </c>
      <c r="V213" s="501">
        <f>SUM(Tabla2[[#This Row],[Ene]:[Dic]])</f>
        <v>2</v>
      </c>
      <c r="W213" s="498" t="s">
        <v>418</v>
      </c>
      <c r="X213" s="498"/>
      <c r="Y213" s="388"/>
      <c r="Z213" s="434" t="s">
        <v>2166</v>
      </c>
    </row>
    <row r="214" spans="2:54" s="436" customFormat="1" ht="25.5" x14ac:dyDescent="0.2">
      <c r="B214" s="433" t="str">
        <f>IF(Tabla2[[#This Row],[Productos ]]="","",CONCATENATE(Tabla2[[#This Row],[POA]],".",Tabla2[[#This Row],[SRS]],".",Tabla2[[#This Row],[AREA]],".",Tabla2[[#This Row],[TIPO]]))</f>
        <v/>
      </c>
      <c r="C214" s="433"/>
      <c r="D214" s="433"/>
      <c r="E214" s="433"/>
      <c r="F214" s="433" t="str">
        <f>IF(Tabla2[[#This Row],[Productos ]]="","",'Formulario PPGR1'!#REF!)</f>
        <v/>
      </c>
      <c r="G214" s="388"/>
      <c r="H214" s="388" t="s">
        <v>2213</v>
      </c>
      <c r="I214" s="388" t="s">
        <v>2215</v>
      </c>
      <c r="J214" s="378"/>
      <c r="K214" s="378"/>
      <c r="L214" s="378"/>
      <c r="M214" s="378"/>
      <c r="N214" s="378"/>
      <c r="O214" s="378"/>
      <c r="P214" s="378">
        <v>1</v>
      </c>
      <c r="Q214" s="378"/>
      <c r="R214" s="378"/>
      <c r="S214" s="378"/>
      <c r="T214" s="378"/>
      <c r="U214" s="378"/>
      <c r="V214" s="501">
        <f>SUM(Tabla2[[#This Row],[Ene]:[Dic]])</f>
        <v>1</v>
      </c>
      <c r="W214" s="498" t="s">
        <v>421</v>
      </c>
      <c r="X214" s="498"/>
      <c r="Y214" s="388" t="s">
        <v>2216</v>
      </c>
      <c r="Z214" s="434" t="s">
        <v>2166</v>
      </c>
    </row>
    <row r="215" spans="2:54" s="436" customFormat="1" ht="25.5" x14ac:dyDescent="0.2">
      <c r="B215" s="657" t="str">
        <f>IF(Tabla2[[#This Row],[Productos ]]="","",CONCATENATE(Tabla2[[#This Row],[POA]],".",Tabla2[[#This Row],[SRS]],".",Tabla2[[#This Row],[AREA]],".",Tabla2[[#This Row],[TIPO]]))</f>
        <v/>
      </c>
      <c r="C215" s="657"/>
      <c r="D215" s="657"/>
      <c r="E215" s="657"/>
      <c r="F215" s="657" t="str">
        <f>IF(Tabla2[[#This Row],[Productos ]]="","",'Formulario PPGR1'!#REF!)</f>
        <v/>
      </c>
      <c r="G215" s="658"/>
      <c r="H215" s="658" t="s">
        <v>2668</v>
      </c>
      <c r="I215" s="388" t="s">
        <v>2669</v>
      </c>
      <c r="J215" s="659"/>
      <c r="K215" s="659"/>
      <c r="L215" s="659">
        <v>1</v>
      </c>
      <c r="M215" s="659"/>
      <c r="N215" s="659"/>
      <c r="O215" s="659"/>
      <c r="P215" s="659"/>
      <c r="Q215" s="659"/>
      <c r="R215" s="659"/>
      <c r="S215" s="659"/>
      <c r="T215" s="659"/>
      <c r="U215" s="659"/>
      <c r="V215" s="660">
        <f>SUM(Tabla2[[#This Row],[Ene]:[Dic]])</f>
        <v>1</v>
      </c>
      <c r="W215" s="661" t="s">
        <v>2670</v>
      </c>
      <c r="X215" s="661"/>
      <c r="Y215" s="658"/>
      <c r="Z215" s="434" t="s">
        <v>2166</v>
      </c>
    </row>
    <row r="216" spans="2:54" s="436" customFormat="1" x14ac:dyDescent="0.2">
      <c r="B216" s="657" t="str">
        <f>IF(Tabla2[[#This Row],[Productos ]]="","",CONCATENATE(Tabla2[[#This Row],[POA]],".",Tabla2[[#This Row],[SRS]],".",Tabla2[[#This Row],[AREA]],".",Tabla2[[#This Row],[TIPO]]))</f>
        <v/>
      </c>
      <c r="C216" s="657"/>
      <c r="D216" s="657"/>
      <c r="E216" s="657"/>
      <c r="F216" s="657" t="str">
        <f>IF(Tabla2[[#This Row],[Productos ]]="","",'Formulario PPGR1'!#REF!)</f>
        <v/>
      </c>
      <c r="G216" s="658"/>
      <c r="H216" s="658" t="s">
        <v>2671</v>
      </c>
      <c r="I216" s="388" t="s">
        <v>2672</v>
      </c>
      <c r="J216" s="659"/>
      <c r="K216" s="659"/>
      <c r="L216" s="659"/>
      <c r="M216" s="659">
        <v>1</v>
      </c>
      <c r="N216" s="659"/>
      <c r="O216" s="659"/>
      <c r="P216" s="659"/>
      <c r="Q216" s="659"/>
      <c r="R216" s="659"/>
      <c r="S216" s="659"/>
      <c r="T216" s="659"/>
      <c r="U216" s="659"/>
      <c r="V216" s="660">
        <f>SUM(Tabla2[[#This Row],[Ene]:[Dic]])</f>
        <v>1</v>
      </c>
      <c r="W216" s="661" t="s">
        <v>2673</v>
      </c>
      <c r="X216" s="661"/>
      <c r="Y216" s="658"/>
      <c r="Z216" s="434" t="s">
        <v>2166</v>
      </c>
    </row>
    <row r="217" spans="2:54" s="436" customFormat="1" ht="25.5" x14ac:dyDescent="0.2">
      <c r="B217" s="657" t="str">
        <f>IF(Tabla2[[#This Row],[Productos ]]="","",CONCATENATE(Tabla2[[#This Row],[POA]],".",Tabla2[[#This Row],[SRS]],".",Tabla2[[#This Row],[AREA]],".",Tabla2[[#This Row],[TIPO]]))</f>
        <v/>
      </c>
      <c r="C217" s="657"/>
      <c r="D217" s="657"/>
      <c r="E217" s="657"/>
      <c r="F217" s="657" t="str">
        <f>IF(Tabla2[[#This Row],[Productos ]]="","",'Formulario PPGR1'!#REF!)</f>
        <v/>
      </c>
      <c r="G217" s="658"/>
      <c r="H217" s="658" t="s">
        <v>2674</v>
      </c>
      <c r="I217" s="388" t="s">
        <v>2675</v>
      </c>
      <c r="J217" s="659"/>
      <c r="K217" s="659"/>
      <c r="L217" s="659"/>
      <c r="M217" s="659"/>
      <c r="N217" s="659"/>
      <c r="O217" s="659">
        <v>1</v>
      </c>
      <c r="P217" s="659"/>
      <c r="Q217" s="659">
        <v>1</v>
      </c>
      <c r="R217" s="659"/>
      <c r="S217" s="659">
        <v>1</v>
      </c>
      <c r="T217" s="659"/>
      <c r="U217" s="659">
        <v>1</v>
      </c>
      <c r="V217" s="660">
        <f>SUM(Tabla2[[#This Row],[Ene]:[Dic]])</f>
        <v>4</v>
      </c>
      <c r="W217" s="661" t="s">
        <v>2676</v>
      </c>
      <c r="X217" s="661"/>
      <c r="Y217" s="658"/>
      <c r="Z217" s="434" t="s">
        <v>2166</v>
      </c>
    </row>
    <row r="218" spans="2:54" s="436" customFormat="1" ht="38.25" x14ac:dyDescent="0.2">
      <c r="B218" s="657" t="str">
        <f>IF(Tabla2[[#This Row],[Productos ]]="","",CONCATENATE(Tabla2[[#This Row],[POA]],".",Tabla2[[#This Row],[SRS]],".",Tabla2[[#This Row],[AREA]],".",Tabla2[[#This Row],[TIPO]]))</f>
        <v/>
      </c>
      <c r="C218" s="657"/>
      <c r="D218" s="657"/>
      <c r="E218" s="657"/>
      <c r="F218" s="657" t="str">
        <f>IF(Tabla2[[#This Row],[Productos ]]="","",'Formulario PPGR1'!#REF!)</f>
        <v/>
      </c>
      <c r="G218" s="658"/>
      <c r="H218" s="658" t="s">
        <v>2677</v>
      </c>
      <c r="I218" s="388" t="s">
        <v>2678</v>
      </c>
      <c r="J218" s="659"/>
      <c r="K218" s="659"/>
      <c r="L218" s="659"/>
      <c r="M218" s="659"/>
      <c r="N218" s="659">
        <v>1</v>
      </c>
      <c r="O218" s="659"/>
      <c r="P218" s="659"/>
      <c r="Q218" s="659"/>
      <c r="R218" s="659"/>
      <c r="S218" s="659"/>
      <c r="T218" s="659"/>
      <c r="U218" s="659"/>
      <c r="V218" s="660">
        <f>SUM(Tabla2[[#This Row],[Ene]:[Dic]])</f>
        <v>1</v>
      </c>
      <c r="W218" s="661" t="s">
        <v>2679</v>
      </c>
      <c r="X218" s="661"/>
      <c r="Y218" s="658"/>
      <c r="Z218" s="434" t="s">
        <v>2166</v>
      </c>
    </row>
    <row r="219" spans="2:54" s="436" customFormat="1" ht="25.5" x14ac:dyDescent="0.2">
      <c r="B219" s="433" t="e">
        <f>IF(Tabla2[[#This Row],[Productos ]]="","",CONCATENATE(Tabla2[[#This Row],[POA]],".",Tabla2[[#This Row],[SRS]],".",Tabla2[[#This Row],[AREA]],".",Tabla2[[#This Row],[TIPO]]))</f>
        <v>#REF!</v>
      </c>
      <c r="C219" s="433"/>
      <c r="D219" s="433"/>
      <c r="E219" s="433"/>
      <c r="F219" s="433" t="e">
        <f>IF(Tabla2[[#This Row],[Productos ]]="","",'Formulario PPGR1'!#REF!)</f>
        <v>#REF!</v>
      </c>
      <c r="G219" s="388" t="s">
        <v>2272</v>
      </c>
      <c r="H219" s="388" t="s">
        <v>2276</v>
      </c>
      <c r="I219" s="388" t="s">
        <v>2281</v>
      </c>
      <c r="J219" s="378">
        <v>1</v>
      </c>
      <c r="K219" s="378"/>
      <c r="L219" s="378"/>
      <c r="M219" s="378"/>
      <c r="N219" s="378"/>
      <c r="O219" s="378"/>
      <c r="P219" s="378"/>
      <c r="Q219" s="378"/>
      <c r="R219" s="378"/>
      <c r="S219" s="378"/>
      <c r="T219" s="378"/>
      <c r="U219" s="378"/>
      <c r="V219" s="501">
        <f>SUM(Tabla2[[#This Row],[Ene]:[Dic]])</f>
        <v>1</v>
      </c>
      <c r="W219" s="498" t="s">
        <v>413</v>
      </c>
      <c r="X219" s="498"/>
      <c r="Y219" s="388"/>
      <c r="Z219" s="645" t="s">
        <v>2274</v>
      </c>
    </row>
    <row r="220" spans="2:54" s="436" customFormat="1" ht="25.5" x14ac:dyDescent="0.2">
      <c r="B220" s="433" t="str">
        <f>IF(Tabla2[[#This Row],[Productos ]]="","",CONCATENATE(Tabla2[[#This Row],[POA]],".",Tabla2[[#This Row],[SRS]],".",Tabla2[[#This Row],[AREA]],".",Tabla2[[#This Row],[TIPO]]))</f>
        <v/>
      </c>
      <c r="C220" s="433"/>
      <c r="D220" s="433"/>
      <c r="E220" s="433"/>
      <c r="F220" s="433" t="str">
        <f>IF(Tabla2[[#This Row],[Productos ]]="","",'Formulario PPGR1'!#REF!)</f>
        <v/>
      </c>
      <c r="G220" s="388"/>
      <c r="H220" s="388" t="s">
        <v>2277</v>
      </c>
      <c r="I220" s="388" t="s">
        <v>2285</v>
      </c>
      <c r="J220" s="378">
        <v>1</v>
      </c>
      <c r="K220" s="378"/>
      <c r="L220" s="378"/>
      <c r="M220" s="378"/>
      <c r="N220" s="378"/>
      <c r="O220" s="378"/>
      <c r="P220" s="378"/>
      <c r="Q220" s="378"/>
      <c r="R220" s="378"/>
      <c r="S220" s="378"/>
      <c r="T220" s="378"/>
      <c r="U220" s="378"/>
      <c r="V220" s="501">
        <f>SUM(Tabla2[[#This Row],[Ene]:[Dic]])</f>
        <v>1</v>
      </c>
      <c r="W220" s="498" t="s">
        <v>408</v>
      </c>
      <c r="X220" s="498"/>
      <c r="Y220" s="388"/>
      <c r="Z220" s="645" t="s">
        <v>2274</v>
      </c>
    </row>
    <row r="221" spans="2:54" s="436" customFormat="1" ht="25.5" x14ac:dyDescent="0.2">
      <c r="B221" s="433" t="str">
        <f>IF(Tabla2[[#This Row],[Productos ]]="","",CONCATENATE(Tabla2[[#This Row],[POA]],".",Tabla2[[#This Row],[SRS]],".",Tabla2[[#This Row],[AREA]],".",Tabla2[[#This Row],[TIPO]]))</f>
        <v/>
      </c>
      <c r="C221" s="433"/>
      <c r="D221" s="433"/>
      <c r="E221" s="433"/>
      <c r="F221" s="433" t="str">
        <f>IF(Tabla2[[#This Row],[Productos ]]="","",'Formulario PPGR1'!#REF!)</f>
        <v/>
      </c>
      <c r="G221" s="388"/>
      <c r="H221" s="388" t="s">
        <v>2278</v>
      </c>
      <c r="I221" s="388" t="s">
        <v>2283</v>
      </c>
      <c r="J221" s="378"/>
      <c r="K221" s="378"/>
      <c r="L221" s="378"/>
      <c r="M221" s="378"/>
      <c r="N221" s="378"/>
      <c r="O221" s="378">
        <v>1</v>
      </c>
      <c r="P221" s="378"/>
      <c r="Q221" s="378"/>
      <c r="R221" s="378"/>
      <c r="S221" s="378"/>
      <c r="T221" s="378"/>
      <c r="U221" s="378">
        <v>1</v>
      </c>
      <c r="V221" s="501">
        <f>SUM(Tabla2[[#This Row],[Ene]:[Dic]])</f>
        <v>2</v>
      </c>
      <c r="W221" s="498" t="s">
        <v>413</v>
      </c>
      <c r="X221" s="498"/>
      <c r="Y221" s="388"/>
      <c r="Z221" s="645" t="s">
        <v>2274</v>
      </c>
    </row>
    <row r="222" spans="2:54" s="436" customFormat="1" ht="25.5" x14ac:dyDescent="0.2">
      <c r="B222" s="433" t="str">
        <f>IF(Tabla2[[#This Row],[Productos ]]="","",CONCATENATE(Tabla2[[#This Row],[POA]],".",Tabla2[[#This Row],[SRS]],".",Tabla2[[#This Row],[AREA]],".",Tabla2[[#This Row],[TIPO]]))</f>
        <v/>
      </c>
      <c r="C222" s="433"/>
      <c r="D222" s="433"/>
      <c r="E222" s="433"/>
      <c r="F222" s="433" t="str">
        <f>IF(Tabla2[[#This Row],[Productos ]]="","",'Formulario PPGR1'!#REF!)</f>
        <v/>
      </c>
      <c r="G222" s="388"/>
      <c r="H222" s="388" t="s">
        <v>2282</v>
      </c>
      <c r="I222" s="388" t="s">
        <v>2284</v>
      </c>
      <c r="J222" s="378"/>
      <c r="K222" s="378"/>
      <c r="L222" s="378"/>
      <c r="M222" s="378"/>
      <c r="N222" s="378"/>
      <c r="O222" s="378">
        <v>1</v>
      </c>
      <c r="P222" s="378"/>
      <c r="Q222" s="378"/>
      <c r="R222" s="378"/>
      <c r="S222" s="378"/>
      <c r="T222" s="378"/>
      <c r="U222" s="378">
        <v>1</v>
      </c>
      <c r="V222" s="501">
        <f>SUM(Tabla2[[#This Row],[Ene]:[Dic]])</f>
        <v>2</v>
      </c>
      <c r="W222" s="498" t="s">
        <v>413</v>
      </c>
      <c r="X222" s="498"/>
      <c r="Y222" s="388"/>
      <c r="Z222" s="645" t="s">
        <v>2274</v>
      </c>
    </row>
    <row r="223" spans="2:54" s="436" customFormat="1" ht="53.25" customHeight="1" x14ac:dyDescent="0.2">
      <c r="B223" s="433" t="e">
        <f>IF(Tabla2[[#This Row],[Productos ]]="","",CONCATENATE(Tabla2[[#This Row],[POA]],".",Tabla2[[#This Row],[SRS]],".",Tabla2[[#This Row],[AREA]],".",Tabla2[[#This Row],[TIPO]]))</f>
        <v>#REF!</v>
      </c>
      <c r="C223" s="433"/>
      <c r="D223" s="433"/>
      <c r="E223" s="433"/>
      <c r="F223" s="433" t="e">
        <f>IF(Tabla2[[#This Row],[Productos ]]="","",'Formulario PPGR1'!#REF!)</f>
        <v>#REF!</v>
      </c>
      <c r="G223" s="388" t="s">
        <v>2279</v>
      </c>
      <c r="H223" s="388" t="s">
        <v>2280</v>
      </c>
      <c r="I223" s="389" t="s">
        <v>2286</v>
      </c>
      <c r="J223" s="378"/>
      <c r="K223" s="378"/>
      <c r="L223" s="378">
        <v>1</v>
      </c>
      <c r="M223" s="378"/>
      <c r="N223" s="378"/>
      <c r="O223" s="378">
        <v>1</v>
      </c>
      <c r="P223" s="378"/>
      <c r="Q223" s="378"/>
      <c r="R223" s="378">
        <v>1</v>
      </c>
      <c r="S223" s="378"/>
      <c r="T223" s="378"/>
      <c r="U223" s="378">
        <v>1</v>
      </c>
      <c r="V223" s="501">
        <f>SUM(Tabla2[[#This Row],[Ene]:[Dic]])</f>
        <v>4</v>
      </c>
      <c r="W223" s="498" t="s">
        <v>405</v>
      </c>
      <c r="X223" s="498" t="s">
        <v>414</v>
      </c>
      <c r="Y223" s="388"/>
      <c r="Z223" s="645" t="s">
        <v>2274</v>
      </c>
    </row>
    <row r="224" spans="2:54" s="436" customFormat="1" ht="44.25" customHeight="1" x14ac:dyDescent="0.2">
      <c r="B224" s="433" t="e">
        <f>IF(Tabla2[[#This Row],[Productos ]]="","",CONCATENATE(Tabla2[[#This Row],[POA]],".",Tabla2[[#This Row],[SRS]],".",Tabla2[[#This Row],[AREA]],".",Tabla2[[#This Row],[TIPO]]))</f>
        <v>#REF!</v>
      </c>
      <c r="C224" s="433"/>
      <c r="D224" s="433"/>
      <c r="E224" s="433"/>
      <c r="F224" s="433" t="e">
        <f>IF(Tabla2[[#This Row],[Productos ]]="","",'Formulario PPGR1'!#REF!)</f>
        <v>#REF!</v>
      </c>
      <c r="G224" s="388" t="s">
        <v>2289</v>
      </c>
      <c r="H224" s="389" t="s">
        <v>2290</v>
      </c>
      <c r="I224" s="389" t="s">
        <v>2292</v>
      </c>
      <c r="J224" s="378">
        <v>1</v>
      </c>
      <c r="K224" s="378">
        <v>1</v>
      </c>
      <c r="L224" s="378">
        <v>1</v>
      </c>
      <c r="M224" s="378">
        <v>1</v>
      </c>
      <c r="N224" s="378">
        <v>1</v>
      </c>
      <c r="O224" s="378">
        <v>1</v>
      </c>
      <c r="P224" s="378">
        <v>1</v>
      </c>
      <c r="Q224" s="378">
        <v>1</v>
      </c>
      <c r="R224" s="378">
        <v>1</v>
      </c>
      <c r="S224" s="378">
        <v>1</v>
      </c>
      <c r="T224" s="378">
        <v>1</v>
      </c>
      <c r="U224" s="378">
        <v>1</v>
      </c>
      <c r="V224" s="501">
        <f>SUM(Tabla2[[#This Row],[Ene]:[Dic]])</f>
        <v>12</v>
      </c>
      <c r="W224" s="498" t="s">
        <v>420</v>
      </c>
      <c r="X224" s="498"/>
      <c r="Y224" s="388"/>
      <c r="Z224" s="645" t="s">
        <v>2288</v>
      </c>
    </row>
    <row r="225" spans="2:26" s="436" customFormat="1" ht="25.5" x14ac:dyDescent="0.2">
      <c r="B225" s="433" t="str">
        <f>IF(Tabla2[[#This Row],[Productos ]]="","",CONCATENATE(Tabla2[[#This Row],[POA]],".",Tabla2[[#This Row],[SRS]],".",Tabla2[[#This Row],[AREA]],".",Tabla2[[#This Row],[TIPO]]))</f>
        <v/>
      </c>
      <c r="C225" s="433"/>
      <c r="D225" s="433"/>
      <c r="E225" s="433"/>
      <c r="F225" s="433" t="str">
        <f>IF(Tabla2[[#This Row],[Productos ]]="","",'Formulario PPGR1'!#REF!)</f>
        <v/>
      </c>
      <c r="G225" s="388"/>
      <c r="H225" s="389" t="s">
        <v>2291</v>
      </c>
      <c r="I225" s="389" t="s">
        <v>2293</v>
      </c>
      <c r="J225" s="378"/>
      <c r="K225" s="378"/>
      <c r="L225" s="378">
        <v>1</v>
      </c>
      <c r="M225" s="378"/>
      <c r="N225" s="378"/>
      <c r="O225" s="378">
        <v>1</v>
      </c>
      <c r="P225" s="378"/>
      <c r="Q225" s="378"/>
      <c r="R225" s="378">
        <v>1</v>
      </c>
      <c r="S225" s="378"/>
      <c r="T225" s="378"/>
      <c r="U225" s="378">
        <v>1</v>
      </c>
      <c r="V225" s="501">
        <f>SUM(Tabla2[[#This Row],[Ene]:[Dic]])</f>
        <v>4</v>
      </c>
      <c r="W225" s="498" t="s">
        <v>404</v>
      </c>
      <c r="X225" s="498" t="s">
        <v>405</v>
      </c>
      <c r="Y225" s="388"/>
      <c r="Z225" s="645" t="s">
        <v>2288</v>
      </c>
    </row>
    <row r="226" spans="2:26" s="436" customFormat="1" ht="36.75" customHeight="1" x14ac:dyDescent="0.2">
      <c r="B226" s="433" t="str">
        <f>IF(Tabla2[[#This Row],[Productos ]]="","",CONCATENATE(Tabla2[[#This Row],[POA]],".",Tabla2[[#This Row],[SRS]],".",Tabla2[[#This Row],[AREA]],".",Tabla2[[#This Row],[TIPO]]))</f>
        <v/>
      </c>
      <c r="C226" s="433"/>
      <c r="D226" s="433"/>
      <c r="E226" s="433"/>
      <c r="F226" s="433" t="str">
        <f>IF(Tabla2[[#This Row],[Productos ]]="","",'Formulario PPGR1'!#REF!)</f>
        <v/>
      </c>
      <c r="G226" s="388"/>
      <c r="H226" s="389" t="s">
        <v>2294</v>
      </c>
      <c r="I226" s="389" t="s">
        <v>2295</v>
      </c>
      <c r="J226" s="378"/>
      <c r="K226" s="378"/>
      <c r="L226" s="378">
        <v>1</v>
      </c>
      <c r="M226" s="378"/>
      <c r="N226" s="378"/>
      <c r="O226" s="378">
        <v>1</v>
      </c>
      <c r="P226" s="378"/>
      <c r="Q226" s="378"/>
      <c r="R226" s="378">
        <v>1</v>
      </c>
      <c r="S226" s="378"/>
      <c r="T226" s="378"/>
      <c r="U226" s="378">
        <v>1</v>
      </c>
      <c r="V226" s="501">
        <f>SUM(Tabla2[[#This Row],[Ene]:[Dic]])</f>
        <v>4</v>
      </c>
      <c r="W226" s="498" t="s">
        <v>420</v>
      </c>
      <c r="X226" s="498"/>
      <c r="Y226" s="388"/>
      <c r="Z226" s="645" t="s">
        <v>2288</v>
      </c>
    </row>
    <row r="227" spans="2:26" s="710" customFormat="1" ht="43.5" customHeight="1" x14ac:dyDescent="0.2">
      <c r="B227" s="703" t="str">
        <f>IF(Tabla2[[#This Row],[Productos ]]="","",CONCATENATE(Tabla2[[#This Row],[POA]],".",Tabla2[[#This Row],[SRS]],".",Tabla2[[#This Row],[AREA]],".",Tabla2[[#This Row],[TIPO]]))</f>
        <v/>
      </c>
      <c r="C227" s="703"/>
      <c r="D227" s="703"/>
      <c r="E227" s="703"/>
      <c r="F227" s="703" t="str">
        <f>IF(Tabla2[[#This Row],[Productos ]]="","",'Formulario PPGR1'!#REF!)</f>
        <v/>
      </c>
      <c r="G227" s="704"/>
      <c r="H227" s="705" t="s">
        <v>2729</v>
      </c>
      <c r="I227" s="704" t="s">
        <v>2730</v>
      </c>
      <c r="J227" s="706">
        <v>1</v>
      </c>
      <c r="K227" s="706">
        <v>1</v>
      </c>
      <c r="L227" s="706">
        <v>1</v>
      </c>
      <c r="M227" s="706">
        <v>1</v>
      </c>
      <c r="N227" s="706">
        <v>1</v>
      </c>
      <c r="O227" s="706">
        <v>1</v>
      </c>
      <c r="P227" s="706">
        <v>1</v>
      </c>
      <c r="Q227" s="706">
        <v>1</v>
      </c>
      <c r="R227" s="706">
        <v>1</v>
      </c>
      <c r="S227" s="706">
        <v>1</v>
      </c>
      <c r="T227" s="706">
        <v>1</v>
      </c>
      <c r="U227" s="706">
        <v>1</v>
      </c>
      <c r="V227" s="707">
        <v>12</v>
      </c>
      <c r="W227" s="708" t="s">
        <v>413</v>
      </c>
      <c r="X227" s="708"/>
      <c r="Y227" s="704"/>
      <c r="Z227" s="709" t="s">
        <v>2731</v>
      </c>
    </row>
    <row r="228" spans="2:26" s="436" customFormat="1" ht="52.5" customHeight="1" x14ac:dyDescent="0.2">
      <c r="B228" s="433" t="e">
        <f>IF(Tabla2[[#This Row],[Productos ]]="","",CONCATENATE(Tabla2[[#This Row],[POA]],".",Tabla2[[#This Row],[SRS]],".",Tabla2[[#This Row],[AREA]],".",Tabla2[[#This Row],[TIPO]]))</f>
        <v>#REF!</v>
      </c>
      <c r="C228" s="433"/>
      <c r="D228" s="433"/>
      <c r="E228" s="433"/>
      <c r="F228" s="433" t="e">
        <f>IF(Tabla2[[#This Row],[Productos ]]="","",'Formulario PPGR1'!#REF!)</f>
        <v>#REF!</v>
      </c>
      <c r="G228" s="388" t="s">
        <v>2331</v>
      </c>
      <c r="H228" s="388" t="s">
        <v>2333</v>
      </c>
      <c r="I228" s="388" t="s">
        <v>2334</v>
      </c>
      <c r="J228" s="378"/>
      <c r="K228" s="378">
        <v>1</v>
      </c>
      <c r="L228" s="378"/>
      <c r="M228" s="378">
        <v>1</v>
      </c>
      <c r="N228" s="378">
        <v>1</v>
      </c>
      <c r="O228" s="378">
        <v>1</v>
      </c>
      <c r="P228" s="378">
        <v>1</v>
      </c>
      <c r="Q228" s="378">
        <v>1</v>
      </c>
      <c r="R228" s="378">
        <v>1</v>
      </c>
      <c r="S228" s="378">
        <v>1</v>
      </c>
      <c r="T228" s="378">
        <v>1</v>
      </c>
      <c r="U228" s="378">
        <v>1</v>
      </c>
      <c r="V228" s="501">
        <f>SUM(Tabla2[[#This Row],[Ene]:[Dic]])</f>
        <v>10</v>
      </c>
      <c r="W228" s="498" t="s">
        <v>404</v>
      </c>
      <c r="X228" s="498" t="s">
        <v>405</v>
      </c>
      <c r="Y228" s="388"/>
      <c r="Z228" s="645" t="s">
        <v>558</v>
      </c>
    </row>
    <row r="229" spans="2:26" s="436" customFormat="1" ht="40.5" customHeight="1" x14ac:dyDescent="0.2">
      <c r="B229" s="433" t="str">
        <f>IF(Tabla2[[#This Row],[Productos ]]="","",CONCATENATE(Tabla2[[#This Row],[POA]],".",Tabla2[[#This Row],[SRS]],".",Tabla2[[#This Row],[AREA]],".",Tabla2[[#This Row],[TIPO]]))</f>
        <v/>
      </c>
      <c r="C229" s="433"/>
      <c r="D229" s="433"/>
      <c r="E229" s="433"/>
      <c r="F229" s="433" t="str">
        <f>IF(Tabla2[[#This Row],[Productos ]]="","",'Formulario PPGR1'!#REF!)</f>
        <v/>
      </c>
      <c r="G229" s="388"/>
      <c r="H229" s="388" t="s">
        <v>2335</v>
      </c>
      <c r="I229" s="388" t="s">
        <v>2336</v>
      </c>
      <c r="J229" s="378"/>
      <c r="K229" s="378">
        <v>1</v>
      </c>
      <c r="L229" s="378">
        <v>1</v>
      </c>
      <c r="M229" s="378">
        <v>1</v>
      </c>
      <c r="N229" s="378">
        <v>1</v>
      </c>
      <c r="O229" s="378">
        <v>1</v>
      </c>
      <c r="P229" s="378">
        <v>1</v>
      </c>
      <c r="Q229" s="378">
        <v>1</v>
      </c>
      <c r="R229" s="378">
        <v>1</v>
      </c>
      <c r="S229" s="378">
        <v>1</v>
      </c>
      <c r="T229" s="378">
        <v>1</v>
      </c>
      <c r="U229" s="378">
        <v>1</v>
      </c>
      <c r="V229" s="501">
        <f>SUM(Tabla2[[#This Row],[Ene]:[Dic]])</f>
        <v>11</v>
      </c>
      <c r="W229" s="498" t="s">
        <v>404</v>
      </c>
      <c r="X229" s="498" t="s">
        <v>405</v>
      </c>
      <c r="Y229" s="388"/>
      <c r="Z229" s="645" t="s">
        <v>558</v>
      </c>
    </row>
    <row r="230" spans="2:26" s="436" customFormat="1" ht="38.25" x14ac:dyDescent="0.2">
      <c r="B230" s="433" t="str">
        <f>IF(Tabla2[[#This Row],[Productos ]]="","",CONCATENATE(Tabla2[[#This Row],[POA]],".",Tabla2[[#This Row],[SRS]],".",Tabla2[[#This Row],[AREA]],".",Tabla2[[#This Row],[TIPO]]))</f>
        <v/>
      </c>
      <c r="C230" s="433"/>
      <c r="D230" s="433"/>
      <c r="E230" s="433"/>
      <c r="F230" s="433" t="str">
        <f>IF(Tabla2[[#This Row],[Productos ]]="","",'Formulario PPGR1'!#REF!)</f>
        <v/>
      </c>
      <c r="G230" s="388"/>
      <c r="H230" s="388" t="s">
        <v>2337</v>
      </c>
      <c r="I230" s="388" t="s">
        <v>2339</v>
      </c>
      <c r="J230" s="378"/>
      <c r="K230" s="378"/>
      <c r="L230" s="378">
        <v>1</v>
      </c>
      <c r="M230" s="378">
        <v>1</v>
      </c>
      <c r="N230" s="378">
        <v>1</v>
      </c>
      <c r="O230" s="378">
        <v>1</v>
      </c>
      <c r="P230" s="378">
        <v>1</v>
      </c>
      <c r="Q230" s="378">
        <v>1</v>
      </c>
      <c r="R230" s="378">
        <v>1</v>
      </c>
      <c r="S230" s="378">
        <v>1</v>
      </c>
      <c r="T230" s="378">
        <v>1</v>
      </c>
      <c r="U230" s="378">
        <v>1</v>
      </c>
      <c r="V230" s="501">
        <f>SUM(Tabla2[[#This Row],[Ene]:[Dic]])</f>
        <v>10</v>
      </c>
      <c r="W230" s="498" t="s">
        <v>413</v>
      </c>
      <c r="X230" s="498"/>
      <c r="Y230" s="388"/>
      <c r="Z230" s="645" t="s">
        <v>558</v>
      </c>
    </row>
    <row r="231" spans="2:26" s="436" customFormat="1" ht="38.25" x14ac:dyDescent="0.2">
      <c r="B231" s="433" t="str">
        <f>IF(Tabla2[[#This Row],[Productos ]]="","",CONCATENATE(Tabla2[[#This Row],[POA]],".",Tabla2[[#This Row],[SRS]],".",Tabla2[[#This Row],[AREA]],".",Tabla2[[#This Row],[TIPO]]))</f>
        <v/>
      </c>
      <c r="C231" s="433"/>
      <c r="D231" s="433"/>
      <c r="E231" s="433"/>
      <c r="F231" s="433" t="str">
        <f>IF(Tabla2[[#This Row],[Productos ]]="","",'Formulario PPGR1'!#REF!)</f>
        <v/>
      </c>
      <c r="G231" s="388"/>
      <c r="H231" s="388" t="s">
        <v>2338</v>
      </c>
      <c r="I231" s="388" t="s">
        <v>2340</v>
      </c>
      <c r="J231" s="378"/>
      <c r="K231" s="378"/>
      <c r="L231" s="378">
        <v>1</v>
      </c>
      <c r="M231" s="378"/>
      <c r="N231" s="378"/>
      <c r="O231" s="378"/>
      <c r="P231" s="378">
        <v>1</v>
      </c>
      <c r="Q231" s="378"/>
      <c r="R231" s="378"/>
      <c r="S231" s="378"/>
      <c r="T231" s="378">
        <v>1</v>
      </c>
      <c r="U231" s="378"/>
      <c r="V231" s="501">
        <f>SUM(Tabla2[[#This Row],[Ene]:[Dic]])</f>
        <v>3</v>
      </c>
      <c r="W231" s="498" t="s">
        <v>405</v>
      </c>
      <c r="X231" s="498" t="s">
        <v>407</v>
      </c>
      <c r="Y231" s="388"/>
      <c r="Z231" s="645" t="s">
        <v>558</v>
      </c>
    </row>
    <row r="232" spans="2:26" s="436" customFormat="1" ht="38.25" x14ac:dyDescent="0.2">
      <c r="B232" s="433" t="e">
        <f>IF(Tabla2[[#This Row],[Productos ]]="","",CONCATENATE(Tabla2[[#This Row],[POA]],".",Tabla2[[#This Row],[SRS]],".",Tabla2[[#This Row],[AREA]],".",Tabla2[[#This Row],[TIPO]]))</f>
        <v>#REF!</v>
      </c>
      <c r="C232" s="433" t="e">
        <f>IF(Tabla2[[#This Row],[Productos ]]="","",'Formulario PPGR1'!#REF!)</f>
        <v>#REF!</v>
      </c>
      <c r="D232" s="433" t="e">
        <f>IF(Tabla2[[#This Row],[Productos ]]="","",'Formulario PPGR1'!#REF!)</f>
        <v>#REF!</v>
      </c>
      <c r="E232" s="433" t="e">
        <f>IF(Tabla2[[#This Row],[Productos ]]="","",'Formulario PPGR1'!#REF!)</f>
        <v>#REF!</v>
      </c>
      <c r="F232" s="433" t="e">
        <f>IF(Tabla2[[#This Row],[Productos ]]="","",'Formulario PPGR1'!#REF!)</f>
        <v>#REF!</v>
      </c>
      <c r="G232" s="388" t="s">
        <v>2383</v>
      </c>
      <c r="H232" s="388" t="s">
        <v>2387</v>
      </c>
      <c r="I232" s="388" t="s">
        <v>2391</v>
      </c>
      <c r="J232" s="477"/>
      <c r="K232" s="477"/>
      <c r="L232" s="477"/>
      <c r="M232" s="477"/>
      <c r="N232" s="477"/>
      <c r="O232" s="477">
        <v>1</v>
      </c>
      <c r="P232" s="477"/>
      <c r="Q232" s="477"/>
      <c r="R232" s="477">
        <v>1</v>
      </c>
      <c r="S232" s="477"/>
      <c r="T232" s="477"/>
      <c r="U232" s="477">
        <v>1</v>
      </c>
      <c r="V232" s="405">
        <f>SUM(Tabla2[[#This Row],[Ene]:[Dic]])</f>
        <v>3</v>
      </c>
      <c r="W232" s="498" t="s">
        <v>404</v>
      </c>
      <c r="X232" s="498"/>
      <c r="Y232" s="388"/>
      <c r="Z232" s="434" t="s">
        <v>495</v>
      </c>
    </row>
    <row r="233" spans="2:26" s="436" customFormat="1" ht="38.25" x14ac:dyDescent="0.2">
      <c r="B233" s="433" t="str">
        <f>IF(Tabla2[[#This Row],[Productos ]]="","",CONCATENATE(Tabla2[[#This Row],[POA]],".",Tabla2[[#This Row],[SRS]],".",Tabla2[[#This Row],[AREA]],".",Tabla2[[#This Row],[TIPO]]))</f>
        <v/>
      </c>
      <c r="C233" s="433" t="str">
        <f>IF(Tabla2[[#This Row],[Productos ]]="","",'Formulario PPGR1'!#REF!)</f>
        <v/>
      </c>
      <c r="D233" s="433" t="str">
        <f>IF(Tabla2[[#This Row],[Productos ]]="","",'Formulario PPGR1'!#REF!)</f>
        <v/>
      </c>
      <c r="E233" s="433" t="str">
        <f>IF(Tabla2[[#This Row],[Productos ]]="","",'Formulario PPGR1'!#REF!)</f>
        <v/>
      </c>
      <c r="F233" s="433" t="str">
        <f>IF(Tabla2[[#This Row],[Productos ]]="","",'Formulario PPGR1'!#REF!)</f>
        <v/>
      </c>
      <c r="G233" s="388"/>
      <c r="H233" s="388" t="s">
        <v>2388</v>
      </c>
      <c r="I233" s="388" t="s">
        <v>2392</v>
      </c>
      <c r="J233" s="477"/>
      <c r="K233" s="477"/>
      <c r="L233" s="477"/>
      <c r="M233" s="477"/>
      <c r="N233" s="477"/>
      <c r="O233" s="477">
        <v>1</v>
      </c>
      <c r="P233" s="477"/>
      <c r="Q233" s="477"/>
      <c r="R233" s="477">
        <v>1</v>
      </c>
      <c r="S233" s="477"/>
      <c r="T233" s="477"/>
      <c r="U233" s="477">
        <v>1</v>
      </c>
      <c r="V233" s="405">
        <f>SUM(Tabla2[[#This Row],[Ene]:[Dic]])</f>
        <v>3</v>
      </c>
      <c r="W233" s="498" t="s">
        <v>404</v>
      </c>
      <c r="X233" s="498"/>
      <c r="Y233" s="388"/>
      <c r="Z233" s="434" t="s">
        <v>495</v>
      </c>
    </row>
    <row r="234" spans="2:26" s="436" customFormat="1" ht="38.25" x14ac:dyDescent="0.2">
      <c r="B234" s="433" t="str">
        <f>IF(Tabla2[[#This Row],[Productos ]]="","",CONCATENATE(Tabla2[[#This Row],[POA]],".",Tabla2[[#This Row],[SRS]],".",Tabla2[[#This Row],[AREA]],".",Tabla2[[#This Row],[TIPO]]))</f>
        <v/>
      </c>
      <c r="C234" s="433" t="str">
        <f>IF(Tabla2[[#This Row],[Productos ]]="","",'Formulario PPGR1'!#REF!)</f>
        <v/>
      </c>
      <c r="D234" s="433" t="str">
        <f>IF(Tabla2[[#This Row],[Productos ]]="","",'Formulario PPGR1'!#REF!)</f>
        <v/>
      </c>
      <c r="E234" s="433" t="str">
        <f>IF(Tabla2[[#This Row],[Productos ]]="","",'Formulario PPGR1'!#REF!)</f>
        <v/>
      </c>
      <c r="F234" s="433" t="str">
        <f>IF(Tabla2[[#This Row],[Productos ]]="","",'Formulario PPGR1'!#REF!)</f>
        <v/>
      </c>
      <c r="G234" s="388"/>
      <c r="H234" s="388" t="s">
        <v>2389</v>
      </c>
      <c r="I234" s="388" t="s">
        <v>2393</v>
      </c>
      <c r="J234" s="477"/>
      <c r="K234" s="477"/>
      <c r="L234" s="477">
        <v>1</v>
      </c>
      <c r="M234" s="477"/>
      <c r="N234" s="477"/>
      <c r="O234" s="477">
        <v>1</v>
      </c>
      <c r="P234" s="477"/>
      <c r="Q234" s="477"/>
      <c r="R234" s="477">
        <v>1</v>
      </c>
      <c r="S234" s="477"/>
      <c r="T234" s="477"/>
      <c r="U234" s="477">
        <v>1</v>
      </c>
      <c r="V234" s="501">
        <f>SUM(Tabla2[[#This Row],[Ene]:[Dic]])</f>
        <v>4</v>
      </c>
      <c r="W234" s="498" t="s">
        <v>404</v>
      </c>
      <c r="X234" s="498"/>
      <c r="Y234" s="388"/>
      <c r="Z234" s="434" t="s">
        <v>495</v>
      </c>
    </row>
    <row r="235" spans="2:26" s="436" customFormat="1" ht="38.25" x14ac:dyDescent="0.2">
      <c r="B235" s="433" t="str">
        <f>IF(Tabla2[[#This Row],[Productos ]]="","",CONCATENATE(Tabla2[[#This Row],[POA]],".",Tabla2[[#This Row],[SRS]],".",Tabla2[[#This Row],[AREA]],".",Tabla2[[#This Row],[TIPO]]))</f>
        <v/>
      </c>
      <c r="C235" s="433" t="str">
        <f>IF(Tabla2[[#This Row],[Productos ]]="","",'Formulario PPGR1'!#REF!)</f>
        <v/>
      </c>
      <c r="D235" s="433" t="str">
        <f>IF(Tabla2[[#This Row],[Productos ]]="","",'Formulario PPGR1'!#REF!)</f>
        <v/>
      </c>
      <c r="E235" s="433" t="str">
        <f>IF(Tabla2[[#This Row],[Productos ]]="","",'Formulario PPGR1'!#REF!)</f>
        <v/>
      </c>
      <c r="F235" s="433" t="str">
        <f>IF(Tabla2[[#This Row],[Productos ]]="","",'Formulario PPGR1'!#REF!)</f>
        <v/>
      </c>
      <c r="G235" s="388"/>
      <c r="H235" s="388" t="s">
        <v>2390</v>
      </c>
      <c r="I235" s="388" t="s">
        <v>2394</v>
      </c>
      <c r="J235" s="477"/>
      <c r="K235" s="477"/>
      <c r="L235" s="477">
        <v>1</v>
      </c>
      <c r="M235" s="477"/>
      <c r="N235" s="477"/>
      <c r="O235" s="477">
        <v>1</v>
      </c>
      <c r="P235" s="477"/>
      <c r="Q235" s="477"/>
      <c r="R235" s="477">
        <v>1</v>
      </c>
      <c r="S235" s="477"/>
      <c r="T235" s="477"/>
      <c r="U235" s="477">
        <v>1</v>
      </c>
      <c r="V235" s="501">
        <f>SUM(Tabla2[[#This Row],[Ene]:[Dic]])</f>
        <v>4</v>
      </c>
      <c r="W235" s="498" t="s">
        <v>404</v>
      </c>
      <c r="X235" s="498"/>
      <c r="Y235" s="388"/>
      <c r="Z235" s="434" t="s">
        <v>495</v>
      </c>
    </row>
    <row r="236" spans="2:26" s="436" customFormat="1" ht="38.25" x14ac:dyDescent="0.2">
      <c r="B236" s="433" t="e">
        <f>IF(Tabla2[[#This Row],[Productos ]]="","",CONCATENATE(Tabla2[[#This Row],[POA]],".",Tabla2[[#This Row],[SRS]],".",Tabla2[[#This Row],[AREA]],".",Tabla2[[#This Row],[TIPO]]))</f>
        <v>#REF!</v>
      </c>
      <c r="C236" s="433" t="e">
        <f>IF(Tabla2[[#This Row],[Productos ]]="","",'Formulario PPGR1'!#REF!)</f>
        <v>#REF!</v>
      </c>
      <c r="D236" s="433" t="e">
        <f>IF(Tabla2[[#This Row],[Productos ]]="","",'Formulario PPGR1'!#REF!)</f>
        <v>#REF!</v>
      </c>
      <c r="E236" s="433" t="e">
        <f>IF(Tabla2[[#This Row],[Productos ]]="","",'Formulario PPGR1'!#REF!)</f>
        <v>#REF!</v>
      </c>
      <c r="F236" s="433" t="e">
        <f>IF(Tabla2[[#This Row],[Productos ]]="","",'Formulario PPGR1'!#REF!)</f>
        <v>#REF!</v>
      </c>
      <c r="G236" s="388" t="s">
        <v>2384</v>
      </c>
      <c r="H236" s="388" t="s">
        <v>2395</v>
      </c>
      <c r="I236" s="388" t="s">
        <v>2397</v>
      </c>
      <c r="J236" s="477"/>
      <c r="K236" s="477"/>
      <c r="L236" s="477"/>
      <c r="M236" s="477"/>
      <c r="N236" s="477"/>
      <c r="O236" s="477">
        <v>1</v>
      </c>
      <c r="P236" s="477"/>
      <c r="Q236" s="477"/>
      <c r="R236" s="477">
        <v>1</v>
      </c>
      <c r="S236" s="477"/>
      <c r="T236" s="477"/>
      <c r="U236" s="477">
        <v>1</v>
      </c>
      <c r="V236" s="405">
        <f>SUM(Tabla2[[#This Row],[Ene]:[Dic]])</f>
        <v>3</v>
      </c>
      <c r="W236" s="498" t="s">
        <v>404</v>
      </c>
      <c r="X236" s="498"/>
      <c r="Y236" s="388"/>
      <c r="Z236" s="434" t="s">
        <v>495</v>
      </c>
    </row>
    <row r="237" spans="2:26" s="436" customFormat="1" ht="38.25" x14ac:dyDescent="0.2">
      <c r="B237" s="433" t="str">
        <f>IF(Tabla2[[#This Row],[Productos ]]="","",CONCATENATE(Tabla2[[#This Row],[POA]],".",Tabla2[[#This Row],[SRS]],".",Tabla2[[#This Row],[AREA]],".",Tabla2[[#This Row],[TIPO]]))</f>
        <v/>
      </c>
      <c r="C237" s="433" t="str">
        <f>IF(Tabla2[[#This Row],[Productos ]]="","",'Formulario PPGR1'!#REF!)</f>
        <v/>
      </c>
      <c r="D237" s="433" t="str">
        <f>IF(Tabla2[[#This Row],[Productos ]]="","",'Formulario PPGR1'!#REF!)</f>
        <v/>
      </c>
      <c r="E237" s="433" t="str">
        <f>IF(Tabla2[[#This Row],[Productos ]]="","",'Formulario PPGR1'!#REF!)</f>
        <v/>
      </c>
      <c r="F237" s="433" t="str">
        <f>IF(Tabla2[[#This Row],[Productos ]]="","",'Formulario PPGR1'!#REF!)</f>
        <v/>
      </c>
      <c r="G237" s="388"/>
      <c r="H237" s="388" t="s">
        <v>2396</v>
      </c>
      <c r="I237" s="388" t="s">
        <v>2398</v>
      </c>
      <c r="J237" s="477"/>
      <c r="K237" s="477"/>
      <c r="L237" s="477"/>
      <c r="M237" s="477"/>
      <c r="N237" s="477"/>
      <c r="O237" s="477">
        <v>1</v>
      </c>
      <c r="P237" s="477"/>
      <c r="Q237" s="477"/>
      <c r="R237" s="477">
        <v>1</v>
      </c>
      <c r="S237" s="477"/>
      <c r="T237" s="477"/>
      <c r="U237" s="477">
        <v>1</v>
      </c>
      <c r="V237" s="405">
        <f>SUM(Tabla2[[#This Row],[Ene]:[Dic]])</f>
        <v>3</v>
      </c>
      <c r="W237" s="498" t="s">
        <v>413</v>
      </c>
      <c r="X237" s="498"/>
      <c r="Y237" s="388"/>
      <c r="Z237" s="434" t="s">
        <v>495</v>
      </c>
    </row>
    <row r="238" spans="2:26" s="436" customFormat="1" ht="25.5" x14ac:dyDescent="0.2">
      <c r="B238" s="433" t="e">
        <f>IF(Tabla2[[#This Row],[Productos ]]="","",CONCATENATE(Tabla2[[#This Row],[POA]],".",Tabla2[[#This Row],[SRS]],".",Tabla2[[#This Row],[AREA]],".",Tabla2[[#This Row],[TIPO]]))</f>
        <v>#REF!</v>
      </c>
      <c r="C238" s="433" t="e">
        <f>IF(Tabla2[[#This Row],[Productos ]]="","",'Formulario PPGR1'!#REF!)</f>
        <v>#REF!</v>
      </c>
      <c r="D238" s="433" t="e">
        <f>IF(Tabla2[[#This Row],[Productos ]]="","",'Formulario PPGR1'!#REF!)</f>
        <v>#REF!</v>
      </c>
      <c r="E238" s="433" t="e">
        <f>IF(Tabla2[[#This Row],[Productos ]]="","",'Formulario PPGR1'!#REF!)</f>
        <v>#REF!</v>
      </c>
      <c r="F238" s="433" t="e">
        <f>IF(Tabla2[[#This Row],[Productos ]]="","",'Formulario PPGR1'!#REF!)</f>
        <v>#REF!</v>
      </c>
      <c r="G238" s="388" t="s">
        <v>2464</v>
      </c>
      <c r="H238" s="388" t="s">
        <v>2468</v>
      </c>
      <c r="I238" s="383" t="s">
        <v>2469</v>
      </c>
      <c r="J238" s="477"/>
      <c r="K238" s="477">
        <v>1</v>
      </c>
      <c r="L238" s="477"/>
      <c r="M238" s="477"/>
      <c r="N238" s="477"/>
      <c r="O238" s="477"/>
      <c r="P238" s="477"/>
      <c r="Q238" s="477">
        <v>1</v>
      </c>
      <c r="R238" s="477"/>
      <c r="S238" s="477"/>
      <c r="T238" s="477"/>
      <c r="U238" s="477"/>
      <c r="V238" s="405">
        <f>SUM(Tabla2[[#This Row],[Ene]:[Dic]])</f>
        <v>2</v>
      </c>
      <c r="W238" s="498" t="s">
        <v>405</v>
      </c>
      <c r="X238" s="498" t="s">
        <v>407</v>
      </c>
      <c r="Y238" s="388"/>
      <c r="Z238" s="434" t="s">
        <v>2135</v>
      </c>
    </row>
    <row r="239" spans="2:26" s="436" customFormat="1" ht="25.5" x14ac:dyDescent="0.2">
      <c r="B239" s="433" t="str">
        <f>IF(Tabla2[[#This Row],[Productos ]]="","",CONCATENATE(Tabla2[[#This Row],[POA]],".",Tabla2[[#This Row],[SRS]],".",Tabla2[[#This Row],[AREA]],".",Tabla2[[#This Row],[TIPO]]))</f>
        <v/>
      </c>
      <c r="C239" s="433" t="str">
        <f>IF(Tabla2[[#This Row],[Productos ]]="","",'Formulario PPGR1'!#REF!)</f>
        <v/>
      </c>
      <c r="D239" s="433" t="str">
        <f>IF(Tabla2[[#This Row],[Productos ]]="","",'Formulario PPGR1'!#REF!)</f>
        <v/>
      </c>
      <c r="E239" s="433" t="str">
        <f>IF(Tabla2[[#This Row],[Productos ]]="","",'Formulario PPGR1'!#REF!)</f>
        <v/>
      </c>
      <c r="F239" s="433" t="str">
        <f>IF(Tabla2[[#This Row],[Productos ]]="","",'Formulario PPGR1'!#REF!)</f>
        <v/>
      </c>
      <c r="G239" s="388"/>
      <c r="H239" s="388" t="s">
        <v>2470</v>
      </c>
      <c r="I239" s="388" t="s">
        <v>2472</v>
      </c>
      <c r="J239" s="378"/>
      <c r="K239" s="378"/>
      <c r="L239" s="378">
        <v>1</v>
      </c>
      <c r="M239" s="378"/>
      <c r="N239" s="378"/>
      <c r="O239" s="378">
        <v>1</v>
      </c>
      <c r="P239" s="378"/>
      <c r="Q239" s="378"/>
      <c r="R239" s="378">
        <v>1</v>
      </c>
      <c r="S239" s="378"/>
      <c r="T239" s="378"/>
      <c r="U239" s="378">
        <v>1</v>
      </c>
      <c r="V239" s="405">
        <f>SUM(Tabla2[[#This Row],[Ene]:[Dic]])</f>
        <v>4</v>
      </c>
      <c r="W239" s="498" t="s">
        <v>413</v>
      </c>
      <c r="X239" s="498"/>
      <c r="Y239" s="388"/>
      <c r="Z239" s="434" t="s">
        <v>2135</v>
      </c>
    </row>
    <row r="240" spans="2:26" s="436" customFormat="1" ht="25.5" x14ac:dyDescent="0.2">
      <c r="B240" s="433" t="str">
        <f>IF(Tabla2[[#This Row],[Productos ]]="","",CONCATENATE(Tabla2[[#This Row],[POA]],".",Tabla2[[#This Row],[SRS]],".",Tabla2[[#This Row],[AREA]],".",Tabla2[[#This Row],[TIPO]]))</f>
        <v/>
      </c>
      <c r="C240" s="433" t="str">
        <f>IF(Tabla2[[#This Row],[Productos ]]="","",'Formulario PPGR1'!#REF!)</f>
        <v/>
      </c>
      <c r="D240" s="433" t="str">
        <f>IF(Tabla2[[#This Row],[Productos ]]="","",'Formulario PPGR1'!#REF!)</f>
        <v/>
      </c>
      <c r="E240" s="433" t="str">
        <f>IF(Tabla2[[#This Row],[Productos ]]="","",'Formulario PPGR1'!#REF!)</f>
        <v/>
      </c>
      <c r="F240" s="433" t="str">
        <f>IF(Tabla2[[#This Row],[Productos ]]="","",'Formulario PPGR1'!#REF!)</f>
        <v/>
      </c>
      <c r="G240" s="388"/>
      <c r="H240" s="388" t="s">
        <v>2471</v>
      </c>
      <c r="I240" s="388" t="s">
        <v>2473</v>
      </c>
      <c r="J240" s="378"/>
      <c r="K240" s="378"/>
      <c r="L240" s="378"/>
      <c r="M240" s="378">
        <v>1</v>
      </c>
      <c r="N240" s="378"/>
      <c r="O240" s="378"/>
      <c r="P240" s="378">
        <v>1</v>
      </c>
      <c r="Q240" s="378"/>
      <c r="R240" s="378"/>
      <c r="S240" s="378">
        <v>1</v>
      </c>
      <c r="T240" s="378"/>
      <c r="U240" s="378"/>
      <c r="V240" s="405">
        <f>SUM(Tabla2[[#This Row],[Ene]:[Dic]])</f>
        <v>3</v>
      </c>
      <c r="W240" s="498" t="s">
        <v>408</v>
      </c>
      <c r="X240" s="498"/>
      <c r="Y240" s="388"/>
      <c r="Z240" s="434" t="s">
        <v>2135</v>
      </c>
    </row>
    <row r="241" spans="2:26" s="436" customFormat="1" ht="38.25" x14ac:dyDescent="0.2">
      <c r="B241" s="433" t="str">
        <f>IF(Tabla2[[#This Row],[Productos ]]="","",CONCATENATE(Tabla2[[#This Row],[POA]],".",Tabla2[[#This Row],[SRS]],".",Tabla2[[#This Row],[AREA]],".",Tabla2[[#This Row],[TIPO]]))</f>
        <v/>
      </c>
      <c r="C241" s="433" t="str">
        <f>IF(Tabla2[[#This Row],[Productos ]]="","",'Formulario PPGR1'!#REF!)</f>
        <v/>
      </c>
      <c r="D241" s="433" t="str">
        <f>IF(Tabla2[[#This Row],[Productos ]]="","",'Formulario PPGR1'!#REF!)</f>
        <v/>
      </c>
      <c r="E241" s="433" t="str">
        <f>IF(Tabla2[[#This Row],[Productos ]]="","",'Formulario PPGR1'!#REF!)</f>
        <v/>
      </c>
      <c r="F241" s="433" t="str">
        <f>IF(Tabla2[[#This Row],[Productos ]]="","",'Formulario PPGR1'!#REF!)</f>
        <v/>
      </c>
      <c r="G241" s="388"/>
      <c r="H241" s="388" t="s">
        <v>2474</v>
      </c>
      <c r="I241" s="388" t="s">
        <v>2475</v>
      </c>
      <c r="J241" s="378"/>
      <c r="K241" s="378"/>
      <c r="L241" s="378"/>
      <c r="M241" s="378"/>
      <c r="N241" s="378"/>
      <c r="O241" s="378">
        <v>1</v>
      </c>
      <c r="P241" s="378"/>
      <c r="Q241" s="378"/>
      <c r="R241" s="378">
        <v>1</v>
      </c>
      <c r="S241" s="378"/>
      <c r="T241" s="378"/>
      <c r="U241" s="378">
        <v>1</v>
      </c>
      <c r="V241" s="405">
        <f>SUM(Tabla2[[#This Row],[Ene]:[Dic]])</f>
        <v>3</v>
      </c>
      <c r="W241" s="498" t="s">
        <v>405</v>
      </c>
      <c r="X241" s="498" t="s">
        <v>404</v>
      </c>
      <c r="Y241" s="388"/>
      <c r="Z241" s="434" t="s">
        <v>2135</v>
      </c>
    </row>
    <row r="242" spans="2:26" s="436" customFormat="1" ht="25.5" x14ac:dyDescent="0.2">
      <c r="B242" s="433" t="e">
        <f>IF(Tabla2[[#This Row],[Productos ]]="","",CONCATENATE(Tabla2[[#This Row],[POA]],".",Tabla2[[#This Row],[SRS]],".",Tabla2[[#This Row],[AREA]],".",Tabla2[[#This Row],[TIPO]]))</f>
        <v>#REF!</v>
      </c>
      <c r="C242" s="433"/>
      <c r="D242" s="433"/>
      <c r="E242" s="433"/>
      <c r="F242" s="433" t="e">
        <f>IF(Tabla2[[#This Row],[Productos ]]="","",'Formulario PPGR1'!#REF!)</f>
        <v>#REF!</v>
      </c>
      <c r="G242" s="388" t="s">
        <v>2597</v>
      </c>
      <c r="H242" s="388" t="s">
        <v>2599</v>
      </c>
      <c r="I242" s="388" t="s">
        <v>2603</v>
      </c>
      <c r="J242" s="378"/>
      <c r="K242" s="378"/>
      <c r="L242" s="378"/>
      <c r="M242" s="378"/>
      <c r="N242" s="378"/>
      <c r="O242" s="378">
        <v>1</v>
      </c>
      <c r="P242" s="378"/>
      <c r="Q242" s="378"/>
      <c r="R242" s="378"/>
      <c r="S242" s="378"/>
      <c r="T242" s="378"/>
      <c r="U242" s="378">
        <v>1</v>
      </c>
      <c r="V242" s="501">
        <f>SUM(Tabla2[[#This Row],[Ene]:[Dic]])</f>
        <v>2</v>
      </c>
      <c r="W242" s="498" t="s">
        <v>421</v>
      </c>
      <c r="X242" s="498"/>
      <c r="Y242" s="388" t="s">
        <v>416</v>
      </c>
      <c r="Z242" s="434" t="s">
        <v>1562</v>
      </c>
    </row>
    <row r="243" spans="2:26" s="436" customFormat="1" ht="25.5" x14ac:dyDescent="0.2">
      <c r="B243" s="433" t="str">
        <f>IF(Tabla2[[#This Row],[Productos ]]="","",CONCATENATE(Tabla2[[#This Row],[POA]],".",Tabla2[[#This Row],[SRS]],".",Tabla2[[#This Row],[AREA]],".",Tabla2[[#This Row],[TIPO]]))</f>
        <v/>
      </c>
      <c r="C243" s="433"/>
      <c r="D243" s="433"/>
      <c r="E243" s="433"/>
      <c r="F243" s="433" t="str">
        <f>IF(Tabla2[[#This Row],[Productos ]]="","",'Formulario PPGR1'!#REF!)</f>
        <v/>
      </c>
      <c r="G243" s="388"/>
      <c r="H243" s="388" t="s">
        <v>2600</v>
      </c>
      <c r="I243" s="388" t="s">
        <v>2604</v>
      </c>
      <c r="J243" s="378"/>
      <c r="K243" s="378"/>
      <c r="L243" s="378">
        <v>1</v>
      </c>
      <c r="M243" s="378"/>
      <c r="N243" s="378"/>
      <c r="O243" s="378">
        <v>1</v>
      </c>
      <c r="P243" s="378"/>
      <c r="Q243" s="378"/>
      <c r="R243" s="378">
        <v>1</v>
      </c>
      <c r="S243" s="378"/>
      <c r="T243" s="378"/>
      <c r="U243" s="378">
        <v>1</v>
      </c>
      <c r="V243" s="501">
        <f>SUM(Tabla2[[#This Row],[Ene]:[Dic]])</f>
        <v>4</v>
      </c>
      <c r="W243" s="498" t="s">
        <v>404</v>
      </c>
      <c r="X243" s="498" t="s">
        <v>405</v>
      </c>
      <c r="Y243" s="388"/>
      <c r="Z243" s="434" t="s">
        <v>1562</v>
      </c>
    </row>
    <row r="244" spans="2:26" s="436" customFormat="1" ht="25.5" x14ac:dyDescent="0.2">
      <c r="B244" s="433" t="str">
        <f>IF(Tabla2[[#This Row],[Productos ]]="","",CONCATENATE(Tabla2[[#This Row],[POA]],".",Tabla2[[#This Row],[SRS]],".",Tabla2[[#This Row],[AREA]],".",Tabla2[[#This Row],[TIPO]]))</f>
        <v/>
      </c>
      <c r="C244" s="433"/>
      <c r="D244" s="433"/>
      <c r="E244" s="433"/>
      <c r="F244" s="433" t="str">
        <f>IF(Tabla2[[#This Row],[Productos ]]="","",'Formulario PPGR1'!#REF!)</f>
        <v/>
      </c>
      <c r="G244" s="388"/>
      <c r="H244" s="388" t="s">
        <v>2601</v>
      </c>
      <c r="I244" s="388" t="s">
        <v>2604</v>
      </c>
      <c r="J244" s="378"/>
      <c r="K244" s="378"/>
      <c r="L244" s="378"/>
      <c r="M244" s="378"/>
      <c r="N244" s="378"/>
      <c r="O244" s="378"/>
      <c r="P244" s="378"/>
      <c r="Q244" s="378"/>
      <c r="R244" s="378">
        <v>1</v>
      </c>
      <c r="S244" s="378"/>
      <c r="T244" s="378"/>
      <c r="U244" s="378">
        <v>1</v>
      </c>
      <c r="V244" s="501">
        <f>SUM(Tabla2[[#This Row],[Ene]:[Dic]])</f>
        <v>2</v>
      </c>
      <c r="W244" s="498" t="s">
        <v>404</v>
      </c>
      <c r="X244" s="498" t="s">
        <v>405</v>
      </c>
      <c r="Y244" s="388"/>
      <c r="Z244" s="434" t="s">
        <v>1562</v>
      </c>
    </row>
    <row r="245" spans="2:26" s="436" customFormat="1" ht="38.25" x14ac:dyDescent="0.2">
      <c r="B245" s="433" t="str">
        <f>IF(Tabla2[[#This Row],[Productos ]]="","",CONCATENATE(Tabla2[[#This Row],[POA]],".",Tabla2[[#This Row],[SRS]],".",Tabla2[[#This Row],[AREA]],".",Tabla2[[#This Row],[TIPO]]))</f>
        <v/>
      </c>
      <c r="C245" s="433"/>
      <c r="D245" s="433"/>
      <c r="E245" s="433"/>
      <c r="F245" s="433" t="str">
        <f>IF(Tabla2[[#This Row],[Productos ]]="","",'Formulario PPGR1'!#REF!)</f>
        <v/>
      </c>
      <c r="G245" s="388"/>
      <c r="H245" s="388" t="s">
        <v>2602</v>
      </c>
      <c r="I245" s="388" t="s">
        <v>2605</v>
      </c>
      <c r="J245" s="378"/>
      <c r="K245" s="378"/>
      <c r="L245" s="378"/>
      <c r="M245" s="378"/>
      <c r="N245" s="378"/>
      <c r="O245" s="378"/>
      <c r="P245" s="378"/>
      <c r="Q245" s="378"/>
      <c r="R245" s="378"/>
      <c r="S245" s="378"/>
      <c r="T245" s="378"/>
      <c r="U245" s="378">
        <v>1</v>
      </c>
      <c r="V245" s="501">
        <f>SUM(Tabla2[[#This Row],[Ene]:[Dic]])</f>
        <v>1</v>
      </c>
      <c r="W245" s="498" t="s">
        <v>408</v>
      </c>
      <c r="X245" s="498" t="s">
        <v>405</v>
      </c>
      <c r="Y245" s="388"/>
      <c r="Z245" s="434" t="s">
        <v>1562</v>
      </c>
    </row>
    <row r="246" spans="2:26" s="436" customFormat="1" ht="25.5" x14ac:dyDescent="0.2">
      <c r="B246" s="433" t="e">
        <f>IF(Tabla2[[#This Row],[Productos ]]="","",CONCATENATE(Tabla2[[#This Row],[POA]],".",Tabla2[[#This Row],[SRS]],".",Tabla2[[#This Row],[AREA]],".",Tabla2[[#This Row],[TIPO]]))</f>
        <v>#REF!</v>
      </c>
      <c r="C246" s="433"/>
      <c r="D246" s="433"/>
      <c r="E246" s="433"/>
      <c r="F246" s="433" t="e">
        <f>IF(Tabla2[[#This Row],[Productos ]]="","",'Formulario PPGR1'!#REF!)</f>
        <v>#REF!</v>
      </c>
      <c r="G246" s="388" t="s">
        <v>2606</v>
      </c>
      <c r="H246" s="388" t="s">
        <v>2608</v>
      </c>
      <c r="I246" s="388" t="s">
        <v>2609</v>
      </c>
      <c r="J246" s="378">
        <v>1</v>
      </c>
      <c r="K246" s="378">
        <v>1</v>
      </c>
      <c r="L246" s="378">
        <v>1</v>
      </c>
      <c r="M246" s="378">
        <v>1</v>
      </c>
      <c r="N246" s="378">
        <v>1</v>
      </c>
      <c r="O246" s="378">
        <v>1</v>
      </c>
      <c r="P246" s="378">
        <v>1</v>
      </c>
      <c r="Q246" s="378">
        <v>1</v>
      </c>
      <c r="R246" s="378">
        <v>1</v>
      </c>
      <c r="S246" s="378">
        <v>1</v>
      </c>
      <c r="T246" s="378">
        <v>1</v>
      </c>
      <c r="U246" s="378">
        <v>1</v>
      </c>
      <c r="V246" s="501">
        <f>SUM(Tabla2[[#This Row],[Ene]:[Dic]])</f>
        <v>12</v>
      </c>
      <c r="W246" s="498" t="s">
        <v>421</v>
      </c>
      <c r="X246" s="498"/>
      <c r="Y246" s="388" t="s">
        <v>2610</v>
      </c>
      <c r="Z246" s="434" t="s">
        <v>1563</v>
      </c>
    </row>
    <row r="247" spans="2:26" s="436" customFormat="1" x14ac:dyDescent="0.2">
      <c r="B247" s="433" t="str">
        <f>IF(Tabla2[[#This Row],[Productos ]]="","",CONCATENATE(Tabla2[[#This Row],[POA]],".",Tabla2[[#This Row],[SRS]],".",Tabla2[[#This Row],[AREA]],".",Tabla2[[#This Row],[TIPO]]))</f>
        <v/>
      </c>
      <c r="C247" s="433"/>
      <c r="D247" s="433"/>
      <c r="E247" s="433"/>
      <c r="F247" s="433" t="str">
        <f>IF(Tabla2[[#This Row],[Productos ]]="","",'Formulario PPGR1'!#REF!)</f>
        <v/>
      </c>
      <c r="G247" s="388"/>
      <c r="H247" s="388" t="s">
        <v>2611</v>
      </c>
      <c r="I247" s="388" t="s">
        <v>2613</v>
      </c>
      <c r="J247" s="378">
        <v>1</v>
      </c>
      <c r="K247" s="378">
        <v>1</v>
      </c>
      <c r="L247" s="378">
        <v>1</v>
      </c>
      <c r="M247" s="378">
        <v>1</v>
      </c>
      <c r="N247" s="378">
        <v>1</v>
      </c>
      <c r="O247" s="378">
        <v>1</v>
      </c>
      <c r="P247" s="378">
        <v>1</v>
      </c>
      <c r="Q247" s="378">
        <v>1</v>
      </c>
      <c r="R247" s="378">
        <v>1</v>
      </c>
      <c r="S247" s="378">
        <v>1</v>
      </c>
      <c r="T247" s="378">
        <v>1</v>
      </c>
      <c r="U247" s="378">
        <v>1</v>
      </c>
      <c r="V247" s="501">
        <f>SUM(Tabla2[[#This Row],[Ene]:[Dic]])</f>
        <v>12</v>
      </c>
      <c r="W247" s="498" t="s">
        <v>404</v>
      </c>
      <c r="X247" s="498"/>
      <c r="Y247" s="388"/>
      <c r="Z247" s="434" t="s">
        <v>1563</v>
      </c>
    </row>
    <row r="248" spans="2:26" s="436" customFormat="1" x14ac:dyDescent="0.2">
      <c r="B248" s="433" t="str">
        <f>IF(Tabla2[[#This Row],[Productos ]]="","",CONCATENATE(Tabla2[[#This Row],[POA]],".",Tabla2[[#This Row],[SRS]],".",Tabla2[[#This Row],[AREA]],".",Tabla2[[#This Row],[TIPO]]))</f>
        <v/>
      </c>
      <c r="C248" s="433"/>
      <c r="D248" s="433"/>
      <c r="E248" s="433"/>
      <c r="F248" s="433" t="str">
        <f>IF(Tabla2[[#This Row],[Productos ]]="","",'Formulario PPGR1'!#REF!)</f>
        <v/>
      </c>
      <c r="G248" s="388"/>
      <c r="H248" s="388" t="s">
        <v>2612</v>
      </c>
      <c r="I248" s="388" t="s">
        <v>2614</v>
      </c>
      <c r="J248" s="378">
        <v>1</v>
      </c>
      <c r="K248" s="378">
        <v>1</v>
      </c>
      <c r="L248" s="378">
        <v>1</v>
      </c>
      <c r="M248" s="378">
        <v>1</v>
      </c>
      <c r="N248" s="378">
        <v>1</v>
      </c>
      <c r="O248" s="378">
        <v>1</v>
      </c>
      <c r="P248" s="378">
        <v>1</v>
      </c>
      <c r="Q248" s="378">
        <v>1</v>
      </c>
      <c r="R248" s="378">
        <v>1</v>
      </c>
      <c r="S248" s="378">
        <v>1</v>
      </c>
      <c r="T248" s="378">
        <v>1</v>
      </c>
      <c r="U248" s="378">
        <v>1</v>
      </c>
      <c r="V248" s="501">
        <f>SUM(Tabla2[[#This Row],[Ene]:[Dic]])</f>
        <v>12</v>
      </c>
      <c r="W248" s="498" t="s">
        <v>404</v>
      </c>
      <c r="X248" s="498"/>
      <c r="Y248" s="388"/>
      <c r="Z248" s="434" t="s">
        <v>1563</v>
      </c>
    </row>
    <row r="249" spans="2:26" s="436" customFormat="1" ht="38.25" x14ac:dyDescent="0.2">
      <c r="B249" s="433" t="str">
        <f>IF(Tabla2[[#This Row],[Productos ]]="","",CONCATENATE(Tabla2[[#This Row],[POA]],".",Tabla2[[#This Row],[SRS]],".",Tabla2[[#This Row],[AREA]],".",Tabla2[[#This Row],[TIPO]]))</f>
        <v/>
      </c>
      <c r="C249" s="433"/>
      <c r="D249" s="433"/>
      <c r="E249" s="433"/>
      <c r="F249" s="433" t="str">
        <f>IF(Tabla2[[#This Row],[Productos ]]="","",'Formulario PPGR1'!#REF!)</f>
        <v/>
      </c>
      <c r="G249" s="388"/>
      <c r="H249" s="388" t="s">
        <v>2615</v>
      </c>
      <c r="I249" s="388" t="s">
        <v>2616</v>
      </c>
      <c r="J249" s="378"/>
      <c r="K249" s="378"/>
      <c r="L249" s="378">
        <v>1</v>
      </c>
      <c r="M249" s="378"/>
      <c r="N249" s="378"/>
      <c r="O249" s="378">
        <v>1</v>
      </c>
      <c r="P249" s="378"/>
      <c r="Q249" s="378"/>
      <c r="R249" s="378">
        <v>1</v>
      </c>
      <c r="S249" s="378"/>
      <c r="T249" s="378"/>
      <c r="U249" s="378">
        <v>1</v>
      </c>
      <c r="V249" s="501">
        <f>SUM(Tabla2[[#This Row],[Ene]:[Dic]])</f>
        <v>4</v>
      </c>
      <c r="W249" s="498" t="s">
        <v>413</v>
      </c>
      <c r="X249" s="498"/>
      <c r="Y249" s="388"/>
      <c r="Z249" s="434" t="s">
        <v>1563</v>
      </c>
    </row>
    <row r="250" spans="2:26" s="436" customFormat="1" x14ac:dyDescent="0.2">
      <c r="B250" s="433" t="str">
        <f>IF(Tabla2[[#This Row],[Productos ]]="","",CONCATENATE(Tabla2[[#This Row],[POA]],".",Tabla2[[#This Row],[SRS]],".",Tabla2[[#This Row],[AREA]],".",Tabla2[[#This Row],[TIPO]]))</f>
        <v/>
      </c>
      <c r="C250" s="433"/>
      <c r="D250" s="433"/>
      <c r="E250" s="433"/>
      <c r="F250" s="433" t="str">
        <f>IF(Tabla2[[#This Row],[Productos ]]="","",'Formulario PPGR1'!#REF!)</f>
        <v/>
      </c>
      <c r="G250" s="388"/>
      <c r="H250" s="388" t="s">
        <v>2617</v>
      </c>
      <c r="I250" s="388" t="s">
        <v>2618</v>
      </c>
      <c r="J250" s="378"/>
      <c r="K250" s="378"/>
      <c r="L250" s="378">
        <v>1</v>
      </c>
      <c r="M250" s="378"/>
      <c r="N250" s="378"/>
      <c r="O250" s="378">
        <v>1</v>
      </c>
      <c r="P250" s="378"/>
      <c r="Q250" s="378"/>
      <c r="R250" s="378">
        <v>1</v>
      </c>
      <c r="S250" s="378"/>
      <c r="T250" s="378"/>
      <c r="U250" s="378">
        <v>1</v>
      </c>
      <c r="V250" s="501">
        <f>SUM(Tabla2[[#This Row],[Ene]:[Dic]])</f>
        <v>4</v>
      </c>
      <c r="W250" s="498" t="s">
        <v>413</v>
      </c>
      <c r="X250" s="498"/>
      <c r="Y250" s="388"/>
      <c r="Z250" s="434" t="s">
        <v>1563</v>
      </c>
    </row>
    <row r="251" spans="2:26" s="436" customFormat="1" ht="25.5" x14ac:dyDescent="0.2">
      <c r="B251" s="433" t="e">
        <f>IF(Tabla2[[#This Row],[Productos ]]="","",CONCATENATE(Tabla2[[#This Row],[POA]],".",Tabla2[[#This Row],[SRS]],".",Tabla2[[#This Row],[AREA]],".",Tabla2[[#This Row],[TIPO]]))</f>
        <v>#REF!</v>
      </c>
      <c r="C251" s="433" t="e">
        <f>IF(Tabla2[[#This Row],[Productos ]]="","",'Formulario PPGR1'!#REF!)</f>
        <v>#REF!</v>
      </c>
      <c r="D251" s="433" t="e">
        <f>IF(Tabla2[[#This Row],[Productos ]]="","",'Formulario PPGR1'!#REF!)</f>
        <v>#REF!</v>
      </c>
      <c r="E251" s="433" t="e">
        <f>IF(Tabla2[[#This Row],[Productos ]]="","",'Formulario PPGR1'!#REF!)</f>
        <v>#REF!</v>
      </c>
      <c r="F251" s="433" t="e">
        <f>IF(Tabla2[[#This Row],[Productos ]]="","",'Formulario PPGR1'!#REF!)</f>
        <v>#REF!</v>
      </c>
      <c r="G251" s="388" t="s">
        <v>1975</v>
      </c>
      <c r="H251" s="388" t="s">
        <v>1976</v>
      </c>
      <c r="I251" s="381" t="s">
        <v>1982</v>
      </c>
      <c r="J251" s="379">
        <v>1</v>
      </c>
      <c r="K251" s="379">
        <v>1</v>
      </c>
      <c r="L251" s="379">
        <v>1</v>
      </c>
      <c r="M251" s="379">
        <v>1</v>
      </c>
      <c r="N251" s="379">
        <v>1</v>
      </c>
      <c r="O251" s="379">
        <v>1</v>
      </c>
      <c r="P251" s="379">
        <v>1</v>
      </c>
      <c r="Q251" s="379">
        <v>1</v>
      </c>
      <c r="R251" s="379">
        <v>1</v>
      </c>
      <c r="S251" s="379">
        <v>1</v>
      </c>
      <c r="T251" s="379">
        <v>1</v>
      </c>
      <c r="U251" s="379">
        <v>1</v>
      </c>
      <c r="V251" s="405">
        <f>SUM(Tabla2[[#This Row],[Ene]:[Dic]])</f>
        <v>12</v>
      </c>
      <c r="W251" s="498" t="s">
        <v>413</v>
      </c>
      <c r="X251" s="498"/>
      <c r="Y251" s="388"/>
      <c r="Z251" s="645" t="s">
        <v>1771</v>
      </c>
    </row>
    <row r="252" spans="2:26" s="436" customFormat="1" ht="25.5" x14ac:dyDescent="0.2">
      <c r="B252" s="639" t="str">
        <f>IF(Tabla2[[#This Row],[Productos ]]="","",CONCATENATE(Tabla2[[#This Row],[POA]],".",Tabla2[[#This Row],[SRS]],".",Tabla2[[#This Row],[AREA]],".",Tabla2[[#This Row],[TIPO]]))</f>
        <v/>
      </c>
      <c r="C252" s="639" t="str">
        <f>IF(Tabla2[[#This Row],[Productos ]]="","",'Formulario PPGR1'!#REF!)</f>
        <v/>
      </c>
      <c r="D252" s="639" t="str">
        <f>IF(Tabla2[[#This Row],[Productos ]]="","",'Formulario PPGR1'!#REF!)</f>
        <v/>
      </c>
      <c r="E252" s="639" t="str">
        <f>IF(Tabla2[[#This Row],[Productos ]]="","",'Formulario PPGR1'!#REF!)</f>
        <v/>
      </c>
      <c r="F252" s="639" t="str">
        <f>IF(Tabla2[[#This Row],[Productos ]]="","",'Formulario PPGR1'!#REF!)</f>
        <v/>
      </c>
      <c r="G252" s="640"/>
      <c r="H252" s="388" t="s">
        <v>1977</v>
      </c>
      <c r="I252" s="641" t="s">
        <v>1984</v>
      </c>
      <c r="J252" s="379">
        <v>1</v>
      </c>
      <c r="K252" s="379">
        <v>1</v>
      </c>
      <c r="L252" s="379">
        <v>1</v>
      </c>
      <c r="M252" s="379">
        <v>1</v>
      </c>
      <c r="N252" s="379">
        <v>1</v>
      </c>
      <c r="O252" s="379">
        <v>1</v>
      </c>
      <c r="P252" s="379">
        <v>1</v>
      </c>
      <c r="Q252" s="379">
        <v>1</v>
      </c>
      <c r="R252" s="379">
        <v>1</v>
      </c>
      <c r="S252" s="379">
        <v>1</v>
      </c>
      <c r="T252" s="379">
        <v>1</v>
      </c>
      <c r="U252" s="379">
        <v>1</v>
      </c>
      <c r="V252" s="642">
        <f>SUM(Tabla2[[#This Row],[Ene]:[Dic]])</f>
        <v>12</v>
      </c>
      <c r="W252" s="498" t="s">
        <v>413</v>
      </c>
      <c r="X252" s="643"/>
      <c r="Y252" s="640"/>
      <c r="Z252" s="645" t="s">
        <v>1771</v>
      </c>
    </row>
    <row r="253" spans="2:26" s="436" customFormat="1" ht="25.5" x14ac:dyDescent="0.2">
      <c r="B253" s="433" t="str">
        <f>IF(Tabla2[[#This Row],[Productos ]]="","",CONCATENATE(Tabla2[[#This Row],[POA]],".",Tabla2[[#This Row],[SRS]],".",Tabla2[[#This Row],[AREA]],".",Tabla2[[#This Row],[TIPO]]))</f>
        <v/>
      </c>
      <c r="C253" s="433" t="str">
        <f>IF(Tabla2[[#This Row],[Productos ]]="","",'Formulario PPGR1'!#REF!)</f>
        <v/>
      </c>
      <c r="D253" s="433" t="str">
        <f>IF(Tabla2[[#This Row],[Productos ]]="","",'Formulario PPGR1'!#REF!)</f>
        <v/>
      </c>
      <c r="E253" s="433" t="str">
        <f>IF(Tabla2[[#This Row],[Productos ]]="","",'Formulario PPGR1'!#REF!)</f>
        <v/>
      </c>
      <c r="F253" s="433" t="str">
        <f>IF(Tabla2[[#This Row],[Productos ]]="","",'Formulario PPGR1'!#REF!)</f>
        <v/>
      </c>
      <c r="G253" s="388"/>
      <c r="H253" s="388" t="s">
        <v>1978</v>
      </c>
      <c r="I253" s="388" t="s">
        <v>1985</v>
      </c>
      <c r="J253" s="379">
        <v>1</v>
      </c>
      <c r="K253" s="379">
        <v>1</v>
      </c>
      <c r="L253" s="379">
        <v>1</v>
      </c>
      <c r="M253" s="379">
        <v>1</v>
      </c>
      <c r="N253" s="379">
        <v>1</v>
      </c>
      <c r="O253" s="379">
        <v>1</v>
      </c>
      <c r="P253" s="379">
        <v>1</v>
      </c>
      <c r="Q253" s="379">
        <v>1</v>
      </c>
      <c r="R253" s="379">
        <v>1</v>
      </c>
      <c r="S253" s="379">
        <v>1</v>
      </c>
      <c r="T253" s="379">
        <v>1</v>
      </c>
      <c r="U253" s="379">
        <v>1</v>
      </c>
      <c r="V253" s="405">
        <f>SUM(Tabla2[[#This Row],[Ene]:[Dic]])</f>
        <v>12</v>
      </c>
      <c r="W253" s="498" t="s">
        <v>413</v>
      </c>
      <c r="X253" s="498"/>
      <c r="Y253" s="388"/>
      <c r="Z253" s="645" t="s">
        <v>1771</v>
      </c>
    </row>
    <row r="254" spans="2:26" s="436" customFormat="1" ht="25.5" x14ac:dyDescent="0.2">
      <c r="B254" s="433" t="str">
        <f>IF(Tabla2[[#This Row],[Productos ]]="","",CONCATENATE(Tabla2[[#This Row],[POA]],".",Tabla2[[#This Row],[SRS]],".",Tabla2[[#This Row],[AREA]],".",Tabla2[[#This Row],[TIPO]]))</f>
        <v/>
      </c>
      <c r="C254" s="433" t="str">
        <f>IF(Tabla2[[#This Row],[Productos ]]="","",'Formulario PPGR1'!#REF!)</f>
        <v/>
      </c>
      <c r="D254" s="433" t="str">
        <f>IF(Tabla2[[#This Row],[Productos ]]="","",'Formulario PPGR1'!#REF!)</f>
        <v/>
      </c>
      <c r="E254" s="433" t="str">
        <f>IF(Tabla2[[#This Row],[Productos ]]="","",'Formulario PPGR1'!#REF!)</f>
        <v/>
      </c>
      <c r="F254" s="433" t="str">
        <f>IF(Tabla2[[#This Row],[Productos ]]="","",'Formulario PPGR1'!#REF!)</f>
        <v/>
      </c>
      <c r="G254" s="388"/>
      <c r="H254" s="388" t="s">
        <v>1979</v>
      </c>
      <c r="I254" s="388" t="s">
        <v>1986</v>
      </c>
      <c r="J254" s="379"/>
      <c r="K254" s="379"/>
      <c r="L254" s="379"/>
      <c r="M254" s="379"/>
      <c r="N254" s="379"/>
      <c r="O254" s="379"/>
      <c r="P254" s="379"/>
      <c r="Q254" s="379"/>
      <c r="R254" s="379">
        <v>1</v>
      </c>
      <c r="S254" s="379"/>
      <c r="T254" s="379"/>
      <c r="U254" s="379"/>
      <c r="V254" s="405">
        <f>SUM(Tabla2[[#This Row],[Ene]:[Dic]])</f>
        <v>1</v>
      </c>
      <c r="W254" s="498"/>
      <c r="X254" s="498"/>
      <c r="Y254" s="388" t="s">
        <v>1989</v>
      </c>
      <c r="Z254" s="645" t="s">
        <v>1771</v>
      </c>
    </row>
    <row r="255" spans="2:26" s="436" customFormat="1" ht="25.5" x14ac:dyDescent="0.2">
      <c r="B255" s="433" t="str">
        <f>IF(Tabla2[[#This Row],[Productos ]]="","",CONCATENATE(Tabla2[[#This Row],[POA]],".",Tabla2[[#This Row],[SRS]],".",Tabla2[[#This Row],[AREA]],".",Tabla2[[#This Row],[TIPO]]))</f>
        <v/>
      </c>
      <c r="C255" s="433" t="str">
        <f>IF(Tabla2[[#This Row],[Productos ]]="","",'Formulario PPGR1'!#REF!)</f>
        <v/>
      </c>
      <c r="D255" s="433" t="str">
        <f>IF(Tabla2[[#This Row],[Productos ]]="","",'Formulario PPGR1'!#REF!)</f>
        <v/>
      </c>
      <c r="E255" s="433" t="str">
        <f>IF(Tabla2[[#This Row],[Productos ]]="","",'Formulario PPGR1'!#REF!)</f>
        <v/>
      </c>
      <c r="F255" s="433" t="str">
        <f>IF(Tabla2[[#This Row],[Productos ]]="","",'Formulario PPGR1'!#REF!)</f>
        <v/>
      </c>
      <c r="G255" s="388"/>
      <c r="H255" s="388" t="s">
        <v>1980</v>
      </c>
      <c r="I255" s="388" t="s">
        <v>1990</v>
      </c>
      <c r="J255" s="378">
        <v>1</v>
      </c>
      <c r="K255" s="378"/>
      <c r="L255" s="378"/>
      <c r="M255" s="378"/>
      <c r="N255" s="378"/>
      <c r="O255" s="378"/>
      <c r="P255" s="378"/>
      <c r="Q255" s="378">
        <v>1</v>
      </c>
      <c r="R255" s="378"/>
      <c r="S255" s="378"/>
      <c r="T255" s="378"/>
      <c r="U255" s="378">
        <v>1</v>
      </c>
      <c r="V255" s="405">
        <f>SUM(Tabla2[[#This Row],[Ene]:[Dic]])</f>
        <v>3</v>
      </c>
      <c r="W255" s="498" t="s">
        <v>405</v>
      </c>
      <c r="X255" s="498" t="s">
        <v>407</v>
      </c>
      <c r="Y255" s="388"/>
      <c r="Z255" s="645" t="s">
        <v>1771</v>
      </c>
    </row>
    <row r="256" spans="2:26" s="436" customFormat="1" ht="25.5" x14ac:dyDescent="0.2">
      <c r="B256" s="433" t="str">
        <f>IF(Tabla2[[#This Row],[Productos ]]="","",CONCATENATE(Tabla2[[#This Row],[POA]],".",Tabla2[[#This Row],[SRS]],".",Tabla2[[#This Row],[AREA]],".",Tabla2[[#This Row],[TIPO]]))</f>
        <v/>
      </c>
      <c r="C256" s="433" t="str">
        <f>IF(Tabla2[[#This Row],[Productos ]]="","",'Formulario PPGR1'!#REF!)</f>
        <v/>
      </c>
      <c r="D256" s="433" t="str">
        <f>IF(Tabla2[[#This Row],[Productos ]]="","",'Formulario PPGR1'!#REF!)</f>
        <v/>
      </c>
      <c r="E256" s="433" t="str">
        <f>IF(Tabla2[[#This Row],[Productos ]]="","",'Formulario PPGR1'!#REF!)</f>
        <v/>
      </c>
      <c r="F256" s="433" t="str">
        <f>IF(Tabla2[[#This Row],[Productos ]]="","",'Formulario PPGR1'!#REF!)</f>
        <v/>
      </c>
      <c r="G256" s="388"/>
      <c r="H256" s="388" t="s">
        <v>1981</v>
      </c>
      <c r="I256" s="388" t="s">
        <v>1987</v>
      </c>
      <c r="J256" s="378"/>
      <c r="K256" s="378"/>
      <c r="L256" s="378">
        <v>1</v>
      </c>
      <c r="M256" s="378"/>
      <c r="N256" s="378"/>
      <c r="O256" s="378"/>
      <c r="P256" s="378">
        <v>1</v>
      </c>
      <c r="Q256" s="378"/>
      <c r="R256" s="378"/>
      <c r="S256" s="378">
        <v>1</v>
      </c>
      <c r="T256" s="378"/>
      <c r="U256" s="378"/>
      <c r="V256" s="405">
        <f>SUM(Tabla2[[#This Row],[Ene]:[Dic]])</f>
        <v>3</v>
      </c>
      <c r="W256" s="498" t="s">
        <v>405</v>
      </c>
      <c r="X256" s="498" t="s">
        <v>407</v>
      </c>
      <c r="Y256" s="388"/>
      <c r="Z256" s="645" t="s">
        <v>1771</v>
      </c>
    </row>
    <row r="257" spans="2:26" s="436" customFormat="1" ht="25.5" x14ac:dyDescent="0.2">
      <c r="B257" s="433" t="str">
        <f>IF(Tabla2[[#This Row],[Productos ]]="","",CONCATENATE(Tabla2[[#This Row],[POA]],".",Tabla2[[#This Row],[SRS]],".",Tabla2[[#This Row],[AREA]],".",Tabla2[[#This Row],[TIPO]]))</f>
        <v/>
      </c>
      <c r="C257" s="433" t="str">
        <f>IF(Tabla2[[#This Row],[Productos ]]="","",'Formulario PPGR1'!#REF!)</f>
        <v/>
      </c>
      <c r="D257" s="433" t="str">
        <f>IF(Tabla2[[#This Row],[Productos ]]="","",'Formulario PPGR1'!#REF!)</f>
        <v/>
      </c>
      <c r="E257" s="433" t="str">
        <f>IF(Tabla2[[#This Row],[Productos ]]="","",'Formulario PPGR1'!#REF!)</f>
        <v/>
      </c>
      <c r="F257" s="433" t="str">
        <f>IF(Tabla2[[#This Row],[Productos ]]="","",'Formulario PPGR1'!#REF!)</f>
        <v/>
      </c>
      <c r="G257" s="388"/>
      <c r="H257" s="388" t="s">
        <v>1983</v>
      </c>
      <c r="I257" s="388" t="s">
        <v>1988</v>
      </c>
      <c r="J257" s="378"/>
      <c r="K257" s="378">
        <v>1</v>
      </c>
      <c r="L257" s="378"/>
      <c r="M257" s="378"/>
      <c r="N257" s="378">
        <v>1</v>
      </c>
      <c r="O257" s="378"/>
      <c r="P257" s="378"/>
      <c r="Q257" s="378"/>
      <c r="R257" s="378"/>
      <c r="S257" s="378"/>
      <c r="T257" s="378">
        <v>1</v>
      </c>
      <c r="U257" s="378"/>
      <c r="V257" s="405">
        <f>SUM(Tabla2[[#This Row],[Ene]:[Dic]])</f>
        <v>3</v>
      </c>
      <c r="W257" s="498" t="s">
        <v>405</v>
      </c>
      <c r="X257" s="498" t="s">
        <v>407</v>
      </c>
      <c r="Y257" s="388"/>
      <c r="Z257" s="645" t="s">
        <v>1771</v>
      </c>
    </row>
    <row r="258" spans="2:26" s="436" customFormat="1" ht="25.5" x14ac:dyDescent="0.2">
      <c r="B258" s="433" t="e">
        <f>IF(Tabla2[[#This Row],[Productos ]]="","",CONCATENATE(Tabla2[[#This Row],[POA]],".",Tabla2[[#This Row],[SRS]],".",Tabla2[[#This Row],[AREA]],".",Tabla2[[#This Row],[TIPO]]))</f>
        <v>#REF!</v>
      </c>
      <c r="C258" s="433" t="e">
        <f>IF(Tabla2[[#This Row],[Productos ]]="","",'Formulario PPGR1'!#REF!)</f>
        <v>#REF!</v>
      </c>
      <c r="D258" s="433" t="e">
        <f>IF(Tabla2[[#This Row],[Productos ]]="","",'Formulario PPGR1'!#REF!)</f>
        <v>#REF!</v>
      </c>
      <c r="E258" s="433" t="e">
        <f>IF(Tabla2[[#This Row],[Productos ]]="","",'Formulario PPGR1'!#REF!)</f>
        <v>#REF!</v>
      </c>
      <c r="F258" s="433" t="e">
        <f>IF(Tabla2[[#This Row],[Productos ]]="","",'Formulario PPGR1'!#REF!)</f>
        <v>#REF!</v>
      </c>
      <c r="G258" s="388" t="s">
        <v>2487</v>
      </c>
      <c r="H258" s="388" t="s">
        <v>2491</v>
      </c>
      <c r="I258" s="388" t="s">
        <v>2495</v>
      </c>
      <c r="J258" s="378"/>
      <c r="K258" s="378"/>
      <c r="L258" s="378"/>
      <c r="M258" s="378">
        <v>1</v>
      </c>
      <c r="N258" s="378"/>
      <c r="O258" s="378">
        <v>1</v>
      </c>
      <c r="P258" s="378"/>
      <c r="Q258" s="378">
        <v>1</v>
      </c>
      <c r="R258" s="378"/>
      <c r="S258" s="378">
        <v>1</v>
      </c>
      <c r="T258" s="378"/>
      <c r="U258" s="378"/>
      <c r="V258" s="405">
        <f>SUM(Tabla2[[#This Row],[Ene]:[Dic]])</f>
        <v>4</v>
      </c>
      <c r="W258" s="498" t="s">
        <v>405</v>
      </c>
      <c r="X258" s="498" t="s">
        <v>406</v>
      </c>
      <c r="Y258" s="388"/>
      <c r="Z258" s="434" t="s">
        <v>2494</v>
      </c>
    </row>
    <row r="259" spans="2:26" s="436" customFormat="1" ht="25.5" x14ac:dyDescent="0.2">
      <c r="B259" s="433" t="str">
        <f>IF(Tabla2[[#This Row],[Productos ]]="","",CONCATENATE(Tabla2[[#This Row],[POA]],".",Tabla2[[#This Row],[SRS]],".",Tabla2[[#This Row],[AREA]],".",Tabla2[[#This Row],[TIPO]]))</f>
        <v/>
      </c>
      <c r="C259" s="433" t="str">
        <f>IF(Tabla2[[#This Row],[Productos ]]="","",'Formulario PPGR1'!#REF!)</f>
        <v/>
      </c>
      <c r="D259" s="433" t="str">
        <f>IF(Tabla2[[#This Row],[Productos ]]="","",'Formulario PPGR1'!#REF!)</f>
        <v/>
      </c>
      <c r="E259" s="433" t="str">
        <f>IF(Tabla2[[#This Row],[Productos ]]="","",'Formulario PPGR1'!#REF!)</f>
        <v/>
      </c>
      <c r="F259" s="433" t="str">
        <f>IF(Tabla2[[#This Row],[Productos ]]="","",'Formulario PPGR1'!#REF!)</f>
        <v/>
      </c>
      <c r="G259" s="388"/>
      <c r="H259" s="388" t="s">
        <v>2493</v>
      </c>
      <c r="I259" s="388" t="s">
        <v>2492</v>
      </c>
      <c r="J259" s="378"/>
      <c r="K259" s="378"/>
      <c r="L259" s="378"/>
      <c r="M259" s="378"/>
      <c r="N259" s="378">
        <v>1</v>
      </c>
      <c r="O259" s="378"/>
      <c r="P259" s="378">
        <v>1</v>
      </c>
      <c r="Q259" s="378"/>
      <c r="R259" s="378">
        <v>1</v>
      </c>
      <c r="S259" s="378"/>
      <c r="T259" s="378">
        <v>1</v>
      </c>
      <c r="U259" s="378"/>
      <c r="V259" s="405">
        <f>SUM(Tabla2[[#This Row],[Ene]:[Dic]])</f>
        <v>4</v>
      </c>
      <c r="W259" s="498" t="s">
        <v>413</v>
      </c>
      <c r="X259" s="498" t="s">
        <v>406</v>
      </c>
      <c r="Y259" s="388"/>
      <c r="Z259" s="434" t="s">
        <v>2494</v>
      </c>
    </row>
    <row r="260" spans="2:26" s="436" customFormat="1" ht="25.5" x14ac:dyDescent="0.2">
      <c r="B260" s="433" t="e">
        <f>IF(Tabla2[[#This Row],[Productos ]]="","",CONCATENATE(Tabla2[[#This Row],[POA]],".",Tabla2[[#This Row],[SRS]],".",Tabla2[[#This Row],[AREA]],".",Tabla2[[#This Row],[TIPO]]))</f>
        <v>#REF!</v>
      </c>
      <c r="C260" s="433" t="e">
        <f>IF(Tabla2[[#This Row],[Productos ]]="","",'Formulario PPGR1'!#REF!)</f>
        <v>#REF!</v>
      </c>
      <c r="D260" s="433" t="e">
        <f>IF(Tabla2[[#This Row],[Productos ]]="","",'Formulario PPGR1'!#REF!)</f>
        <v>#REF!</v>
      </c>
      <c r="E260" s="433" t="e">
        <f>IF(Tabla2[[#This Row],[Productos ]]="","",'Formulario PPGR1'!#REF!)</f>
        <v>#REF!</v>
      </c>
      <c r="F260" s="433" t="e">
        <f>IF(Tabla2[[#This Row],[Productos ]]="","",'Formulario PPGR1'!#REF!)</f>
        <v>#REF!</v>
      </c>
      <c r="G260" s="388" t="s">
        <v>2488</v>
      </c>
      <c r="H260" s="388" t="s">
        <v>2496</v>
      </c>
      <c r="I260" s="388" t="s">
        <v>2498</v>
      </c>
      <c r="J260" s="378"/>
      <c r="K260" s="378"/>
      <c r="L260" s="378"/>
      <c r="M260" s="378">
        <v>1</v>
      </c>
      <c r="N260" s="378"/>
      <c r="O260" s="378"/>
      <c r="P260" s="378"/>
      <c r="Q260" s="378">
        <v>1</v>
      </c>
      <c r="R260" s="378"/>
      <c r="S260" s="378"/>
      <c r="T260" s="378"/>
      <c r="U260" s="378">
        <v>1</v>
      </c>
      <c r="V260" s="405">
        <f>SUM(Tabla2[[#This Row],[Ene]:[Dic]])</f>
        <v>3</v>
      </c>
      <c r="W260" s="498" t="s">
        <v>405</v>
      </c>
      <c r="X260" s="498" t="s">
        <v>413</v>
      </c>
      <c r="Y260" s="388"/>
      <c r="Z260" s="434" t="s">
        <v>2494</v>
      </c>
    </row>
    <row r="261" spans="2:26" s="436" customFormat="1" ht="25.5" x14ac:dyDescent="0.2">
      <c r="B261" s="433" t="str">
        <f>IF(Tabla2[[#This Row],[Productos ]]="","",CONCATENATE(Tabla2[[#This Row],[POA]],".",Tabla2[[#This Row],[SRS]],".",Tabla2[[#This Row],[AREA]],".",Tabla2[[#This Row],[TIPO]]))</f>
        <v/>
      </c>
      <c r="C261" s="433" t="str">
        <f>IF(Tabla2[[#This Row],[Productos ]]="","",'Formulario PPGR1'!#REF!)</f>
        <v/>
      </c>
      <c r="D261" s="433" t="str">
        <f>IF(Tabla2[[#This Row],[Productos ]]="","",'Formulario PPGR1'!#REF!)</f>
        <v/>
      </c>
      <c r="E261" s="433" t="str">
        <f>IF(Tabla2[[#This Row],[Productos ]]="","",'Formulario PPGR1'!#REF!)</f>
        <v/>
      </c>
      <c r="F261" s="433" t="str">
        <f>IF(Tabla2[[#This Row],[Productos ]]="","",'Formulario PPGR1'!#REF!)</f>
        <v/>
      </c>
      <c r="G261" s="388"/>
      <c r="H261" s="388" t="s">
        <v>2497</v>
      </c>
      <c r="I261" s="388" t="s">
        <v>2499</v>
      </c>
      <c r="J261" s="378"/>
      <c r="K261" s="378"/>
      <c r="L261" s="378"/>
      <c r="M261" s="378">
        <v>1</v>
      </c>
      <c r="N261" s="378"/>
      <c r="O261" s="378"/>
      <c r="P261" s="378"/>
      <c r="Q261" s="378">
        <v>1</v>
      </c>
      <c r="R261" s="378"/>
      <c r="S261" s="378"/>
      <c r="T261" s="378"/>
      <c r="U261" s="378">
        <v>1</v>
      </c>
      <c r="V261" s="405">
        <f>SUM(Tabla2[[#This Row],[Ene]:[Dic]])</f>
        <v>3</v>
      </c>
      <c r="W261" s="498" t="s">
        <v>405</v>
      </c>
      <c r="X261" s="498" t="s">
        <v>413</v>
      </c>
      <c r="Y261" s="388"/>
      <c r="Z261" s="434" t="s">
        <v>2494</v>
      </c>
    </row>
    <row r="262" spans="2:26" s="436" customFormat="1" ht="25.5" x14ac:dyDescent="0.2">
      <c r="B262" s="433" t="str">
        <f>IF(Tabla2[[#This Row],[Productos ]]="","",CONCATENATE(Tabla2[[#This Row],[POA]],".",Tabla2[[#This Row],[SRS]],".",Tabla2[[#This Row],[AREA]],".",Tabla2[[#This Row],[TIPO]]))</f>
        <v/>
      </c>
      <c r="C262" s="433" t="str">
        <f>IF(Tabla2[[#This Row],[Productos ]]="","",'Formulario PPGR1'!#REF!)</f>
        <v/>
      </c>
      <c r="D262" s="433" t="str">
        <f>IF(Tabla2[[#This Row],[Productos ]]="","",'Formulario PPGR1'!#REF!)</f>
        <v/>
      </c>
      <c r="E262" s="433" t="str">
        <f>IF(Tabla2[[#This Row],[Productos ]]="","",'Formulario PPGR1'!#REF!)</f>
        <v/>
      </c>
      <c r="F262" s="433" t="str">
        <f>IF(Tabla2[[#This Row],[Productos ]]="","",'Formulario PPGR1'!#REF!)</f>
        <v/>
      </c>
      <c r="G262" s="388"/>
      <c r="H262" s="388" t="s">
        <v>2500</v>
      </c>
      <c r="I262" s="388" t="s">
        <v>2501</v>
      </c>
      <c r="J262" s="378"/>
      <c r="K262" s="378"/>
      <c r="L262" s="378"/>
      <c r="M262" s="378">
        <v>1</v>
      </c>
      <c r="N262" s="378">
        <v>1</v>
      </c>
      <c r="O262" s="378">
        <v>1</v>
      </c>
      <c r="P262" s="378">
        <v>1</v>
      </c>
      <c r="Q262" s="378">
        <v>1</v>
      </c>
      <c r="R262" s="378"/>
      <c r="S262" s="378"/>
      <c r="T262" s="378"/>
      <c r="U262" s="378"/>
      <c r="V262" s="405">
        <f>SUM(Tabla2[[#This Row],[Ene]:[Dic]])</f>
        <v>5</v>
      </c>
      <c r="W262" s="498" t="s">
        <v>405</v>
      </c>
      <c r="X262" s="498" t="s">
        <v>407</v>
      </c>
      <c r="Y262" s="388"/>
      <c r="Z262" s="434" t="s">
        <v>2494</v>
      </c>
    </row>
    <row r="263" spans="2:26" s="436" customFormat="1" ht="25.5" x14ac:dyDescent="0.2">
      <c r="B263" s="433" t="e">
        <f>IF(Tabla2[[#This Row],[Productos ]]="","",CONCATENATE(Tabla2[[#This Row],[POA]],".",Tabla2[[#This Row],[SRS]],".",Tabla2[[#This Row],[AREA]],".",Tabla2[[#This Row],[TIPO]]))</f>
        <v>#REF!</v>
      </c>
      <c r="C263" s="433" t="e">
        <f>IF(Tabla2[[#This Row],[Productos ]]="","",'Formulario PPGR1'!#REF!)</f>
        <v>#REF!</v>
      </c>
      <c r="D263" s="433" t="e">
        <f>IF(Tabla2[[#This Row],[Productos ]]="","",'Formulario PPGR1'!#REF!)</f>
        <v>#REF!</v>
      </c>
      <c r="E263" s="433" t="e">
        <f>IF(Tabla2[[#This Row],[Productos ]]="","",'Formulario PPGR1'!#REF!)</f>
        <v>#REF!</v>
      </c>
      <c r="F263" s="433" t="e">
        <f>IF(Tabla2[[#This Row],[Productos ]]="","",'Formulario PPGR1'!#REF!)</f>
        <v>#REF!</v>
      </c>
      <c r="G263" s="388" t="s">
        <v>2502</v>
      </c>
      <c r="H263" s="388" t="s">
        <v>2504</v>
      </c>
      <c r="I263" s="388" t="s">
        <v>2508</v>
      </c>
      <c r="J263" s="378"/>
      <c r="K263" s="378"/>
      <c r="L263" s="378"/>
      <c r="M263" s="378">
        <v>1</v>
      </c>
      <c r="N263" s="378"/>
      <c r="O263" s="378"/>
      <c r="P263" s="378"/>
      <c r="Q263" s="378"/>
      <c r="R263" s="378"/>
      <c r="S263" s="378"/>
      <c r="T263" s="378"/>
      <c r="U263" s="378"/>
      <c r="V263" s="405">
        <f>SUM(Tabla2[[#This Row],[Ene]:[Dic]])</f>
        <v>1</v>
      </c>
      <c r="W263" s="498" t="s">
        <v>405</v>
      </c>
      <c r="X263" s="498" t="s">
        <v>407</v>
      </c>
      <c r="Y263" s="388"/>
      <c r="Z263" s="434" t="s">
        <v>2494</v>
      </c>
    </row>
    <row r="264" spans="2:26" s="436" customFormat="1" ht="25.5" x14ac:dyDescent="0.2">
      <c r="B264" s="433" t="str">
        <f>IF(Tabla2[[#This Row],[Productos ]]="","",CONCATENATE(Tabla2[[#This Row],[POA]],".",Tabla2[[#This Row],[SRS]],".",Tabla2[[#This Row],[AREA]],".",Tabla2[[#This Row],[TIPO]]))</f>
        <v/>
      </c>
      <c r="C264" s="433" t="str">
        <f>IF(Tabla2[[#This Row],[Productos ]]="","",'Formulario PPGR1'!#REF!)</f>
        <v/>
      </c>
      <c r="D264" s="433" t="str">
        <f>IF(Tabla2[[#This Row],[Productos ]]="","",'Formulario PPGR1'!#REF!)</f>
        <v/>
      </c>
      <c r="E264" s="433" t="str">
        <f>IF(Tabla2[[#This Row],[Productos ]]="","",'Formulario PPGR1'!#REF!)</f>
        <v/>
      </c>
      <c r="F264" s="433" t="str">
        <f>IF(Tabla2[[#This Row],[Productos ]]="","",'Formulario PPGR1'!#REF!)</f>
        <v/>
      </c>
      <c r="G264" s="388"/>
      <c r="H264" s="388" t="s">
        <v>2506</v>
      </c>
      <c r="I264" s="388" t="s">
        <v>2509</v>
      </c>
      <c r="J264" s="378"/>
      <c r="K264" s="378"/>
      <c r="L264" s="378">
        <v>1</v>
      </c>
      <c r="M264" s="378"/>
      <c r="N264" s="378"/>
      <c r="O264" s="378"/>
      <c r="P264" s="378">
        <v>1</v>
      </c>
      <c r="Q264" s="378"/>
      <c r="R264" s="378"/>
      <c r="S264" s="378"/>
      <c r="T264" s="378">
        <v>1</v>
      </c>
      <c r="U264" s="378"/>
      <c r="V264" s="405">
        <f>SUM(Tabla2[[#This Row],[Ene]:[Dic]])</f>
        <v>3</v>
      </c>
      <c r="W264" s="498" t="s">
        <v>413</v>
      </c>
      <c r="X264" s="498"/>
      <c r="Y264" s="388"/>
      <c r="Z264" s="434" t="s">
        <v>2494</v>
      </c>
    </row>
    <row r="265" spans="2:26" s="436" customFormat="1" ht="25.5" x14ac:dyDescent="0.2">
      <c r="B265" s="433" t="str">
        <f>IF(Tabla2[[#This Row],[Productos ]]="","",CONCATENATE(Tabla2[[#This Row],[POA]],".",Tabla2[[#This Row],[SRS]],".",Tabla2[[#This Row],[AREA]],".",Tabla2[[#This Row],[TIPO]]))</f>
        <v/>
      </c>
      <c r="C265" s="433" t="str">
        <f>IF(Tabla2[[#This Row],[Productos ]]="","",'Formulario PPGR1'!#REF!)</f>
        <v/>
      </c>
      <c r="D265" s="433" t="str">
        <f>IF(Tabla2[[#This Row],[Productos ]]="","",'Formulario PPGR1'!#REF!)</f>
        <v/>
      </c>
      <c r="E265" s="433" t="str">
        <f>IF(Tabla2[[#This Row],[Productos ]]="","",'Formulario PPGR1'!#REF!)</f>
        <v/>
      </c>
      <c r="F265" s="433" t="str">
        <f>IF(Tabla2[[#This Row],[Productos ]]="","",'Formulario PPGR1'!#REF!)</f>
        <v/>
      </c>
      <c r="G265" s="388"/>
      <c r="H265" s="388" t="s">
        <v>2507</v>
      </c>
      <c r="I265" s="388" t="s">
        <v>2505</v>
      </c>
      <c r="J265" s="378"/>
      <c r="K265" s="378">
        <v>1</v>
      </c>
      <c r="L265" s="378"/>
      <c r="M265" s="378"/>
      <c r="N265" s="378"/>
      <c r="O265" s="378">
        <v>1</v>
      </c>
      <c r="P265" s="378"/>
      <c r="Q265" s="378"/>
      <c r="R265" s="378"/>
      <c r="S265" s="378"/>
      <c r="T265" s="378"/>
      <c r="U265" s="378"/>
      <c r="V265" s="405">
        <f>SUM(Tabla2[[#This Row],[Ene]:[Dic]])</f>
        <v>2</v>
      </c>
      <c r="W265" s="498" t="s">
        <v>405</v>
      </c>
      <c r="X265" s="498" t="s">
        <v>407</v>
      </c>
      <c r="Y265" s="388"/>
      <c r="Z265" s="434" t="s">
        <v>2494</v>
      </c>
    </row>
    <row r="266" spans="2:26" s="436" customFormat="1" ht="25.5" x14ac:dyDescent="0.2">
      <c r="B266" s="433" t="str">
        <f>IF(Tabla2[[#This Row],[Productos ]]="","",CONCATENATE(Tabla2[[#This Row],[POA]],".",Tabla2[[#This Row],[SRS]],".",Tabla2[[#This Row],[AREA]],".",Tabla2[[#This Row],[TIPO]]))</f>
        <v/>
      </c>
      <c r="C266" s="433" t="str">
        <f>IF(Tabla2[[#This Row],[Productos ]]="","",'Formulario PPGR1'!#REF!)</f>
        <v/>
      </c>
      <c r="D266" s="433" t="str">
        <f>IF(Tabla2[[#This Row],[Productos ]]="","",'Formulario PPGR1'!#REF!)</f>
        <v/>
      </c>
      <c r="E266" s="433" t="str">
        <f>IF(Tabla2[[#This Row],[Productos ]]="","",'Formulario PPGR1'!#REF!)</f>
        <v/>
      </c>
      <c r="F266" s="433" t="str">
        <f>IF(Tabla2[[#This Row],[Productos ]]="","",'Formulario PPGR1'!#REF!)</f>
        <v/>
      </c>
      <c r="G266" s="388"/>
      <c r="H266" s="388" t="s">
        <v>2510</v>
      </c>
      <c r="I266" s="388" t="s">
        <v>2511</v>
      </c>
      <c r="J266" s="378"/>
      <c r="K266" s="378"/>
      <c r="L266" s="378"/>
      <c r="M266" s="378"/>
      <c r="N266" s="378">
        <v>1</v>
      </c>
      <c r="O266" s="378"/>
      <c r="P266" s="378"/>
      <c r="Q266" s="378">
        <v>1</v>
      </c>
      <c r="R266" s="378"/>
      <c r="S266" s="378"/>
      <c r="T266" s="378">
        <v>1</v>
      </c>
      <c r="U266" s="378"/>
      <c r="V266" s="405">
        <f>SUM(Tabla2[[#This Row],[Ene]:[Dic]])</f>
        <v>3</v>
      </c>
      <c r="W266" s="498" t="s">
        <v>413</v>
      </c>
      <c r="X266" s="498" t="s">
        <v>406</v>
      </c>
      <c r="Y266" s="388"/>
      <c r="Z266" s="434" t="s">
        <v>2494</v>
      </c>
    </row>
    <row r="267" spans="2:26" x14ac:dyDescent="0.2">
      <c r="B267" s="437"/>
      <c r="C267" s="437"/>
      <c r="D267" s="437"/>
      <c r="E267" s="437"/>
      <c r="F267" s="437"/>
      <c r="G267" s="438"/>
      <c r="H267" s="438"/>
      <c r="I267" s="436"/>
      <c r="J267" s="439">
        <f>SUBTOTAL(109,Tabla2[Ene])</f>
        <v>49</v>
      </c>
      <c r="K267" s="439">
        <f>SUBTOTAL(109,Tabla2[Feb])</f>
        <v>69</v>
      </c>
      <c r="L267" s="439">
        <f>SUBTOTAL(109,Tabla2[Mar])</f>
        <v>130</v>
      </c>
      <c r="M267" s="439">
        <f>SUBTOTAL(109,Tabla2[Abr])</f>
        <v>89</v>
      </c>
      <c r="N267" s="439">
        <f>SUBTOTAL(109,Tabla2[May])</f>
        <v>84</v>
      </c>
      <c r="O267" s="439">
        <f>SUBTOTAL(109,Tabla2[Jun])</f>
        <v>152</v>
      </c>
      <c r="P267" s="439">
        <f>SUBTOTAL(109,Tabla2[Jul])</f>
        <v>87</v>
      </c>
      <c r="Q267" s="439">
        <f>SUBTOTAL(109,Tabla2[Ago])</f>
        <v>76</v>
      </c>
      <c r="R267" s="439">
        <f>SUBTOTAL(109,Tabla2[Sep])</f>
        <v>128</v>
      </c>
      <c r="S267" s="439">
        <f>SUBTOTAL(109,Tabla2[Oct])</f>
        <v>85</v>
      </c>
      <c r="T267" s="439">
        <f>SUBTOTAL(109,Tabla2[Nov])</f>
        <v>75</v>
      </c>
      <c r="U267" s="439">
        <f>SUBTOTAL(109,Tabla2[Dic])</f>
        <v>133</v>
      </c>
      <c r="V267" s="500">
        <f>SUBTOTAL(109,Tabla2[[Total de Acciones ]])</f>
        <v>1157</v>
      </c>
      <c r="W267" s="437"/>
      <c r="X267" s="437"/>
      <c r="Y267" s="437"/>
      <c r="Z267" s="438"/>
    </row>
    <row r="268" spans="2:26" x14ac:dyDescent="0.2">
      <c r="G268" s="440"/>
      <c r="H268" s="441"/>
    </row>
  </sheetData>
  <phoneticPr fontId="17" type="noConversion"/>
  <dataValidations count="3">
    <dataValidation type="whole" allowBlank="1" showInputMessage="1" showErrorMessage="1" sqref="J135:J146 M232:U238 J233:J235 K232 L232:L235 K234:K235 J236:L238 L135:U146 J239:U266 J147:U231 J10:U133" xr:uid="{00000000-0002-0000-0200-000000000000}">
      <formula1>0</formula1>
      <formula2>100</formula2>
    </dataValidation>
    <dataValidation type="list" allowBlank="1" showInputMessage="1" showErrorMessage="1" sqref="W10:X266" xr:uid="{00000000-0002-0000-0200-000001000000}">
      <formula1>Ls_Medio_Verificacion</formula1>
    </dataValidation>
    <dataValidation type="list" allowBlank="1" showInputMessage="1" showErrorMessage="1" sqref="G10:G266" xr:uid="{00000000-0002-0000-0200-000002000000}">
      <formula1>Productos</formula1>
    </dataValidation>
  </dataValidations>
  <pageMargins left="0.65354330699999996" right="0" top="0.69488189" bottom="0.49803149600000002" header="0.31496062992126" footer="0.31496062992126"/>
  <pageSetup paperSize="5" scale="10" orientation="landscape" r:id="rId1"/>
  <drawing r:id="rId2"/>
  <legacyDrawing r:id="rId3"/>
  <controls>
    <mc:AlternateContent xmlns:mc="http://schemas.openxmlformats.org/markup-compatibility/2006">
      <mc:Choice Requires="x14">
        <control shapeId="41219" r:id="rId4" name="CommandButton1">
          <controlPr defaultSize="0" autoLine="0" r:id="rId5">
            <anchor moveWithCells="1">
              <from>
                <xdr:col>6</xdr:col>
                <xdr:colOff>95250</xdr:colOff>
                <xdr:row>5</xdr:row>
                <xdr:rowOff>47625</xdr:rowOff>
              </from>
              <to>
                <xdr:col>6</xdr:col>
                <xdr:colOff>1552575</xdr:colOff>
                <xdr:row>7</xdr:row>
                <xdr:rowOff>9525</xdr:rowOff>
              </to>
            </anchor>
          </controlPr>
        </control>
      </mc:Choice>
      <mc:Fallback>
        <control shapeId="41219" r:id="rId4" name="CommandButton1"/>
      </mc:Fallback>
    </mc:AlternateContent>
  </controls>
  <tableParts count="1">
    <tablePart r:id="rId6"/>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rgb="FFFF0000"/>
  </sheetPr>
  <dimension ref="B1:AU1726"/>
  <sheetViews>
    <sheetView showGridLines="0" topLeftCell="L1" zoomScale="98" zoomScaleNormal="98" workbookViewId="0">
      <selection activeCell="M17" sqref="M17"/>
    </sheetView>
  </sheetViews>
  <sheetFormatPr baseColWidth="10" defaultColWidth="11.42578125" defaultRowHeight="12.75" x14ac:dyDescent="0.25"/>
  <cols>
    <col min="1" max="1" width="2.5703125" style="451" customWidth="1"/>
    <col min="2" max="6" width="4.28515625" style="451" hidden="1" customWidth="1"/>
    <col min="7" max="7" width="18.85546875" style="452" bestFit="1" customWidth="1"/>
    <col min="8" max="8" width="32" style="427" customWidth="1"/>
    <col min="9" max="9" width="27.28515625" style="452" customWidth="1"/>
    <col min="10" max="10" width="53" style="452" customWidth="1"/>
    <col min="11" max="11" width="31.7109375" style="453" hidden="1" customWidth="1"/>
    <col min="12" max="12" width="39.28515625" style="452" customWidth="1"/>
    <col min="13" max="13" width="16.42578125" style="452" customWidth="1"/>
    <col min="14" max="14" width="18.28515625" style="452" customWidth="1"/>
    <col min="15" max="15" width="14" style="454" customWidth="1"/>
    <col min="16" max="16" width="15.42578125" style="452" customWidth="1"/>
    <col min="17" max="17" width="13.7109375" style="452" customWidth="1"/>
    <col min="18" max="18" width="22.42578125" style="452" customWidth="1"/>
    <col min="19" max="47" width="11.42578125" style="450"/>
    <col min="48" max="16384" width="11.42578125" style="451"/>
  </cols>
  <sheetData>
    <row r="1" spans="2:25" s="442" customFormat="1" x14ac:dyDescent="0.25">
      <c r="G1" s="314"/>
      <c r="H1" s="147"/>
      <c r="I1" s="396"/>
      <c r="J1" s="396"/>
      <c r="K1" s="397"/>
      <c r="L1" s="396"/>
      <c r="M1" s="396"/>
      <c r="N1" s="396"/>
      <c r="O1" s="398"/>
      <c r="P1" s="396"/>
      <c r="Q1" s="396"/>
      <c r="R1" s="396"/>
      <c r="S1" s="443" t="s">
        <v>423</v>
      </c>
      <c r="T1" s="444"/>
    </row>
    <row r="2" spans="2:25" s="442" customFormat="1" x14ac:dyDescent="0.25">
      <c r="H2" s="439"/>
      <c r="I2" s="390" t="str">
        <f>'Formulario PPGR1'!G2</f>
        <v>Servicio Nacional de Salud</v>
      </c>
      <c r="J2" s="445"/>
      <c r="K2" s="445"/>
      <c r="L2" s="445"/>
      <c r="M2" s="445"/>
      <c r="N2" s="445"/>
      <c r="O2" s="445"/>
      <c r="P2" s="445"/>
      <c r="Q2" s="445"/>
      <c r="R2" s="445"/>
      <c r="S2" s="445"/>
      <c r="T2" s="445"/>
      <c r="U2" s="446"/>
      <c r="V2" s="447"/>
      <c r="W2" s="447"/>
      <c r="X2" s="447"/>
      <c r="Y2" s="448"/>
    </row>
    <row r="3" spans="2:25" s="442" customFormat="1" x14ac:dyDescent="0.25">
      <c r="H3" s="439"/>
      <c r="I3" s="390" t="str">
        <f>'Formulario PPGR1'!G3</f>
        <v>Dirección de Planificación y Desarrollo</v>
      </c>
      <c r="J3" s="445"/>
      <c r="K3" s="445"/>
      <c r="L3" s="445"/>
      <c r="M3" s="445"/>
      <c r="N3" s="445"/>
      <c r="O3" s="445"/>
      <c r="P3" s="445"/>
      <c r="Q3" s="445"/>
      <c r="R3" s="445"/>
      <c r="S3" s="445"/>
      <c r="T3" s="445"/>
      <c r="U3" s="446"/>
      <c r="V3" s="447"/>
      <c r="W3" s="447"/>
      <c r="X3" s="447"/>
      <c r="Y3" s="448"/>
    </row>
    <row r="4" spans="2:25" s="442" customFormat="1" x14ac:dyDescent="0.25">
      <c r="H4" s="439"/>
      <c r="I4" s="390" t="str">
        <f>'Formulario PPGR1'!G4</f>
        <v xml:space="preserve">Plan Operativo Anual </v>
      </c>
      <c r="J4" s="445"/>
      <c r="K4" s="445"/>
      <c r="L4" s="445"/>
      <c r="M4" s="445"/>
      <c r="N4" s="445"/>
      <c r="O4" s="445"/>
      <c r="P4" s="445"/>
      <c r="Q4" s="445"/>
      <c r="R4" s="445"/>
      <c r="S4" s="445"/>
      <c r="T4" s="445"/>
      <c r="U4" s="446"/>
      <c r="V4" s="447"/>
      <c r="W4" s="447"/>
      <c r="X4" s="447"/>
      <c r="Y4" s="448"/>
    </row>
    <row r="5" spans="2:25" s="442" customFormat="1" x14ac:dyDescent="0.25">
      <c r="H5" s="439"/>
      <c r="I5" s="390" t="s">
        <v>1505</v>
      </c>
      <c r="J5" s="445"/>
      <c r="K5" s="445"/>
      <c r="L5" s="445"/>
      <c r="M5" s="445"/>
      <c r="N5" s="445"/>
      <c r="O5" s="445"/>
      <c r="P5" s="445"/>
      <c r="Q5" s="445"/>
      <c r="R5" s="445"/>
      <c r="S5" s="445"/>
      <c r="T5" s="445"/>
      <c r="U5" s="446"/>
      <c r="V5" s="447"/>
      <c r="W5" s="447"/>
      <c r="X5" s="447"/>
      <c r="Y5" s="448"/>
    </row>
    <row r="6" spans="2:25" s="442" customFormat="1" x14ac:dyDescent="0.25">
      <c r="G6" s="314"/>
      <c r="H6" s="147"/>
      <c r="I6" s="391" t="str">
        <f>'Formulario PPGR1'!$M$3</f>
        <v>SNS - Dirección Central</v>
      </c>
      <c r="J6" s="396"/>
      <c r="K6" s="397"/>
      <c r="L6" s="396"/>
      <c r="M6" s="396"/>
      <c r="N6" s="396"/>
      <c r="O6" s="398"/>
      <c r="P6" s="396"/>
      <c r="Q6" s="396"/>
      <c r="R6" s="396"/>
      <c r="S6" s="443"/>
      <c r="T6" s="444"/>
    </row>
    <row r="7" spans="2:25" s="442" customFormat="1" x14ac:dyDescent="0.25">
      <c r="G7" s="314"/>
      <c r="H7" s="147"/>
      <c r="I7" s="396"/>
      <c r="J7" s="396"/>
      <c r="K7" s="397"/>
      <c r="L7" s="396"/>
      <c r="M7" s="396"/>
      <c r="N7" s="396"/>
      <c r="O7" s="398"/>
      <c r="P7" s="396"/>
      <c r="Q7" s="396"/>
      <c r="R7" s="396"/>
      <c r="S7" s="443"/>
      <c r="T7" s="444"/>
    </row>
    <row r="8" spans="2:25" ht="76.5" x14ac:dyDescent="0.25">
      <c r="B8" s="392" t="s">
        <v>1578</v>
      </c>
      <c r="C8" s="393" t="s">
        <v>1575</v>
      </c>
      <c r="D8" s="393" t="s">
        <v>432</v>
      </c>
      <c r="E8" s="393" t="s">
        <v>1576</v>
      </c>
      <c r="F8" s="394" t="s">
        <v>1577</v>
      </c>
      <c r="G8" s="395" t="s">
        <v>561</v>
      </c>
      <c r="H8" s="147" t="s">
        <v>562</v>
      </c>
      <c r="I8" s="395" t="s">
        <v>677</v>
      </c>
      <c r="J8" s="396" t="s">
        <v>2</v>
      </c>
      <c r="K8" s="397" t="s">
        <v>681</v>
      </c>
      <c r="L8" s="396" t="s">
        <v>58</v>
      </c>
      <c r="M8" s="396" t="s">
        <v>3</v>
      </c>
      <c r="N8" s="396" t="s">
        <v>4</v>
      </c>
      <c r="O8" s="398" t="s">
        <v>5</v>
      </c>
      <c r="P8" s="396" t="s">
        <v>6</v>
      </c>
      <c r="Q8" s="396" t="s">
        <v>67</v>
      </c>
      <c r="R8" s="396" t="s">
        <v>62</v>
      </c>
      <c r="S8" s="449"/>
      <c r="T8" s="449"/>
    </row>
    <row r="9" spans="2:25" ht="51" x14ac:dyDescent="0.25">
      <c r="B9" s="399" t="e">
        <f>IF(Tabla1[[#This Row],[Código_Actividad]]="","",CONCATENATE(Tabla1[[#This Row],[POA]],".",Tabla1[[#This Row],[SRS]],".",Tabla1[[#This Row],[AREA]],".",Tabla1[[#This Row],[TIPO]]))</f>
        <v>#REF!</v>
      </c>
      <c r="C9" s="399" t="e">
        <f>IF(Tabla1[[#This Row],[Código_Actividad]]="","",'Formulario PPGR1'!#REF!)</f>
        <v>#REF!</v>
      </c>
      <c r="D9" s="399" t="e">
        <f>IF(Tabla1[[#This Row],[Código_Actividad]]="","",'Formulario PPGR1'!#REF!)</f>
        <v>#REF!</v>
      </c>
      <c r="E9" s="399" t="e">
        <f>IF(Tabla1[[#This Row],[Código_Actividad]]="","",'Formulario PPGR1'!#REF!)</f>
        <v>#REF!</v>
      </c>
      <c r="F9" s="399" t="e">
        <f>IF(Tabla1[[#This Row],[Código_Actividad]]="","",'Formulario PPGR1'!#REF!)</f>
        <v>#REF!</v>
      </c>
      <c r="G9" s="400" t="s">
        <v>1976</v>
      </c>
      <c r="H9" s="419" t="str">
        <f>IFERROR(VLOOKUP(Tabla1[[#This Row],[Código_Actividad]],'Formulario PPGR2'!$H$10:$I$1048576,2,FALSE),"")</f>
        <v>Levantamiento de los proyectos de cooperación y donaciones finalizados en el 2021, en ejecución 2022 y futuros 2023</v>
      </c>
      <c r="I9" s="336">
        <f>IFERROR(VLOOKUP(Tabla1[[#This Row],[Código_Actividad]],Tabla2[[Código]:[Total de Acciones ]],15,FALSE),"")</f>
        <v>1</v>
      </c>
      <c r="J9" s="556" t="s">
        <v>828</v>
      </c>
      <c r="K9" s="556" t="str">
        <f>IFERROR(VLOOKUP($J9,[3]LSIns!$B$5:$C$45,2,FALSE),"")</f>
        <v>lsEquiposComputos</v>
      </c>
      <c r="L9" s="557" t="s">
        <v>830</v>
      </c>
      <c r="M9" s="401" t="str">
        <f>IFERROR(VLOOKUP($L9,[4]Insumos!$C$2:$F$517,2,FALSE),"")</f>
        <v>unidad</v>
      </c>
      <c r="N9" s="504">
        <v>1</v>
      </c>
      <c r="O9" s="402">
        <f>IFERROR(VLOOKUP($L9,[4]Insumos!$C$2:$F$517,3,FALSE),"")</f>
        <v>36954.32</v>
      </c>
      <c r="P9" s="337">
        <f>+Tabla1[[#This Row],[Precio Unitario]]*Tabla1[[#This Row],[Cantidad de Insumos]]</f>
        <v>36954.32</v>
      </c>
      <c r="Q9" s="402" t="str">
        <f>IFERROR(VLOOKUP($L9,[4]Insumos!$C$2:$F$517,4,FALSE),"")</f>
        <v>2.6.1.3.01</v>
      </c>
      <c r="R9" s="571"/>
      <c r="S9" s="449"/>
      <c r="T9" s="449"/>
    </row>
    <row r="10" spans="2:25" ht="51" x14ac:dyDescent="0.25">
      <c r="B10" s="399" t="e">
        <f>IF(Tabla1[[#This Row],[Código_Actividad]]="","",CONCATENATE(Tabla1[[#This Row],[POA]],".",Tabla1[[#This Row],[SRS]],".",Tabla1[[#This Row],[AREA]],".",Tabla1[[#This Row],[TIPO]]))</f>
        <v>#REF!</v>
      </c>
      <c r="C10" s="399" t="e">
        <f>IF(Tabla1[[#This Row],[Código_Actividad]]="","",'Formulario PPGR1'!#REF!)</f>
        <v>#REF!</v>
      </c>
      <c r="D10" s="399" t="e">
        <f>IF(Tabla1[[#This Row],[Código_Actividad]]="","",'Formulario PPGR1'!#REF!)</f>
        <v>#REF!</v>
      </c>
      <c r="E10" s="399" t="e">
        <f>IF(Tabla1[[#This Row],[Código_Actividad]]="","",'Formulario PPGR1'!#REF!)</f>
        <v>#REF!</v>
      </c>
      <c r="F10" s="399" t="e">
        <f>IF(Tabla1[[#This Row],[Código_Actividad]]="","",'Formulario PPGR1'!#REF!)</f>
        <v>#REF!</v>
      </c>
      <c r="G10" s="400" t="s">
        <v>1976</v>
      </c>
      <c r="H10" s="419" t="str">
        <f>IFERROR(VLOOKUP(Tabla1[[#This Row],[Código_Actividad]],'Formulario PPGR2'!$H$10:$I$1048576,2,FALSE),"")</f>
        <v>Levantamiento de los proyectos de cooperación y donaciones finalizados en el 2021, en ejecución 2022 y futuros 2023</v>
      </c>
      <c r="I10" s="336">
        <f>IFERROR(VLOOKUP(Tabla1[[#This Row],[Código_Actividad]],Tabla2[[Código]:[Total de Acciones ]],15,FALSE),"")</f>
        <v>1</v>
      </c>
      <c r="J10" s="556" t="s">
        <v>828</v>
      </c>
      <c r="K10" s="556" t="str">
        <f>IFERROR(VLOOKUP($J10,[3]LSIns!$B$5:$C$45,2,FALSE),"")</f>
        <v>lsEquiposComputos</v>
      </c>
      <c r="L10" s="557" t="s">
        <v>833</v>
      </c>
      <c r="M10" s="401" t="str">
        <f>IFERROR(VLOOKUP($L10,[4]Insumos!$C$2:$F$517,2,FALSE),"")</f>
        <v>unidad</v>
      </c>
      <c r="N10" s="504">
        <v>1</v>
      </c>
      <c r="O10" s="402">
        <f>IFERROR(VLOOKUP($L10,[4]Insumos!$C$2:$F$517,3,FALSE),"")</f>
        <v>12390</v>
      </c>
      <c r="P10" s="337">
        <f>+Tabla1[[#This Row],[Precio Unitario]]*Tabla1[[#This Row],[Cantidad de Insumos]]</f>
        <v>12390</v>
      </c>
      <c r="Q10" s="402" t="str">
        <f>IFERROR(VLOOKUP($L10,[4]Insumos!$C$2:$F$517,4,FALSE),"")</f>
        <v>2.6.1.3.01</v>
      </c>
      <c r="R10" s="571"/>
      <c r="S10" s="449"/>
      <c r="T10" s="449"/>
    </row>
    <row r="11" spans="2:25" ht="25.5" x14ac:dyDescent="0.25">
      <c r="B11" s="399" t="e">
        <f>IF(Tabla1[[#This Row],[Código_Actividad]]="","",CONCATENATE(Tabla1[[#This Row],[POA]],".",Tabla1[[#This Row],[SRS]],".",Tabla1[[#This Row],[AREA]],".",Tabla1[[#This Row],[TIPO]]))</f>
        <v>#REF!</v>
      </c>
      <c r="C11" s="399" t="e">
        <f>IF(Tabla1[[#This Row],[Código_Actividad]]="","",'Formulario PPGR1'!#REF!)</f>
        <v>#REF!</v>
      </c>
      <c r="D11" s="399" t="e">
        <f>IF(Tabla1[[#This Row],[Código_Actividad]]="","",'Formulario PPGR1'!#REF!)</f>
        <v>#REF!</v>
      </c>
      <c r="E11" s="399" t="e">
        <f>IF(Tabla1[[#This Row],[Código_Actividad]]="","",'Formulario PPGR1'!#REF!)</f>
        <v>#REF!</v>
      </c>
      <c r="F11" s="399" t="e">
        <f>IF(Tabla1[[#This Row],[Código_Actividad]]="","",'Formulario PPGR1'!#REF!)</f>
        <v>#REF!</v>
      </c>
      <c r="G11" s="400" t="s">
        <v>1978</v>
      </c>
      <c r="H11" s="419" t="str">
        <f>IFERROR(VLOOKUP(Tabla1[[#This Row],[Código_Actividad]],'Formulario PPGR2'!$H$10:$I$1048576,2,FALSE),"")</f>
        <v>Respuesta a las quejas y solicitudes (Atención Ciudadana)</v>
      </c>
      <c r="I11" s="336">
        <f>IFERROR(VLOOKUP(Tabla1[[#This Row],[Código_Actividad]],Tabla2[[Código]:[Total de Acciones ]],15,FALSE),"")</f>
        <v>12</v>
      </c>
      <c r="J11" s="556" t="s">
        <v>249</v>
      </c>
      <c r="K11" s="556" t="str">
        <f>IFERROR(VLOOKUP($J11,[3]LSIns!$B$5:$C$45,2,FALSE),"")</f>
        <v>lsTelecomunicaciones</v>
      </c>
      <c r="L11" s="557" t="s">
        <v>1593</v>
      </c>
      <c r="M11" s="401">
        <f>IFERROR(VLOOKUP($L11,[4]Insumos!$C$2:$F$517,2,FALSE),"")</f>
        <v>0</v>
      </c>
      <c r="N11" s="504"/>
      <c r="O11" s="402">
        <f>IFERROR(VLOOKUP($L11,[4]Insumos!$C$2:$F$517,3,FALSE),"")</f>
        <v>1150</v>
      </c>
      <c r="P11" s="337">
        <f>+Tabla1[[#This Row],[Precio Unitario]]*Tabla1[[#This Row],[Cantidad de Insumos]]</f>
        <v>0</v>
      </c>
      <c r="Q11" s="402" t="str">
        <f>IFERROR(VLOOKUP($L11,[4]Insumos!$C$2:$F$517,4,FALSE),"")</f>
        <v>2.6.5.5.01</v>
      </c>
      <c r="R11" s="571"/>
      <c r="S11" s="449"/>
      <c r="T11" s="449"/>
    </row>
    <row r="12" spans="2:25" ht="38.25" x14ac:dyDescent="0.25">
      <c r="B12" s="399" t="e">
        <f>IF(Tabla1[[#This Row],[Código_Actividad]]="","",CONCATENATE(Tabla1[[#This Row],[POA]],".",Tabla1[[#This Row],[SRS]],".",Tabla1[[#This Row],[AREA]],".",Tabla1[[#This Row],[TIPO]]))</f>
        <v>#REF!</v>
      </c>
      <c r="C12" s="399" t="e">
        <f>IF(Tabla1[[#This Row],[Código_Actividad]]="","",'Formulario PPGR1'!#REF!)</f>
        <v>#REF!</v>
      </c>
      <c r="D12" s="399" t="e">
        <f>IF(Tabla1[[#This Row],[Código_Actividad]]="","",'Formulario PPGR1'!#REF!)</f>
        <v>#REF!</v>
      </c>
      <c r="E12" s="399" t="e">
        <f>IF(Tabla1[[#This Row],[Código_Actividad]]="","",'Formulario PPGR1'!#REF!)</f>
        <v>#REF!</v>
      </c>
      <c r="F12" s="399" t="e">
        <f>IF(Tabla1[[#This Row],[Código_Actividad]]="","",'Formulario PPGR1'!#REF!)</f>
        <v>#REF!</v>
      </c>
      <c r="G12" s="400" t="s">
        <v>1979</v>
      </c>
      <c r="H12" s="419" t="str">
        <f>IFERROR(VLOOKUP(Tabla1[[#This Row],[Código_Actividad]],'Formulario PPGR2'!$H$10:$I$1048576,2,FALSE),"")</f>
        <v>Conformación Comité vinculados a la OAI</v>
      </c>
      <c r="I12" s="336">
        <f>IFERROR(VLOOKUP(Tabla1[[#This Row],[Código_Actividad]],Tabla2[[Código]:[Total de Acciones ]],15,FALSE),"")</f>
        <v>1</v>
      </c>
      <c r="J12" s="556" t="s">
        <v>172</v>
      </c>
      <c r="K12" s="556" t="str">
        <f>IFERROR(VLOOKUP($J12,[3]LSIns!$B$5:$C$45,2,FALSE),"")</f>
        <v>lsAlimentosyBebidas</v>
      </c>
      <c r="L12" s="557" t="s">
        <v>703</v>
      </c>
      <c r="M12" s="401" t="str">
        <f>IFERROR(VLOOKUP($L12,[4]Insumos!$C$2:$F$517,2,FALSE),"")</f>
        <v>unidad</v>
      </c>
      <c r="N12" s="504">
        <v>1</v>
      </c>
      <c r="O12" s="402">
        <f>IFERROR(VLOOKUP($L12,[4]Insumos!$C$2:$F$517,3,FALSE),"")</f>
        <v>12537.5</v>
      </c>
      <c r="P12" s="337">
        <f>+Tabla1[[#This Row],[Precio Unitario]]*Tabla1[[#This Row],[Cantidad de Insumos]]</f>
        <v>12537.5</v>
      </c>
      <c r="Q12" s="402" t="str">
        <f>IFERROR(VLOOKUP($L12,[4]Insumos!$C$2:$F$517,4,FALSE),"")</f>
        <v>2.3.1.1.01</v>
      </c>
      <c r="R12" s="571"/>
      <c r="S12" s="449"/>
      <c r="T12" s="449"/>
    </row>
    <row r="13" spans="2:25" ht="25.5" x14ac:dyDescent="0.25">
      <c r="B13" s="399" t="e">
        <f>IF(Tabla1[[#This Row],[Código_Actividad]]="","",CONCATENATE(Tabla1[[#This Row],[POA]],".",Tabla1[[#This Row],[SRS]],".",Tabla1[[#This Row],[AREA]],".",Tabla1[[#This Row],[TIPO]]))</f>
        <v>#REF!</v>
      </c>
      <c r="C13" s="399" t="e">
        <f>IF(Tabla1[[#This Row],[Código_Actividad]]="","",'Formulario PPGR1'!#REF!)</f>
        <v>#REF!</v>
      </c>
      <c r="D13" s="399" t="e">
        <f>IF(Tabla1[[#This Row],[Código_Actividad]]="","",'Formulario PPGR1'!#REF!)</f>
        <v>#REF!</v>
      </c>
      <c r="E13" s="399" t="e">
        <f>IF(Tabla1[[#This Row],[Código_Actividad]]="","",'Formulario PPGR1'!#REF!)</f>
        <v>#REF!</v>
      </c>
      <c r="F13" s="399" t="e">
        <f>IF(Tabla1[[#This Row],[Código_Actividad]]="","",'Formulario PPGR1'!#REF!)</f>
        <v>#REF!</v>
      </c>
      <c r="G13" s="400" t="s">
        <v>1980</v>
      </c>
      <c r="H13" s="419" t="str">
        <f>IFERROR(VLOOKUP(Tabla1[[#This Row],[Código_Actividad]],'Formulario PPGR2'!$H$10:$I$1048576,2,FALSE),"")</f>
        <v>Charla promoción servicios de la oficina Acceso a la Información</v>
      </c>
      <c r="I13" s="336">
        <f>IFERROR(VLOOKUP(Tabla1[[#This Row],[Código_Actividad]],Tabla2[[Código]:[Total de Acciones ]],15,FALSE),"")</f>
        <v>3</v>
      </c>
      <c r="J13" s="556" t="s">
        <v>128</v>
      </c>
      <c r="K13" s="556" t="str">
        <f>IFERROR(VLOOKUP($J13,[3]LSIns!$B$5:$C$45,2,FALSE),"")</f>
        <v>lsViaticosDP</v>
      </c>
      <c r="L13" s="557" t="s">
        <v>1302</v>
      </c>
      <c r="M13" s="401" t="str">
        <f>IFERROR(VLOOKUP($L13,[4]Insumos!$C$2:$F$517,2,FALSE),"")</f>
        <v xml:space="preserve">Cheque </v>
      </c>
      <c r="N13" s="504">
        <v>6</v>
      </c>
      <c r="O13" s="402">
        <f>IFERROR(VLOOKUP($L13,[4]Insumos!$C$2:$F$517,3,FALSE),"")</f>
        <v>2100</v>
      </c>
      <c r="P13" s="337">
        <f>+Tabla1[[#This Row],[Precio Unitario]]*Tabla1[[#This Row],[Cantidad de Insumos]]</f>
        <v>12600</v>
      </c>
      <c r="Q13" s="402" t="str">
        <f>IFERROR(VLOOKUP($L13,[4]Insumos!$C$2:$F$517,4,FALSE),"")</f>
        <v>2.2.3.1.01</v>
      </c>
      <c r="R13" s="571"/>
      <c r="S13" s="449"/>
      <c r="T13" s="449"/>
    </row>
    <row r="14" spans="2:25" ht="25.5" x14ac:dyDescent="0.25">
      <c r="B14" s="399" t="e">
        <f>IF(Tabla1[[#This Row],[Código_Actividad]]="","",CONCATENATE(Tabla1[[#This Row],[POA]],".",Tabla1[[#This Row],[SRS]],".",Tabla1[[#This Row],[AREA]],".",Tabla1[[#This Row],[TIPO]]))</f>
        <v>#REF!</v>
      </c>
      <c r="C14" s="399" t="e">
        <f>IF(Tabla1[[#This Row],[Código_Actividad]]="","",'Formulario PPGR1'!#REF!)</f>
        <v>#REF!</v>
      </c>
      <c r="D14" s="399" t="e">
        <f>IF(Tabla1[[#This Row],[Código_Actividad]]="","",'Formulario PPGR1'!#REF!)</f>
        <v>#REF!</v>
      </c>
      <c r="E14" s="399" t="e">
        <f>IF(Tabla1[[#This Row],[Código_Actividad]]="","",'Formulario PPGR1'!#REF!)</f>
        <v>#REF!</v>
      </c>
      <c r="F14" s="399" t="e">
        <f>IF(Tabla1[[#This Row],[Código_Actividad]]="","",'Formulario PPGR1'!#REF!)</f>
        <v>#REF!</v>
      </c>
      <c r="G14" s="400" t="s">
        <v>1980</v>
      </c>
      <c r="H14" s="419" t="str">
        <f>IFERROR(VLOOKUP(Tabla1[[#This Row],[Código_Actividad]],'Formulario PPGR2'!$H$10:$I$1048576,2,FALSE),"")</f>
        <v>Charla promoción servicios de la oficina Acceso a la Información</v>
      </c>
      <c r="I14" s="336">
        <f>IFERROR(VLOOKUP(Tabla1[[#This Row],[Código_Actividad]],Tabla2[[Código]:[Total de Acciones ]],15,FALSE),"")</f>
        <v>3</v>
      </c>
      <c r="J14" s="556" t="s">
        <v>128</v>
      </c>
      <c r="K14" s="556" t="str">
        <f>IFERROR(VLOOKUP($J14,[3]LSIns!$B$5:$C$45,2,FALSE),"")</f>
        <v>lsViaticosDP</v>
      </c>
      <c r="L14" s="557" t="s">
        <v>1299</v>
      </c>
      <c r="M14" s="401" t="str">
        <f>IFERROR(VLOOKUP($L14,[4]Insumos!$C$2:$F$517,2,FALSE),"")</f>
        <v xml:space="preserve">Cheque </v>
      </c>
      <c r="N14" s="504">
        <v>6</v>
      </c>
      <c r="O14" s="402">
        <f>IFERROR(VLOOKUP($L14,[4]Insumos!$C$2:$F$517,3,FALSE),"")</f>
        <v>1500</v>
      </c>
      <c r="P14" s="337">
        <f>+Tabla1[[#This Row],[Precio Unitario]]*Tabla1[[#This Row],[Cantidad de Insumos]]</f>
        <v>9000</v>
      </c>
      <c r="Q14" s="402" t="str">
        <f>IFERROR(VLOOKUP($L14,[4]Insumos!$C$2:$F$517,4,FALSE),"")</f>
        <v>2.2.3.1.01</v>
      </c>
      <c r="R14" s="571"/>
      <c r="S14" s="449"/>
      <c r="T14" s="449"/>
    </row>
    <row r="15" spans="2:25" ht="25.5" x14ac:dyDescent="0.25">
      <c r="B15" s="403" t="e">
        <f>IF(Tabla1[[#This Row],[Código_Actividad]]="","",CONCATENATE(Tabla1[[#This Row],[POA]],".",Tabla1[[#This Row],[SRS]],".",Tabla1[[#This Row],[AREA]],".",Tabla1[[#This Row],[TIPO]]))</f>
        <v>#REF!</v>
      </c>
      <c r="C15" s="403" t="e">
        <f>IF(Tabla1[[#This Row],[Código_Actividad]]="","",'Formulario PPGR1'!#REF!)</f>
        <v>#REF!</v>
      </c>
      <c r="D15" s="403" t="e">
        <f>IF(Tabla1[[#This Row],[Código_Actividad]]="","",'Formulario PPGR1'!#REF!)</f>
        <v>#REF!</v>
      </c>
      <c r="E15" s="403" t="e">
        <f>IF(Tabla1[[#This Row],[Código_Actividad]]="","",'Formulario PPGR1'!#REF!)</f>
        <v>#REF!</v>
      </c>
      <c r="F15" s="403" t="e">
        <f>IF(Tabla1[[#This Row],[Código_Actividad]]="","",'Formulario PPGR1'!#REF!)</f>
        <v>#REF!</v>
      </c>
      <c r="G15" s="400" t="s">
        <v>1980</v>
      </c>
      <c r="H15" s="419" t="str">
        <f>IFERROR(VLOOKUP(Tabla1[[#This Row],[Código_Actividad]],'Formulario PPGR2'!$H$10:$I$1048576,2,FALSE),"")</f>
        <v>Charla promoción servicios de la oficina Acceso a la Información</v>
      </c>
      <c r="I15" s="336">
        <f>IFERROR(VLOOKUP(Tabla1[[#This Row],[Código_Actividad]],Tabla2[[Código]:[Total de Acciones ]],15,FALSE),"")</f>
        <v>3</v>
      </c>
      <c r="J15" s="556" t="s">
        <v>172</v>
      </c>
      <c r="K15" s="558" t="str">
        <f>IFERROR(VLOOKUP($J15,[3]LSIns!$B$5:$C$45,2,FALSE),"")</f>
        <v>lsAlimentosyBebidas</v>
      </c>
      <c r="L15" s="557" t="s">
        <v>709</v>
      </c>
      <c r="M15" s="401" t="str">
        <f>IFERROR(VLOOKUP($L15,[4]Insumos!$C$2:$F$517,2,FALSE),"")</f>
        <v>unidad</v>
      </c>
      <c r="N15" s="504">
        <v>9</v>
      </c>
      <c r="O15" s="402">
        <f>IFERROR(VLOOKUP($L15,[4]Insumos!$C$2:$F$517,3,FALSE),"")</f>
        <v>24225.4</v>
      </c>
      <c r="P15" s="337">
        <f>+Tabla1[[#This Row],[Precio Unitario]]*Tabla1[[#This Row],[Cantidad de Insumos]]</f>
        <v>218028.6</v>
      </c>
      <c r="Q15" s="402" t="str">
        <f>IFERROR(VLOOKUP($L15,[4]Insumos!$C$2:$F$517,4,FALSE),"")</f>
        <v>2.3.1.1.01</v>
      </c>
      <c r="R15" s="571"/>
      <c r="S15" s="449"/>
      <c r="T15" s="449"/>
    </row>
    <row r="16" spans="2:25" ht="25.5" x14ac:dyDescent="0.25">
      <c r="B16" s="403" t="e">
        <f>IF(Tabla1[[#This Row],[Código_Actividad]]="","",CONCATENATE(Tabla1[[#This Row],[POA]],".",Tabla1[[#This Row],[SRS]],".",Tabla1[[#This Row],[AREA]],".",Tabla1[[#This Row],[TIPO]]))</f>
        <v>#REF!</v>
      </c>
      <c r="C16" s="403" t="e">
        <f>IF(Tabla1[[#This Row],[Código_Actividad]]="","",'Formulario PPGR1'!#REF!)</f>
        <v>#REF!</v>
      </c>
      <c r="D16" s="403" t="e">
        <f>IF(Tabla1[[#This Row],[Código_Actividad]]="","",'Formulario PPGR1'!#REF!)</f>
        <v>#REF!</v>
      </c>
      <c r="E16" s="403" t="e">
        <f>IF(Tabla1[[#This Row],[Código_Actividad]]="","",'Formulario PPGR1'!#REF!)</f>
        <v>#REF!</v>
      </c>
      <c r="F16" s="403" t="e">
        <f>IF(Tabla1[[#This Row],[Código_Actividad]]="","",'Formulario PPGR1'!#REF!)</f>
        <v>#REF!</v>
      </c>
      <c r="G16" s="400" t="s">
        <v>1980</v>
      </c>
      <c r="H16" s="419" t="str">
        <f>IFERROR(VLOOKUP(Tabla1[[#This Row],[Código_Actividad]],'Formulario PPGR2'!$H$10:$I$1048576,2,FALSE),"")</f>
        <v>Charla promoción servicios de la oficina Acceso a la Información</v>
      </c>
      <c r="I16" s="336">
        <f>IFERROR(VLOOKUP(Tabla1[[#This Row],[Código_Actividad]],Tabla2[[Código]:[Total de Acciones ]],15,FALSE),"")</f>
        <v>3</v>
      </c>
      <c r="J16" s="556" t="s">
        <v>216</v>
      </c>
      <c r="K16" s="558" t="str">
        <f>IFERROR(VLOOKUP($J16,[3]LSIns!$B$5:$C$45,2,FALSE),"")</f>
        <v>lsGasoil</v>
      </c>
      <c r="L16" s="557" t="s">
        <v>854</v>
      </c>
      <c r="M16" s="401" t="str">
        <f>IFERROR(VLOOKUP($L16,[4]Insumos!$C$2:$F$517,2,FALSE),"")</f>
        <v>galon</v>
      </c>
      <c r="N16" s="504">
        <v>60</v>
      </c>
      <c r="O16" s="402">
        <f>IFERROR(VLOOKUP($L16,[4]Insumos!$C$2:$F$517,3,FALSE),"")</f>
        <v>181</v>
      </c>
      <c r="P16" s="337">
        <f>+Tabla1[[#This Row],[Precio Unitario]]*Tabla1[[#This Row],[Cantidad de Insumos]]</f>
        <v>10860</v>
      </c>
      <c r="Q16" s="402" t="str">
        <f>IFERROR(VLOOKUP($L16,[4]Insumos!$C$2:$F$517,4,FALSE),"")</f>
        <v>2.3.7.1.02</v>
      </c>
      <c r="R16" s="571"/>
      <c r="S16" s="449"/>
      <c r="T16" s="449"/>
    </row>
    <row r="17" spans="2:20" ht="25.5" x14ac:dyDescent="0.25">
      <c r="B17" s="403" t="e">
        <f>IF(Tabla1[[#This Row],[Código_Actividad]]="","",CONCATENATE(Tabla1[[#This Row],[POA]],".",Tabla1[[#This Row],[SRS]],".",Tabla1[[#This Row],[AREA]],".",Tabla1[[#This Row],[TIPO]]))</f>
        <v>#REF!</v>
      </c>
      <c r="C17" s="403" t="e">
        <f>IF(Tabla1[[#This Row],[Código_Actividad]]="","",'Formulario PPGR1'!#REF!)</f>
        <v>#REF!</v>
      </c>
      <c r="D17" s="403" t="e">
        <f>IF(Tabla1[[#This Row],[Código_Actividad]]="","",'Formulario PPGR1'!#REF!)</f>
        <v>#REF!</v>
      </c>
      <c r="E17" s="403" t="e">
        <f>IF(Tabla1[[#This Row],[Código_Actividad]]="","",'Formulario PPGR1'!#REF!)</f>
        <v>#REF!</v>
      </c>
      <c r="F17" s="403" t="e">
        <f>IF(Tabla1[[#This Row],[Código_Actividad]]="","",'Formulario PPGR1'!#REF!)</f>
        <v>#REF!</v>
      </c>
      <c r="G17" s="400" t="s">
        <v>1981</v>
      </c>
      <c r="H17" s="419" t="str">
        <f>IFERROR(VLOOKUP(Tabla1[[#This Row],[Código_Actividad]],'Formulario PPGR2'!$H$10:$I$1048576,2,FALSE),"")</f>
        <v>Charla sobre Etica y Transparencia</v>
      </c>
      <c r="I17" s="336">
        <f>IFERROR(VLOOKUP(Tabla1[[#This Row],[Código_Actividad]],Tabla2[[Código]:[Total de Acciones ]],15,FALSE),"")</f>
        <v>3</v>
      </c>
      <c r="J17" s="556" t="s">
        <v>172</v>
      </c>
      <c r="K17" s="558" t="str">
        <f>IFERROR(VLOOKUP($J17,[3]LSIns!$B$5:$C$45,2,FALSE),"")</f>
        <v>lsAlimentosyBebidas</v>
      </c>
      <c r="L17" s="557" t="s">
        <v>692</v>
      </c>
      <c r="M17" s="401" t="str">
        <f>IFERROR(VLOOKUP($L17,[4]Insumos!$C$2:$F$517,2,FALSE),"")</f>
        <v>unidad</v>
      </c>
      <c r="N17" s="504">
        <v>3</v>
      </c>
      <c r="O17" s="402">
        <f>IFERROR(VLOOKUP($L17,[4]Insumos!$C$2:$F$517,3,FALSE),"")</f>
        <v>25488</v>
      </c>
      <c r="P17" s="337">
        <f>+Tabla1[[#This Row],[Precio Unitario]]*Tabla1[[#This Row],[Cantidad de Insumos]]</f>
        <v>76464</v>
      </c>
      <c r="Q17" s="402" t="str">
        <f>IFERROR(VLOOKUP($L17,[4]Insumos!$C$2:$F$517,4,FALSE),"")</f>
        <v>2.3.1.1.01</v>
      </c>
      <c r="R17" s="571"/>
      <c r="S17" s="449"/>
      <c r="T17" s="449"/>
    </row>
    <row r="18" spans="2:20" ht="25.5" x14ac:dyDescent="0.25">
      <c r="B18" s="403" t="e">
        <f>IF(Tabla1[[#This Row],[Código_Actividad]]="","",CONCATENATE(Tabla1[[#This Row],[POA]],".",Tabla1[[#This Row],[SRS]],".",Tabla1[[#This Row],[AREA]],".",Tabla1[[#This Row],[TIPO]]))</f>
        <v>#REF!</v>
      </c>
      <c r="C18" s="403" t="e">
        <f>IF(Tabla1[[#This Row],[Código_Actividad]]="","",'Formulario PPGR1'!#REF!)</f>
        <v>#REF!</v>
      </c>
      <c r="D18" s="403" t="e">
        <f>IF(Tabla1[[#This Row],[Código_Actividad]]="","",'Formulario PPGR1'!#REF!)</f>
        <v>#REF!</v>
      </c>
      <c r="E18" s="403" t="e">
        <f>IF(Tabla1[[#This Row],[Código_Actividad]]="","",'Formulario PPGR1'!#REF!)</f>
        <v>#REF!</v>
      </c>
      <c r="F18" s="403" t="e">
        <f>IF(Tabla1[[#This Row],[Código_Actividad]]="","",'Formulario PPGR1'!#REF!)</f>
        <v>#REF!</v>
      </c>
      <c r="G18" s="400" t="s">
        <v>1983</v>
      </c>
      <c r="H18" s="419" t="str">
        <f>IFERROR(VLOOKUP(Tabla1[[#This Row],[Código_Actividad]],'Formulario PPGR2'!$H$10:$I$1048576,2,FALSE),"")</f>
        <v xml:space="preserve">Sensibilización sobre Portal de Transparencia a servidores públicos </v>
      </c>
      <c r="I18" s="336">
        <f>IFERROR(VLOOKUP(Tabla1[[#This Row],[Código_Actividad]],Tabla2[[Código]:[Total de Acciones ]],15,FALSE),"")</f>
        <v>3</v>
      </c>
      <c r="J18" s="556" t="s">
        <v>172</v>
      </c>
      <c r="K18" s="558" t="str">
        <f>IFERROR(VLOOKUP($J18,[3]LSIns!$B$5:$C$45,2,FALSE),"")</f>
        <v>lsAlimentosyBebidas</v>
      </c>
      <c r="L18" s="557" t="s">
        <v>692</v>
      </c>
      <c r="M18" s="401" t="str">
        <f>IFERROR(VLOOKUP($L18,[4]Insumos!$C$2:$F$517,2,FALSE),"")</f>
        <v>unidad</v>
      </c>
      <c r="N18" s="504">
        <v>3</v>
      </c>
      <c r="O18" s="402">
        <f>IFERROR(VLOOKUP($L18,[4]Insumos!$C$2:$F$517,3,FALSE),"")</f>
        <v>25488</v>
      </c>
      <c r="P18" s="337">
        <f>+Tabla1[[#This Row],[Precio Unitario]]*Tabla1[[#This Row],[Cantidad de Insumos]]</f>
        <v>76464</v>
      </c>
      <c r="Q18" s="402" t="str">
        <f>IFERROR(VLOOKUP($L18,[4]Insumos!$C$2:$F$517,4,FALSE),"")</f>
        <v>2.3.1.1.01</v>
      </c>
      <c r="R18" s="571"/>
      <c r="S18" s="449"/>
      <c r="T18" s="449"/>
    </row>
    <row r="19" spans="2:20" ht="25.5" x14ac:dyDescent="0.25">
      <c r="B19" s="403" t="e">
        <f>IF(Tabla1[[#This Row],[Código_Actividad]]="","",CONCATENATE(Tabla1[[#This Row],[POA]],".",Tabla1[[#This Row],[SRS]],".",Tabla1[[#This Row],[AREA]],".",Tabla1[[#This Row],[TIPO]]))</f>
        <v>#REF!</v>
      </c>
      <c r="C19" s="403" t="e">
        <f>IF(Tabla1[[#This Row],[Código_Actividad]]="","",'Formulario PPGR1'!#REF!)</f>
        <v>#REF!</v>
      </c>
      <c r="D19" s="403" t="e">
        <f>IF(Tabla1[[#This Row],[Código_Actividad]]="","",'Formulario PPGR1'!#REF!)</f>
        <v>#REF!</v>
      </c>
      <c r="E19" s="403" t="e">
        <f>IF(Tabla1[[#This Row],[Código_Actividad]]="","",'Formulario PPGR1'!#REF!)</f>
        <v>#REF!</v>
      </c>
      <c r="F19" s="403" t="e">
        <f>IF(Tabla1[[#This Row],[Código_Actividad]]="","",'Formulario PPGR1'!#REF!)</f>
        <v>#REF!</v>
      </c>
      <c r="G19" s="400" t="s">
        <v>1977</v>
      </c>
      <c r="H19" s="419" t="str">
        <f>IFERROR(VLOOKUP(Tabla1[[#This Row],[Código_Actividad]],'Formulario PPGR2'!$H$10:$I$1048576,2,FALSE),"")</f>
        <v>Seguimiento a la actualización Subportales de Transparencia EES</v>
      </c>
      <c r="I19" s="336">
        <f>IFERROR(VLOOKUP(Tabla1[[#This Row],[Código_Actividad]],Tabla2[[Código]:[Total de Acciones ]],15,FALSE),"")</f>
        <v>12</v>
      </c>
      <c r="J19" s="556" t="s">
        <v>128</v>
      </c>
      <c r="K19" s="558" t="str">
        <f>IFERROR(VLOOKUP($J19,[3]LSIns!$B$5:$C$45,2,FALSE),"")</f>
        <v>lsViaticosDP</v>
      </c>
      <c r="L19" s="557" t="s">
        <v>1302</v>
      </c>
      <c r="M19" s="401" t="str">
        <f>IFERROR(VLOOKUP($L19,[4]Insumos!$C$2:$F$517,2,FALSE),"")</f>
        <v xml:space="preserve">Cheque </v>
      </c>
      <c r="N19" s="504">
        <v>12</v>
      </c>
      <c r="O19" s="402">
        <f>IFERROR(VLOOKUP($L19,[4]Insumos!$C$2:$F$517,3,FALSE),"")</f>
        <v>2100</v>
      </c>
      <c r="P19" s="337">
        <f>+Tabla1[[#This Row],[Precio Unitario]]*Tabla1[[#This Row],[Cantidad de Insumos]]</f>
        <v>25200</v>
      </c>
      <c r="Q19" s="402" t="str">
        <f>IFERROR(VLOOKUP($L19,[4]Insumos!$C$2:$F$517,4,FALSE),"")</f>
        <v>2.2.3.1.01</v>
      </c>
      <c r="R19" s="571"/>
      <c r="S19" s="449"/>
      <c r="T19" s="449"/>
    </row>
    <row r="20" spans="2:20" ht="25.5" x14ac:dyDescent="0.25">
      <c r="B20" s="403" t="e">
        <f>IF(Tabla1[[#This Row],[Código_Actividad]]="","",CONCATENATE(Tabla1[[#This Row],[POA]],".",Tabla1[[#This Row],[SRS]],".",Tabla1[[#This Row],[AREA]],".",Tabla1[[#This Row],[TIPO]]))</f>
        <v>#REF!</v>
      </c>
      <c r="C20" s="403" t="e">
        <f>IF(Tabla1[[#This Row],[Código_Actividad]]="","",'Formulario PPGR1'!#REF!)</f>
        <v>#REF!</v>
      </c>
      <c r="D20" s="403" t="e">
        <f>IF(Tabla1[[#This Row],[Código_Actividad]]="","",'Formulario PPGR1'!#REF!)</f>
        <v>#REF!</v>
      </c>
      <c r="E20" s="403" t="e">
        <f>IF(Tabla1[[#This Row],[Código_Actividad]]="","",'Formulario PPGR1'!#REF!)</f>
        <v>#REF!</v>
      </c>
      <c r="F20" s="403" t="e">
        <f>IF(Tabla1[[#This Row],[Código_Actividad]]="","",'Formulario PPGR1'!#REF!)</f>
        <v>#REF!</v>
      </c>
      <c r="G20" s="335" t="s">
        <v>1977</v>
      </c>
      <c r="H20" s="572" t="str">
        <f>IFERROR(VLOOKUP(Tabla1[[#This Row],[Código_Actividad]],'Formulario PPGR2'!$H$10:$I$1048576,2,FALSE),"")</f>
        <v>Seguimiento a la actualización Subportales de Transparencia EES</v>
      </c>
      <c r="I20" s="384">
        <f>IFERROR(VLOOKUP(Tabla1[[#This Row],[Código_Actividad]],Tabla2[[Código]:[Total de Acciones ]],15,FALSE),"")</f>
        <v>12</v>
      </c>
      <c r="J20" s="556" t="s">
        <v>128</v>
      </c>
      <c r="K20" s="558" t="str">
        <f>IFERROR(VLOOKUP($J20,[3]LSIns!$B$5:$C$45,2,FALSE),"")</f>
        <v>lsViaticosDP</v>
      </c>
      <c r="L20" s="557" t="s">
        <v>1299</v>
      </c>
      <c r="M20" s="382" t="str">
        <f>IFERROR(VLOOKUP($L20,[4]Insumos!$C$2:$F$517,2,FALSE),"")</f>
        <v xml:space="preserve">Cheque </v>
      </c>
      <c r="N20" s="505">
        <v>12</v>
      </c>
      <c r="O20" s="338">
        <f>IFERROR(VLOOKUP($L20,[4]Insumos!$C$2:$F$517,3,FALSE),"")</f>
        <v>1500</v>
      </c>
      <c r="P20" s="337">
        <f>+Tabla1[[#This Row],[Precio Unitario]]*Tabla1[[#This Row],[Cantidad de Insumos]]</f>
        <v>18000</v>
      </c>
      <c r="Q20" s="380" t="str">
        <f>IFERROR(VLOOKUP($L20,[4]Insumos!$C$2:$F$517,4,FALSE),"")</f>
        <v>2.2.3.1.01</v>
      </c>
      <c r="R20" s="556"/>
      <c r="S20" s="449"/>
      <c r="T20" s="449"/>
    </row>
    <row r="21" spans="2:20" ht="25.5" x14ac:dyDescent="0.25">
      <c r="B21" s="403" t="e">
        <f>IF(Tabla1[[#This Row],[Código_Actividad]]="","",CONCATENATE(Tabla1[[#This Row],[POA]],".",Tabla1[[#This Row],[SRS]],".",Tabla1[[#This Row],[AREA]],".",Tabla1[[#This Row],[TIPO]]))</f>
        <v>#REF!</v>
      </c>
      <c r="C21" s="403" t="e">
        <f>IF(Tabla1[[#This Row],[Código_Actividad]]="","",'Formulario PPGR1'!#REF!)</f>
        <v>#REF!</v>
      </c>
      <c r="D21" s="403" t="e">
        <f>IF(Tabla1[[#This Row],[Código_Actividad]]="","",'Formulario PPGR1'!#REF!)</f>
        <v>#REF!</v>
      </c>
      <c r="E21" s="403" t="e">
        <f>IF(Tabla1[[#This Row],[Código_Actividad]]="","",'Formulario PPGR1'!#REF!)</f>
        <v>#REF!</v>
      </c>
      <c r="F21" s="403" t="e">
        <f>IF(Tabla1[[#This Row],[Código_Actividad]]="","",'Formulario PPGR1'!#REF!)</f>
        <v>#REF!</v>
      </c>
      <c r="G21" s="335" t="s">
        <v>1977</v>
      </c>
      <c r="H21" s="572" t="str">
        <f>IFERROR(VLOOKUP(Tabla1[[#This Row],[Código_Actividad]],'Formulario PPGR2'!$H$10:$I$1048576,2,FALSE),"")</f>
        <v>Seguimiento a la actualización Subportales de Transparencia EES</v>
      </c>
      <c r="I21" s="384">
        <f>IFERROR(VLOOKUP(Tabla1[[#This Row],[Código_Actividad]],Tabla2[[Código]:[Total de Acciones ]],15,FALSE),"")</f>
        <v>12</v>
      </c>
      <c r="J21" s="556" t="s">
        <v>216</v>
      </c>
      <c r="K21" s="558" t="str">
        <f>IFERROR(VLOOKUP($J21,[3]LSIns!$B$5:$C$45,2,FALSE),"")</f>
        <v>lsGasoil</v>
      </c>
      <c r="L21" s="557" t="s">
        <v>854</v>
      </c>
      <c r="M21" s="382" t="str">
        <f>IFERROR(VLOOKUP($L21,[4]Insumos!$C$2:$F$517,2,FALSE),"")</f>
        <v>galon</v>
      </c>
      <c r="N21" s="505">
        <v>120</v>
      </c>
      <c r="O21" s="338">
        <f>IFERROR(VLOOKUP($L21,[4]Insumos!$C$2:$F$517,3,FALSE),"")</f>
        <v>181</v>
      </c>
      <c r="P21" s="337">
        <f>+Tabla1[[#This Row],[Precio Unitario]]*Tabla1[[#This Row],[Cantidad de Insumos]]</f>
        <v>21720</v>
      </c>
      <c r="Q21" s="380" t="str">
        <f>IFERROR(VLOOKUP($L21,[4]Insumos!$C$2:$F$517,4,FALSE),"")</f>
        <v>2.3.7.1.02</v>
      </c>
      <c r="R21" s="556"/>
      <c r="S21" s="449"/>
      <c r="T21" s="449"/>
    </row>
    <row r="22" spans="2:20" ht="38.25" x14ac:dyDescent="0.25">
      <c r="B22" s="403" t="e">
        <f>IF(Tabla1[[#This Row],[Código_Actividad]]="","",CONCATENATE(Tabla1[[#This Row],[POA]],".",Tabla1[[#This Row],[SRS]],".",Tabla1[[#This Row],[AREA]],".",Tabla1[[#This Row],[TIPO]]))</f>
        <v>#REF!</v>
      </c>
      <c r="C22" s="403" t="e">
        <f>IF(Tabla1[[#This Row],[Código_Actividad]]="","",'Formulario PPGR1'!#REF!)</f>
        <v>#REF!</v>
      </c>
      <c r="D22" s="403" t="e">
        <f>IF(Tabla1[[#This Row],[Código_Actividad]]="","",'Formulario PPGR1'!#REF!)</f>
        <v>#REF!</v>
      </c>
      <c r="E22" s="403" t="e">
        <f>IF(Tabla1[[#This Row],[Código_Actividad]]="","",'Formulario PPGR1'!#REF!)</f>
        <v>#REF!</v>
      </c>
      <c r="F22" s="403" t="e">
        <f>IF(Tabla1[[#This Row],[Código_Actividad]]="","",'Formulario PPGR1'!#REF!)</f>
        <v>#REF!</v>
      </c>
      <c r="G22" s="335" t="s">
        <v>2491</v>
      </c>
      <c r="H22" s="572" t="str">
        <f>IFERROR(VLOOKUP(Tabla1[[#This Row],[Código_Actividad]],'Formulario PPGR2'!$H$10:$I$1048576,2,FALSE),"")</f>
        <v>Implementación Plan interconexión en 20 centros de los hospitales priorizados del SISMAP</v>
      </c>
      <c r="I22" s="384">
        <f>IFERROR(VLOOKUP(Tabla1[[#This Row],[Código_Actividad]],Tabla2[[Código]:[Total de Acciones ]],15,FALSE),"")</f>
        <v>4</v>
      </c>
      <c r="J22" s="556" t="s">
        <v>128</v>
      </c>
      <c r="K22" s="558" t="str">
        <f>IFERROR(VLOOKUP($J22,[3]LSIns!$B$5:$C$45,2,FALSE),"")</f>
        <v>lsViaticosDP</v>
      </c>
      <c r="L22" s="557" t="s">
        <v>1302</v>
      </c>
      <c r="M22" s="382" t="str">
        <f>IFERROR(VLOOKUP($L22,[4]Insumos!$C$2:$F$517,2,FALSE),"")</f>
        <v xml:space="preserve">Cheque </v>
      </c>
      <c r="N22" s="505">
        <v>4</v>
      </c>
      <c r="O22" s="338">
        <f>IFERROR(VLOOKUP($L22,[4]Insumos!$C$2:$F$517,3,FALSE),"")</f>
        <v>2100</v>
      </c>
      <c r="P22" s="337">
        <f>+Tabla1[[#This Row],[Precio Unitario]]*Tabla1[[#This Row],[Cantidad de Insumos]]</f>
        <v>8400</v>
      </c>
      <c r="Q22" s="380" t="str">
        <f>IFERROR(VLOOKUP($L22,[4]Insumos!$C$2:$F$517,4,FALSE),"")</f>
        <v>2.2.3.1.01</v>
      </c>
      <c r="R22" s="556" t="s">
        <v>1305</v>
      </c>
      <c r="S22" s="449"/>
      <c r="T22" s="449"/>
    </row>
    <row r="23" spans="2:20" ht="38.25" x14ac:dyDescent="0.25">
      <c r="B23" s="403" t="e">
        <f>IF(Tabla1[[#This Row],[Código_Actividad]]="","",CONCATENATE(Tabla1[[#This Row],[POA]],".",Tabla1[[#This Row],[SRS]],".",Tabla1[[#This Row],[AREA]],".",Tabla1[[#This Row],[TIPO]]))</f>
        <v>#REF!</v>
      </c>
      <c r="C23" s="403" t="e">
        <f>IF(Tabla1[[#This Row],[Código_Actividad]]="","",'Formulario PPGR1'!#REF!)</f>
        <v>#REF!</v>
      </c>
      <c r="D23" s="403" t="e">
        <f>IF(Tabla1[[#This Row],[Código_Actividad]]="","",'Formulario PPGR1'!#REF!)</f>
        <v>#REF!</v>
      </c>
      <c r="E23" s="403" t="e">
        <f>IF(Tabla1[[#This Row],[Código_Actividad]]="","",'Formulario PPGR1'!#REF!)</f>
        <v>#REF!</v>
      </c>
      <c r="F23" s="403" t="e">
        <f>IF(Tabla1[[#This Row],[Código_Actividad]]="","",'Formulario PPGR1'!#REF!)</f>
        <v>#REF!</v>
      </c>
      <c r="G23" s="335" t="s">
        <v>2491</v>
      </c>
      <c r="H23" s="572" t="str">
        <f>IFERROR(VLOOKUP(Tabla1[[#This Row],[Código_Actividad]],'Formulario PPGR2'!$H$10:$I$1048576,2,FALSE),"")</f>
        <v>Implementación Plan interconexión en 20 centros de los hospitales priorizados del SISMAP</v>
      </c>
      <c r="I23" s="384">
        <f>IFERROR(VLOOKUP(Tabla1[[#This Row],[Código_Actividad]],Tabla2[[Código]:[Total de Acciones ]],15,FALSE),"")</f>
        <v>4</v>
      </c>
      <c r="J23" s="556" t="s">
        <v>128</v>
      </c>
      <c r="K23" s="558" t="str">
        <f>IFERROR(VLOOKUP($J23,[3]LSIns!$B$5:$C$45,2,FALSE),"")</f>
        <v>lsViaticosDP</v>
      </c>
      <c r="L23" s="557" t="s">
        <v>1299</v>
      </c>
      <c r="M23" s="382" t="str">
        <f>IFERROR(VLOOKUP($L23,[4]Insumos!$C$2:$F$517,2,FALSE),"")</f>
        <v xml:space="preserve">Cheque </v>
      </c>
      <c r="N23" s="505">
        <v>4</v>
      </c>
      <c r="O23" s="338">
        <f>IFERROR(VLOOKUP($L23,[4]Insumos!$C$2:$F$517,3,FALSE),"")</f>
        <v>1500</v>
      </c>
      <c r="P23" s="337">
        <f>+Tabla1[[#This Row],[Precio Unitario]]*Tabla1[[#This Row],[Cantidad de Insumos]]</f>
        <v>6000</v>
      </c>
      <c r="Q23" s="380" t="str">
        <f>IFERROR(VLOOKUP($L23,[4]Insumos!$C$2:$F$517,4,FALSE),"")</f>
        <v>2.2.3.1.01</v>
      </c>
      <c r="R23" s="556" t="s">
        <v>1305</v>
      </c>
      <c r="S23" s="449"/>
      <c r="T23" s="449"/>
    </row>
    <row r="24" spans="2:20" ht="38.25" x14ac:dyDescent="0.25">
      <c r="B24" s="403" t="e">
        <f>IF(Tabla1[[#This Row],[Código_Actividad]]="","",CONCATENATE(Tabla1[[#This Row],[POA]],".",Tabla1[[#This Row],[SRS]],".",Tabla1[[#This Row],[AREA]],".",Tabla1[[#This Row],[TIPO]]))</f>
        <v>#REF!</v>
      </c>
      <c r="C24" s="403" t="e">
        <f>IF(Tabla1[[#This Row],[Código_Actividad]]="","",'Formulario PPGR1'!#REF!)</f>
        <v>#REF!</v>
      </c>
      <c r="D24" s="403" t="e">
        <f>IF(Tabla1[[#This Row],[Código_Actividad]]="","",'Formulario PPGR1'!#REF!)</f>
        <v>#REF!</v>
      </c>
      <c r="E24" s="403" t="e">
        <f>IF(Tabla1[[#This Row],[Código_Actividad]]="","",'Formulario PPGR1'!#REF!)</f>
        <v>#REF!</v>
      </c>
      <c r="F24" s="403" t="e">
        <f>IF(Tabla1[[#This Row],[Código_Actividad]]="","",'Formulario PPGR1'!#REF!)</f>
        <v>#REF!</v>
      </c>
      <c r="G24" s="335" t="s">
        <v>2491</v>
      </c>
      <c r="H24" s="572" t="str">
        <f>IFERROR(VLOOKUP(Tabla1[[#This Row],[Código_Actividad]],'Formulario PPGR2'!$H$10:$I$1048576,2,FALSE),"")</f>
        <v>Implementación Plan interconexión en 20 centros de los hospitales priorizados del SISMAP</v>
      </c>
      <c r="I24" s="384">
        <f>IFERROR(VLOOKUP(Tabla1[[#This Row],[Código_Actividad]],Tabla2[[Código]:[Total de Acciones ]],15,FALSE),"")</f>
        <v>4</v>
      </c>
      <c r="J24" s="556" t="s">
        <v>216</v>
      </c>
      <c r="K24" s="558" t="str">
        <f>IFERROR(VLOOKUP($J24,[3]LSIns!$B$5:$C$45,2,FALSE),"")</f>
        <v>lsGasoil</v>
      </c>
      <c r="L24" s="557" t="s">
        <v>854</v>
      </c>
      <c r="M24" s="382" t="str">
        <f>IFERROR(VLOOKUP($L24,[4]Insumos!$C$2:$F$517,2,FALSE),"")</f>
        <v>galon</v>
      </c>
      <c r="N24" s="505">
        <v>40</v>
      </c>
      <c r="O24" s="338">
        <f>IFERROR(VLOOKUP($L24,[4]Insumos!$C$2:$F$517,3,FALSE),"")</f>
        <v>181</v>
      </c>
      <c r="P24" s="337">
        <f>+Tabla1[[#This Row],[Precio Unitario]]*Tabla1[[#This Row],[Cantidad de Insumos]]</f>
        <v>7240</v>
      </c>
      <c r="Q24" s="380" t="str">
        <f>IFERROR(VLOOKUP($L24,[4]Insumos!$C$2:$F$517,4,FALSE),"")</f>
        <v>2.3.7.1.02</v>
      </c>
      <c r="R24" s="556" t="s">
        <v>1305</v>
      </c>
      <c r="S24" s="449"/>
      <c r="T24" s="449"/>
    </row>
    <row r="25" spans="2:20" ht="38.25" x14ac:dyDescent="0.25">
      <c r="B25" s="403" t="e">
        <f>IF(Tabla1[[#This Row],[Código_Actividad]]="","",CONCATENATE(Tabla1[[#This Row],[POA]],".",Tabla1[[#This Row],[SRS]],".",Tabla1[[#This Row],[AREA]],".",Tabla1[[#This Row],[TIPO]]))</f>
        <v>#REF!</v>
      </c>
      <c r="C25" s="403" t="e">
        <f>IF(Tabla1[[#This Row],[Código_Actividad]]="","",'Formulario PPGR1'!#REF!)</f>
        <v>#REF!</v>
      </c>
      <c r="D25" s="403" t="e">
        <f>IF(Tabla1[[#This Row],[Código_Actividad]]="","",'Formulario PPGR1'!#REF!)</f>
        <v>#REF!</v>
      </c>
      <c r="E25" s="403" t="e">
        <f>IF(Tabla1[[#This Row],[Código_Actividad]]="","",'Formulario PPGR1'!#REF!)</f>
        <v>#REF!</v>
      </c>
      <c r="F25" s="403" t="e">
        <f>IF(Tabla1[[#This Row],[Código_Actividad]]="","",'Formulario PPGR1'!#REF!)</f>
        <v>#REF!</v>
      </c>
      <c r="G25" s="335" t="s">
        <v>2493</v>
      </c>
      <c r="H25" s="572" t="str">
        <f>IFERROR(VLOOKUP(Tabla1[[#This Row],[Código_Actividad]],'Formulario PPGR2'!$H$10:$I$1048576,2,FALSE),"")</f>
        <v>Seguimiento implementación Plan interconexión Red Pública de Servicios de Salud.</v>
      </c>
      <c r="I25" s="384">
        <f>IFERROR(VLOOKUP(Tabla1[[#This Row],[Código_Actividad]],Tabla2[[Código]:[Total de Acciones ]],15,FALSE),"")</f>
        <v>4</v>
      </c>
      <c r="J25" s="556" t="s">
        <v>172</v>
      </c>
      <c r="K25" s="558" t="str">
        <f>IFERROR(VLOOKUP($J25,[3]LSIns!$B$5:$C$45,2,FALSE),"")</f>
        <v>lsAlimentosyBebidas</v>
      </c>
      <c r="L25" s="557" t="s">
        <v>691</v>
      </c>
      <c r="M25" s="382" t="str">
        <f>IFERROR(VLOOKUP($L25,[4]Insumos!$C$2:$F$517,2,FALSE),"")</f>
        <v>unidad</v>
      </c>
      <c r="N25" s="505">
        <v>4</v>
      </c>
      <c r="O25" s="338">
        <f>IFERROR(VLOOKUP($L25,[4]Insumos!$C$2:$F$517,3,FALSE),"")</f>
        <v>10133.5</v>
      </c>
      <c r="P25" s="337">
        <f>+Tabla1[[#This Row],[Precio Unitario]]*Tabla1[[#This Row],[Cantidad de Insumos]]</f>
        <v>40534</v>
      </c>
      <c r="Q25" s="380" t="str">
        <f>IFERROR(VLOOKUP($L25,[4]Insumos!$C$2:$F$517,4,FALSE),"")</f>
        <v>2.3.1.1.01</v>
      </c>
      <c r="R25" s="556" t="s">
        <v>1305</v>
      </c>
      <c r="S25" s="449"/>
      <c r="T25" s="449"/>
    </row>
    <row r="26" spans="2:20" ht="25.5" x14ac:dyDescent="0.25">
      <c r="B26" s="403" t="e">
        <f>IF(Tabla1[[#This Row],[Código_Actividad]]="","",CONCATENATE(Tabla1[[#This Row],[POA]],".",Tabla1[[#This Row],[SRS]],".",Tabla1[[#This Row],[AREA]],".",Tabla1[[#This Row],[TIPO]]))</f>
        <v>#REF!</v>
      </c>
      <c r="C26" s="403" t="e">
        <f>IF(Tabla1[[#This Row],[Código_Actividad]]="","",'Formulario PPGR1'!#REF!)</f>
        <v>#REF!</v>
      </c>
      <c r="D26" s="403" t="e">
        <f>IF(Tabla1[[#This Row],[Código_Actividad]]="","",'Formulario PPGR1'!#REF!)</f>
        <v>#REF!</v>
      </c>
      <c r="E26" s="403" t="e">
        <f>IF(Tabla1[[#This Row],[Código_Actividad]]="","",'Formulario PPGR1'!#REF!)</f>
        <v>#REF!</v>
      </c>
      <c r="F26" s="403" t="e">
        <f>IF(Tabla1[[#This Row],[Código_Actividad]]="","",'Formulario PPGR1'!#REF!)</f>
        <v>#REF!</v>
      </c>
      <c r="G26" s="335" t="s">
        <v>2496</v>
      </c>
      <c r="H26" s="572" t="str">
        <f>IFERROR(VLOOKUP(Tabla1[[#This Row],[Código_Actividad]],'Formulario PPGR2'!$H$10:$I$1048576,2,FALSE),"")</f>
        <v>Seguimiento a la implementación del Manual de Identidad Hospitalaria.</v>
      </c>
      <c r="I26" s="384">
        <f>IFERROR(VLOOKUP(Tabla1[[#This Row],[Código_Actividad]],Tabla2[[Código]:[Total de Acciones ]],15,FALSE),"")</f>
        <v>3</v>
      </c>
      <c r="J26" s="556" t="s">
        <v>128</v>
      </c>
      <c r="K26" s="558" t="str">
        <f>IFERROR(VLOOKUP($J26,[3]LSIns!$B$5:$C$45,2,FALSE),"")</f>
        <v>lsViaticosDP</v>
      </c>
      <c r="L26" s="557" t="s">
        <v>1302</v>
      </c>
      <c r="M26" s="382" t="str">
        <f>IFERROR(VLOOKUP($L26,[4]Insumos!$C$2:$F$517,2,FALSE),"")</f>
        <v xml:space="preserve">Cheque </v>
      </c>
      <c r="N26" s="505">
        <v>3</v>
      </c>
      <c r="O26" s="338">
        <f>IFERROR(VLOOKUP($L26,[4]Insumos!$C$2:$F$517,3,FALSE),"")</f>
        <v>2100</v>
      </c>
      <c r="P26" s="337">
        <f>+Tabla1[[#This Row],[Precio Unitario]]*Tabla1[[#This Row],[Cantidad de Insumos]]</f>
        <v>6300</v>
      </c>
      <c r="Q26" s="380" t="str">
        <f>IFERROR(VLOOKUP($L26,[4]Insumos!$C$2:$F$517,4,FALSE),"")</f>
        <v>2.2.3.1.01</v>
      </c>
      <c r="R26" s="556" t="s">
        <v>1305</v>
      </c>
      <c r="S26" s="449"/>
      <c r="T26" s="449"/>
    </row>
    <row r="27" spans="2:20" ht="25.5" x14ac:dyDescent="0.25">
      <c r="B27" s="403" t="e">
        <f>IF(Tabla1[[#This Row],[Código_Actividad]]="","",CONCATENATE(Tabla1[[#This Row],[POA]],".",Tabla1[[#This Row],[SRS]],".",Tabla1[[#This Row],[AREA]],".",Tabla1[[#This Row],[TIPO]]))</f>
        <v>#REF!</v>
      </c>
      <c r="C27" s="403" t="e">
        <f>IF(Tabla1[[#This Row],[Código_Actividad]]="","",'Formulario PPGR1'!#REF!)</f>
        <v>#REF!</v>
      </c>
      <c r="D27" s="403" t="e">
        <f>IF(Tabla1[[#This Row],[Código_Actividad]]="","",'Formulario PPGR1'!#REF!)</f>
        <v>#REF!</v>
      </c>
      <c r="E27" s="403" t="e">
        <f>IF(Tabla1[[#This Row],[Código_Actividad]]="","",'Formulario PPGR1'!#REF!)</f>
        <v>#REF!</v>
      </c>
      <c r="F27" s="403" t="e">
        <f>IF(Tabla1[[#This Row],[Código_Actividad]]="","",'Formulario PPGR1'!#REF!)</f>
        <v>#REF!</v>
      </c>
      <c r="G27" s="335" t="s">
        <v>2496</v>
      </c>
      <c r="H27" s="572" t="str">
        <f>IFERROR(VLOOKUP(Tabla1[[#This Row],[Código_Actividad]],'Formulario PPGR2'!$H$10:$I$1048576,2,FALSE),"")</f>
        <v>Seguimiento a la implementación del Manual de Identidad Hospitalaria.</v>
      </c>
      <c r="I27" s="384">
        <f>IFERROR(VLOOKUP(Tabla1[[#This Row],[Código_Actividad]],Tabla2[[Código]:[Total de Acciones ]],15,FALSE),"")</f>
        <v>3</v>
      </c>
      <c r="J27" s="556" t="s">
        <v>128</v>
      </c>
      <c r="K27" s="558" t="str">
        <f>IFERROR(VLOOKUP($J27,[3]LSIns!$B$5:$C$45,2,FALSE),"")</f>
        <v>lsViaticosDP</v>
      </c>
      <c r="L27" s="557" t="s">
        <v>1299</v>
      </c>
      <c r="M27" s="382" t="str">
        <f>IFERROR(VLOOKUP($L27,[4]Insumos!$C$2:$F$517,2,FALSE),"")</f>
        <v xml:space="preserve">Cheque </v>
      </c>
      <c r="N27" s="505">
        <v>3</v>
      </c>
      <c r="O27" s="338">
        <f>IFERROR(VLOOKUP($L27,[4]Insumos!$C$2:$F$517,3,FALSE),"")</f>
        <v>1500</v>
      </c>
      <c r="P27" s="337">
        <f>+Tabla1[[#This Row],[Precio Unitario]]*Tabla1[[#This Row],[Cantidad de Insumos]]</f>
        <v>4500</v>
      </c>
      <c r="Q27" s="380" t="str">
        <f>IFERROR(VLOOKUP($L27,[4]Insumos!$C$2:$F$517,4,FALSE),"")</f>
        <v>2.2.3.1.01</v>
      </c>
      <c r="R27" s="556" t="s">
        <v>1305</v>
      </c>
      <c r="S27" s="449"/>
      <c r="T27" s="449"/>
    </row>
    <row r="28" spans="2:20" ht="25.5" x14ac:dyDescent="0.25">
      <c r="B28" s="403" t="e">
        <f>IF(Tabla1[[#This Row],[Código_Actividad]]="","",CONCATENATE(Tabla1[[#This Row],[POA]],".",Tabla1[[#This Row],[SRS]],".",Tabla1[[#This Row],[AREA]],".",Tabla1[[#This Row],[TIPO]]))</f>
        <v>#REF!</v>
      </c>
      <c r="C28" s="403" t="e">
        <f>IF(Tabla1[[#This Row],[Código_Actividad]]="","",'Formulario PPGR1'!#REF!)</f>
        <v>#REF!</v>
      </c>
      <c r="D28" s="403" t="e">
        <f>IF(Tabla1[[#This Row],[Código_Actividad]]="","",'Formulario PPGR1'!#REF!)</f>
        <v>#REF!</v>
      </c>
      <c r="E28" s="403" t="e">
        <f>IF(Tabla1[[#This Row],[Código_Actividad]]="","",'Formulario PPGR1'!#REF!)</f>
        <v>#REF!</v>
      </c>
      <c r="F28" s="403" t="e">
        <f>IF(Tabla1[[#This Row],[Código_Actividad]]="","",'Formulario PPGR1'!#REF!)</f>
        <v>#REF!</v>
      </c>
      <c r="G28" s="335" t="s">
        <v>2496</v>
      </c>
      <c r="H28" s="572" t="str">
        <f>IFERROR(VLOOKUP(Tabla1[[#This Row],[Código_Actividad]],'Formulario PPGR2'!$H$10:$I$1048576,2,FALSE),"")</f>
        <v>Seguimiento a la implementación del Manual de Identidad Hospitalaria.</v>
      </c>
      <c r="I28" s="384">
        <f>IFERROR(VLOOKUP(Tabla1[[#This Row],[Código_Actividad]],Tabla2[[Código]:[Total de Acciones ]],15,FALSE),"")</f>
        <v>3</v>
      </c>
      <c r="J28" s="556" t="s">
        <v>216</v>
      </c>
      <c r="K28" s="558" t="str">
        <f>IFERROR(VLOOKUP($J28,[3]LSIns!$B$5:$C$45,2,FALSE),"")</f>
        <v>lsGasoil</v>
      </c>
      <c r="L28" s="557" t="s">
        <v>854</v>
      </c>
      <c r="M28" s="382" t="str">
        <f>IFERROR(VLOOKUP($L28,[4]Insumos!$C$2:$F$517,2,FALSE),"")</f>
        <v>galon</v>
      </c>
      <c r="N28" s="505">
        <v>30</v>
      </c>
      <c r="O28" s="338">
        <f>IFERROR(VLOOKUP($L28,[4]Insumos!$C$2:$F$517,3,FALSE),"")</f>
        <v>181</v>
      </c>
      <c r="P28" s="337">
        <f>+Tabla1[[#This Row],[Precio Unitario]]*Tabla1[[#This Row],[Cantidad de Insumos]]</f>
        <v>5430</v>
      </c>
      <c r="Q28" s="380" t="str">
        <f>IFERROR(VLOOKUP($L28,[4]Insumos!$C$2:$F$517,4,FALSE),"")</f>
        <v>2.3.7.1.02</v>
      </c>
      <c r="R28" s="556" t="s">
        <v>1305</v>
      </c>
      <c r="S28" s="449"/>
      <c r="T28" s="449"/>
    </row>
    <row r="29" spans="2:20" ht="38.25" x14ac:dyDescent="0.25">
      <c r="B29" s="403" t="e">
        <f>IF(Tabla1[[#This Row],[Código_Actividad]]="","",CONCATENATE(Tabla1[[#This Row],[POA]],".",Tabla1[[#This Row],[SRS]],".",Tabla1[[#This Row],[AREA]],".",Tabla1[[#This Row],[TIPO]]))</f>
        <v>#REF!</v>
      </c>
      <c r="C29" s="403" t="e">
        <f>IF(Tabla1[[#This Row],[Código_Actividad]]="","",'Formulario PPGR1'!#REF!)</f>
        <v>#REF!</v>
      </c>
      <c r="D29" s="403" t="e">
        <f>IF(Tabla1[[#This Row],[Código_Actividad]]="","",'Formulario PPGR1'!#REF!)</f>
        <v>#REF!</v>
      </c>
      <c r="E29" s="403" t="e">
        <f>IF(Tabla1[[#This Row],[Código_Actividad]]="","",'Formulario PPGR1'!#REF!)</f>
        <v>#REF!</v>
      </c>
      <c r="F29" s="403" t="e">
        <f>IF(Tabla1[[#This Row],[Código_Actividad]]="","",'Formulario PPGR1'!#REF!)</f>
        <v>#REF!</v>
      </c>
      <c r="G29" s="335" t="s">
        <v>2497</v>
      </c>
      <c r="H29" s="572" t="str">
        <f>IFERROR(VLOOKUP(Tabla1[[#This Row],[Código_Actividad]],'Formulario PPGR2'!$H$10:$I$1048576,2,FALSE),"")</f>
        <v>Seguimiento a la implementación de la identidad y señalética en el Primer Nivel de Atención.</v>
      </c>
      <c r="I29" s="384">
        <f>IFERROR(VLOOKUP(Tabla1[[#This Row],[Código_Actividad]],Tabla2[[Código]:[Total de Acciones ]],15,FALSE),"")</f>
        <v>3</v>
      </c>
      <c r="J29" s="556" t="s">
        <v>128</v>
      </c>
      <c r="K29" s="558" t="str">
        <f>IFERROR(VLOOKUP($J29,[3]LSIns!$B$5:$C$45,2,FALSE),"")</f>
        <v>lsViaticosDP</v>
      </c>
      <c r="L29" s="557" t="s">
        <v>1302</v>
      </c>
      <c r="M29" s="382" t="str">
        <f>IFERROR(VLOOKUP($L29,[4]Insumos!$C$2:$F$517,2,FALSE),"")</f>
        <v xml:space="preserve">Cheque </v>
      </c>
      <c r="N29" s="505">
        <v>3</v>
      </c>
      <c r="O29" s="338">
        <f>IFERROR(VLOOKUP($L29,[4]Insumos!$C$2:$F$517,3,FALSE),"")</f>
        <v>2100</v>
      </c>
      <c r="P29" s="337">
        <f>+Tabla1[[#This Row],[Precio Unitario]]*Tabla1[[#This Row],[Cantidad de Insumos]]</f>
        <v>6300</v>
      </c>
      <c r="Q29" s="380" t="str">
        <f>IFERROR(VLOOKUP($L29,[4]Insumos!$C$2:$F$517,4,FALSE),"")</f>
        <v>2.2.3.1.01</v>
      </c>
      <c r="R29" s="556" t="s">
        <v>1305</v>
      </c>
      <c r="S29" s="449"/>
      <c r="T29" s="449"/>
    </row>
    <row r="30" spans="2:20" ht="38.25" x14ac:dyDescent="0.25">
      <c r="B30" s="403" t="e">
        <f>IF(Tabla1[[#This Row],[Código_Actividad]]="","",CONCATENATE(Tabla1[[#This Row],[POA]],".",Tabla1[[#This Row],[SRS]],".",Tabla1[[#This Row],[AREA]],".",Tabla1[[#This Row],[TIPO]]))</f>
        <v>#REF!</v>
      </c>
      <c r="C30" s="403" t="e">
        <f>IF(Tabla1[[#This Row],[Código_Actividad]]="","",'Formulario PPGR1'!#REF!)</f>
        <v>#REF!</v>
      </c>
      <c r="D30" s="403" t="e">
        <f>IF(Tabla1[[#This Row],[Código_Actividad]]="","",'Formulario PPGR1'!#REF!)</f>
        <v>#REF!</v>
      </c>
      <c r="E30" s="403" t="e">
        <f>IF(Tabla1[[#This Row],[Código_Actividad]]="","",'Formulario PPGR1'!#REF!)</f>
        <v>#REF!</v>
      </c>
      <c r="F30" s="403" t="e">
        <f>IF(Tabla1[[#This Row],[Código_Actividad]]="","",'Formulario PPGR1'!#REF!)</f>
        <v>#REF!</v>
      </c>
      <c r="G30" s="335" t="s">
        <v>2497</v>
      </c>
      <c r="H30" s="572" t="str">
        <f>IFERROR(VLOOKUP(Tabla1[[#This Row],[Código_Actividad]],'Formulario PPGR2'!$H$10:$I$1048576,2,FALSE),"")</f>
        <v>Seguimiento a la implementación de la identidad y señalética en el Primer Nivel de Atención.</v>
      </c>
      <c r="I30" s="384">
        <f>IFERROR(VLOOKUP(Tabla1[[#This Row],[Código_Actividad]],Tabla2[[Código]:[Total de Acciones ]],15,FALSE),"")</f>
        <v>3</v>
      </c>
      <c r="J30" s="556" t="s">
        <v>128</v>
      </c>
      <c r="K30" s="558" t="str">
        <f>IFERROR(VLOOKUP($J30,[3]LSIns!$B$5:$C$45,2,FALSE),"")</f>
        <v>lsViaticosDP</v>
      </c>
      <c r="L30" s="557" t="s">
        <v>1299</v>
      </c>
      <c r="M30" s="382" t="str">
        <f>IFERROR(VLOOKUP($L30,[4]Insumos!$C$2:$F$517,2,FALSE),"")</f>
        <v xml:space="preserve">Cheque </v>
      </c>
      <c r="N30" s="505">
        <v>3</v>
      </c>
      <c r="O30" s="338">
        <f>IFERROR(VLOOKUP($L30,[4]Insumos!$C$2:$F$517,3,FALSE),"")</f>
        <v>1500</v>
      </c>
      <c r="P30" s="337">
        <f>+Tabla1[[#This Row],[Precio Unitario]]*Tabla1[[#This Row],[Cantidad de Insumos]]</f>
        <v>4500</v>
      </c>
      <c r="Q30" s="380" t="str">
        <f>IFERROR(VLOOKUP($L30,[4]Insumos!$C$2:$F$517,4,FALSE),"")</f>
        <v>2.2.3.1.01</v>
      </c>
      <c r="R30" s="556" t="s">
        <v>1305</v>
      </c>
      <c r="S30" s="449"/>
      <c r="T30" s="449"/>
    </row>
    <row r="31" spans="2:20" ht="38.25" x14ac:dyDescent="0.25">
      <c r="B31" s="403" t="e">
        <f>IF(Tabla1[[#This Row],[Código_Actividad]]="","",CONCATENATE(Tabla1[[#This Row],[POA]],".",Tabla1[[#This Row],[SRS]],".",Tabla1[[#This Row],[AREA]],".",Tabla1[[#This Row],[TIPO]]))</f>
        <v>#REF!</v>
      </c>
      <c r="C31" s="403" t="e">
        <f>IF(Tabla1[[#This Row],[Código_Actividad]]="","",'Formulario PPGR1'!#REF!)</f>
        <v>#REF!</v>
      </c>
      <c r="D31" s="403" t="e">
        <f>IF(Tabla1[[#This Row],[Código_Actividad]]="","",'Formulario PPGR1'!#REF!)</f>
        <v>#REF!</v>
      </c>
      <c r="E31" s="403" t="e">
        <f>IF(Tabla1[[#This Row],[Código_Actividad]]="","",'Formulario PPGR1'!#REF!)</f>
        <v>#REF!</v>
      </c>
      <c r="F31" s="403" t="e">
        <f>IF(Tabla1[[#This Row],[Código_Actividad]]="","",'Formulario PPGR1'!#REF!)</f>
        <v>#REF!</v>
      </c>
      <c r="G31" s="335" t="s">
        <v>2497</v>
      </c>
      <c r="H31" s="572" t="str">
        <f>IFERROR(VLOOKUP(Tabla1[[#This Row],[Código_Actividad]],'Formulario PPGR2'!$H$10:$I$1048576,2,FALSE),"")</f>
        <v>Seguimiento a la implementación de la identidad y señalética en el Primer Nivel de Atención.</v>
      </c>
      <c r="I31" s="384">
        <f>IFERROR(VLOOKUP(Tabla1[[#This Row],[Código_Actividad]],Tabla2[[Código]:[Total de Acciones ]],15,FALSE),"")</f>
        <v>3</v>
      </c>
      <c r="J31" s="556" t="s">
        <v>216</v>
      </c>
      <c r="K31" s="558" t="str">
        <f>IFERROR(VLOOKUP($J31,[3]LSIns!$B$5:$C$45,2,FALSE),"")</f>
        <v>lsGasoil</v>
      </c>
      <c r="L31" s="557" t="s">
        <v>854</v>
      </c>
      <c r="M31" s="382" t="str">
        <f>IFERROR(VLOOKUP($L31,[4]Insumos!$C$2:$F$517,2,FALSE),"")</f>
        <v>galon</v>
      </c>
      <c r="N31" s="505">
        <v>30</v>
      </c>
      <c r="O31" s="338">
        <f>IFERROR(VLOOKUP($L31,[4]Insumos!$C$2:$F$517,3,FALSE),"")</f>
        <v>181</v>
      </c>
      <c r="P31" s="337">
        <f>+Tabla1[[#This Row],[Precio Unitario]]*Tabla1[[#This Row],[Cantidad de Insumos]]</f>
        <v>5430</v>
      </c>
      <c r="Q31" s="380" t="str">
        <f>IFERROR(VLOOKUP($L31,[4]Insumos!$C$2:$F$517,4,FALSE),"")</f>
        <v>2.3.7.1.02</v>
      </c>
      <c r="R31" s="556" t="s">
        <v>1305</v>
      </c>
      <c r="S31" s="449"/>
      <c r="T31" s="449"/>
    </row>
    <row r="32" spans="2:20" ht="25.5" x14ac:dyDescent="0.25">
      <c r="B32" s="403" t="e">
        <f>IF(Tabla1[[#This Row],[Código_Actividad]]="","",CONCATENATE(Tabla1[[#This Row],[POA]],".",Tabla1[[#This Row],[SRS]],".",Tabla1[[#This Row],[AREA]],".",Tabla1[[#This Row],[TIPO]]))</f>
        <v>#REF!</v>
      </c>
      <c r="C32" s="403" t="e">
        <f>IF(Tabla1[[#This Row],[Código_Actividad]]="","",'Formulario PPGR1'!#REF!)</f>
        <v>#REF!</v>
      </c>
      <c r="D32" s="403" t="e">
        <f>IF(Tabla1[[#This Row],[Código_Actividad]]="","",'Formulario PPGR1'!#REF!)</f>
        <v>#REF!</v>
      </c>
      <c r="E32" s="403" t="e">
        <f>IF(Tabla1[[#This Row],[Código_Actividad]]="","",'Formulario PPGR1'!#REF!)</f>
        <v>#REF!</v>
      </c>
      <c r="F32" s="403" t="e">
        <f>IF(Tabla1[[#This Row],[Código_Actividad]]="","",'Formulario PPGR1'!#REF!)</f>
        <v>#REF!</v>
      </c>
      <c r="G32" s="335" t="s">
        <v>2500</v>
      </c>
      <c r="H32" s="572" t="str">
        <f>IFERROR(VLOOKUP(Tabla1[[#This Row],[Código_Actividad]],'Formulario PPGR2'!$H$10:$I$1048576,2,FALSE),"")</f>
        <v>Capacitación de manejo de linea gráfica dirigidas a los CEAS</v>
      </c>
      <c r="I32" s="384">
        <f>IFERROR(VLOOKUP(Tabla1[[#This Row],[Código_Actividad]],Tabla2[[Código]:[Total de Acciones ]],15,FALSE),"")</f>
        <v>5</v>
      </c>
      <c r="J32" s="556" t="s">
        <v>172</v>
      </c>
      <c r="K32" s="558" t="str">
        <f>IFERROR(VLOOKUP($J32,[3]LSIns!$B$5:$C$45,2,FALSE),"")</f>
        <v>lsAlimentosyBebidas</v>
      </c>
      <c r="L32" s="557" t="s">
        <v>691</v>
      </c>
      <c r="M32" s="382" t="str">
        <f>IFERROR(VLOOKUP($L32,[4]Insumos!$C$2:$F$517,2,FALSE),"")</f>
        <v>unidad</v>
      </c>
      <c r="N32" s="505">
        <v>5</v>
      </c>
      <c r="O32" s="338">
        <f>IFERROR(VLOOKUP($L32,[4]Insumos!$C$2:$F$517,3,FALSE),"")</f>
        <v>10133.5</v>
      </c>
      <c r="P32" s="337">
        <f>+Tabla1[[#This Row],[Precio Unitario]]*Tabla1[[#This Row],[Cantidad de Insumos]]</f>
        <v>50667.5</v>
      </c>
      <c r="Q32" s="380" t="str">
        <f>IFERROR(VLOOKUP($L32,[4]Insumos!$C$2:$F$517,4,FALSE),"")</f>
        <v>2.3.1.1.01</v>
      </c>
      <c r="R32" s="556" t="s">
        <v>1305</v>
      </c>
      <c r="S32" s="449"/>
      <c r="T32" s="449"/>
    </row>
    <row r="33" spans="2:20" ht="38.25" x14ac:dyDescent="0.25">
      <c r="B33" s="403" t="e">
        <f>IF(Tabla1[[#This Row],[Código_Actividad]]="","",CONCATENATE(Tabla1[[#This Row],[POA]],".",Tabla1[[#This Row],[SRS]],".",Tabla1[[#This Row],[AREA]],".",Tabla1[[#This Row],[TIPO]]))</f>
        <v>#REF!</v>
      </c>
      <c r="C33" s="403" t="e">
        <f>IF(Tabla1[[#This Row],[Código_Actividad]]="","",'Formulario PPGR1'!#REF!)</f>
        <v>#REF!</v>
      </c>
      <c r="D33" s="403" t="e">
        <f>IF(Tabla1[[#This Row],[Código_Actividad]]="","",'Formulario PPGR1'!#REF!)</f>
        <v>#REF!</v>
      </c>
      <c r="E33" s="403" t="e">
        <f>IF(Tabla1[[#This Row],[Código_Actividad]]="","",'Formulario PPGR1'!#REF!)</f>
        <v>#REF!</v>
      </c>
      <c r="F33" s="403" t="e">
        <f>IF(Tabla1[[#This Row],[Código_Actividad]]="","",'Formulario PPGR1'!#REF!)</f>
        <v>#REF!</v>
      </c>
      <c r="G33" s="335" t="s">
        <v>2504</v>
      </c>
      <c r="H33" s="572" t="str">
        <f>IFERROR(VLOOKUP(Tabla1[[#This Row],[Código_Actividad]],'Formulario PPGR2'!$H$10:$I$1048576,2,FALSE),"")</f>
        <v xml:space="preserve">Taller de Socialización Plan de Responsabilidad Social Institucional SNS </v>
      </c>
      <c r="I33" s="384">
        <f>IFERROR(VLOOKUP(Tabla1[[#This Row],[Código_Actividad]],Tabla2[[Código]:[Total de Acciones ]],15,FALSE),"")</f>
        <v>1</v>
      </c>
      <c r="J33" s="556" t="s">
        <v>172</v>
      </c>
      <c r="K33" s="558" t="str">
        <f>IFERROR(VLOOKUP($J33,[3]LSIns!$B$5:$C$45,2,FALSE),"")</f>
        <v>lsAlimentosyBebidas</v>
      </c>
      <c r="L33" s="557" t="s">
        <v>692</v>
      </c>
      <c r="M33" s="382" t="str">
        <f>IFERROR(VLOOKUP($L33,[4]Insumos!$C$2:$F$517,2,FALSE),"")</f>
        <v>unidad</v>
      </c>
      <c r="N33" s="505">
        <v>1</v>
      </c>
      <c r="O33" s="338">
        <f>IFERROR(VLOOKUP($L33,[4]Insumos!$C$2:$F$517,3,FALSE),"")</f>
        <v>25488</v>
      </c>
      <c r="P33" s="337">
        <f>+Tabla1[[#This Row],[Precio Unitario]]*Tabla1[[#This Row],[Cantidad de Insumos]]</f>
        <v>25488</v>
      </c>
      <c r="Q33" s="380" t="str">
        <f>IFERROR(VLOOKUP($L33,[4]Insumos!$C$2:$F$517,4,FALSE),"")</f>
        <v>2.3.1.1.01</v>
      </c>
      <c r="R33" s="556" t="s">
        <v>1305</v>
      </c>
      <c r="S33" s="449"/>
      <c r="T33" s="449"/>
    </row>
    <row r="34" spans="2:20" ht="25.5" x14ac:dyDescent="0.25">
      <c r="B34" s="403" t="e">
        <f>IF(Tabla1[[#This Row],[Código_Actividad]]="","",CONCATENATE(Tabla1[[#This Row],[POA]],".",Tabla1[[#This Row],[SRS]],".",Tabla1[[#This Row],[AREA]],".",Tabla1[[#This Row],[TIPO]]))</f>
        <v>#REF!</v>
      </c>
      <c r="C34" s="403" t="e">
        <f>IF(Tabla1[[#This Row],[Código_Actividad]]="","",'Formulario PPGR1'!#REF!)</f>
        <v>#REF!</v>
      </c>
      <c r="D34" s="403" t="e">
        <f>IF(Tabla1[[#This Row],[Código_Actividad]]="","",'Formulario PPGR1'!#REF!)</f>
        <v>#REF!</v>
      </c>
      <c r="E34" s="403" t="e">
        <f>IF(Tabla1[[#This Row],[Código_Actividad]]="","",'Formulario PPGR1'!#REF!)</f>
        <v>#REF!</v>
      </c>
      <c r="F34" s="403" t="e">
        <f>IF(Tabla1[[#This Row],[Código_Actividad]]="","",'Formulario PPGR1'!#REF!)</f>
        <v>#REF!</v>
      </c>
      <c r="G34" s="335" t="s">
        <v>2506</v>
      </c>
      <c r="H34" s="572" t="str">
        <f>IFERROR(VLOOKUP(Tabla1[[#This Row],[Código_Actividad]],'Formulario PPGR2'!$H$10:$I$1048576,2,FALSE),"")</f>
        <v>Campaña de protección del Medio Ambiente (interna y externa)</v>
      </c>
      <c r="I34" s="384">
        <f>IFERROR(VLOOKUP(Tabla1[[#This Row],[Código_Actividad]],Tabla2[[Código]:[Total de Acciones ]],15,FALSE),"")</f>
        <v>3</v>
      </c>
      <c r="J34" s="556" t="s">
        <v>720</v>
      </c>
      <c r="K34" s="558" t="str">
        <f>IFERROR(VLOOKUP($J34,[3]LSIns!$B$5:$C$45,2,FALSE),"")</f>
        <v>lsElectrodomesticos</v>
      </c>
      <c r="L34" s="557" t="s">
        <v>727</v>
      </c>
      <c r="M34" s="382" t="str">
        <f>IFERROR(VLOOKUP($L34,[4]Insumos!$C$2:$F$517,2,FALSE),"")</f>
        <v>unidad</v>
      </c>
      <c r="N34" s="505">
        <v>4</v>
      </c>
      <c r="O34" s="338">
        <f>IFERROR(VLOOKUP($L34,[4]Insumos!$C$2:$F$517,3,FALSE),"")</f>
        <v>15163</v>
      </c>
      <c r="P34" s="337">
        <f>+Tabla1[[#This Row],[Precio Unitario]]*Tabla1[[#This Row],[Cantidad de Insumos]]</f>
        <v>60652</v>
      </c>
      <c r="Q34" s="380" t="str">
        <f>IFERROR(VLOOKUP($L34,[4]Insumos!$C$2:$F$517,4,FALSE),"")</f>
        <v>2.6.1.4.01</v>
      </c>
      <c r="R34" s="556" t="s">
        <v>1305</v>
      </c>
      <c r="S34" s="449"/>
      <c r="T34" s="449"/>
    </row>
    <row r="35" spans="2:20" ht="25.5" x14ac:dyDescent="0.25">
      <c r="B35" s="403" t="e">
        <f>IF(Tabla1[[#This Row],[Código_Actividad]]="","",CONCATENATE(Tabla1[[#This Row],[POA]],".",Tabla1[[#This Row],[SRS]],".",Tabla1[[#This Row],[AREA]],".",Tabla1[[#This Row],[TIPO]]))</f>
        <v>#REF!</v>
      </c>
      <c r="C35" s="403" t="e">
        <f>IF(Tabla1[[#This Row],[Código_Actividad]]="","",'Formulario PPGR1'!#REF!)</f>
        <v>#REF!</v>
      </c>
      <c r="D35" s="403" t="e">
        <f>IF(Tabla1[[#This Row],[Código_Actividad]]="","",'Formulario PPGR1'!#REF!)</f>
        <v>#REF!</v>
      </c>
      <c r="E35" s="403" t="e">
        <f>IF(Tabla1[[#This Row],[Código_Actividad]]="","",'Formulario PPGR1'!#REF!)</f>
        <v>#REF!</v>
      </c>
      <c r="F35" s="403" t="e">
        <f>IF(Tabla1[[#This Row],[Código_Actividad]]="","",'Formulario PPGR1'!#REF!)</f>
        <v>#REF!</v>
      </c>
      <c r="G35" s="335" t="s">
        <v>2507</v>
      </c>
      <c r="H35" s="572" t="str">
        <f>IFERROR(VLOOKUP(Tabla1[[#This Row],[Código_Actividad]],'Formulario PPGR2'!$H$10:$I$1048576,2,FALSE),"")</f>
        <v>Taller de sensibilización: buenas prácticas inclusivas.</v>
      </c>
      <c r="I35" s="384">
        <f>IFERROR(VLOOKUP(Tabla1[[#This Row],[Código_Actividad]],Tabla2[[Código]:[Total de Acciones ]],15,FALSE),"")</f>
        <v>2</v>
      </c>
      <c r="J35" s="556" t="s">
        <v>172</v>
      </c>
      <c r="K35" s="558" t="str">
        <f>IFERROR(VLOOKUP($J35,[3]LSIns!$B$5:$C$45,2,FALSE),"")</f>
        <v>lsAlimentosyBebidas</v>
      </c>
      <c r="L35" s="557" t="s">
        <v>692</v>
      </c>
      <c r="M35" s="382" t="str">
        <f>IFERROR(VLOOKUP($L35,[4]Insumos!$C$2:$F$517,2,FALSE),"")</f>
        <v>unidad</v>
      </c>
      <c r="N35" s="505">
        <v>2</v>
      </c>
      <c r="O35" s="338">
        <f>IFERROR(VLOOKUP($L35,[4]Insumos!$C$2:$F$517,3,FALSE),"")</f>
        <v>25488</v>
      </c>
      <c r="P35" s="337">
        <f>+Tabla1[[#This Row],[Precio Unitario]]*Tabla1[[#This Row],[Cantidad de Insumos]]</f>
        <v>50976</v>
      </c>
      <c r="Q35" s="380" t="str">
        <f>IFERROR(VLOOKUP($L35,[4]Insumos!$C$2:$F$517,4,FALSE),"")</f>
        <v>2.3.1.1.01</v>
      </c>
      <c r="R35" s="556" t="s">
        <v>1305</v>
      </c>
      <c r="S35" s="449"/>
      <c r="T35" s="449"/>
    </row>
    <row r="36" spans="2:20" ht="38.25" x14ac:dyDescent="0.25">
      <c r="B36" s="403" t="e">
        <f>IF(Tabla1[[#This Row],[Código_Actividad]]="","",CONCATENATE(Tabla1[[#This Row],[POA]],".",Tabla1[[#This Row],[SRS]],".",Tabla1[[#This Row],[AREA]],".",Tabla1[[#This Row],[TIPO]]))</f>
        <v>#REF!</v>
      </c>
      <c r="C36" s="403" t="e">
        <f>IF(Tabla1[[#This Row],[Código_Actividad]]="","",'Formulario PPGR1'!#REF!)</f>
        <v>#REF!</v>
      </c>
      <c r="D36" s="403" t="e">
        <f>IF(Tabla1[[#This Row],[Código_Actividad]]="","",'Formulario PPGR1'!#REF!)</f>
        <v>#REF!</v>
      </c>
      <c r="E36" s="403" t="e">
        <f>IF(Tabla1[[#This Row],[Código_Actividad]]="","",'Formulario PPGR1'!#REF!)</f>
        <v>#REF!</v>
      </c>
      <c r="F36" s="403" t="e">
        <f>IF(Tabla1[[#This Row],[Código_Actividad]]="","",'Formulario PPGR1'!#REF!)</f>
        <v>#REF!</v>
      </c>
      <c r="G36" s="335" t="s">
        <v>2510</v>
      </c>
      <c r="H36" s="572" t="str">
        <f>IFERROR(VLOOKUP(Tabla1[[#This Row],[Código_Actividad]],'Formulario PPGR2'!$H$10:$I$1048576,2,FALSE),"")</f>
        <v>Colocación de Puntos para la recolección de tapas plasticas (Iniciativa Tapitas X Quimio).</v>
      </c>
      <c r="I36" s="384">
        <f>IFERROR(VLOOKUP(Tabla1[[#This Row],[Código_Actividad]],Tabla2[[Código]:[Total de Acciones ]],15,FALSE),"")</f>
        <v>3</v>
      </c>
      <c r="J36" s="556" t="s">
        <v>191</v>
      </c>
      <c r="K36" s="558" t="str">
        <f>IFERROR(VLOOKUP($J36,[3]LSIns!$B$5:$C$45,2,FALSE),"")</f>
        <v>lsArticulosdePlastico</v>
      </c>
      <c r="L36" s="557" t="s">
        <v>719</v>
      </c>
      <c r="M36" s="382" t="str">
        <f>IFERROR(VLOOKUP($L36,[4]Insumos!$C$2:$F$517,2,FALSE),"")</f>
        <v>unidad</v>
      </c>
      <c r="N36" s="505">
        <v>100</v>
      </c>
      <c r="O36" s="338">
        <f>IFERROR(VLOOKUP($L36,[4]Insumos!$C$2:$F$517,3,FALSE),"")</f>
        <v>421.26</v>
      </c>
      <c r="P36" s="337">
        <f>+Tabla1[[#This Row],[Precio Unitario]]*Tabla1[[#This Row],[Cantidad de Insumos]]</f>
        <v>42126</v>
      </c>
      <c r="Q36" s="380" t="str">
        <f>IFERROR(VLOOKUP($L36,[4]Insumos!$C$2:$F$517,4,FALSE),"")</f>
        <v>2.3.5.5.01</v>
      </c>
      <c r="R36" s="556" t="s">
        <v>1305</v>
      </c>
      <c r="S36" s="449"/>
      <c r="T36" s="449"/>
    </row>
    <row r="37" spans="2:20" x14ac:dyDescent="0.25">
      <c r="B37" s="403" t="e">
        <f>IF(Tabla1[[#This Row],[Código_Actividad]]="","",CONCATENATE(Tabla1[[#This Row],[POA]],".",Tabla1[[#This Row],[SRS]],".",Tabla1[[#This Row],[AREA]],".",Tabla1[[#This Row],[TIPO]]))</f>
        <v>#REF!</v>
      </c>
      <c r="C37" s="403" t="e">
        <f>IF(Tabla1[[#This Row],[Código_Actividad]]="","",'Formulario PPGR1'!#REF!)</f>
        <v>#REF!</v>
      </c>
      <c r="D37" s="403" t="e">
        <f>IF(Tabla1[[#This Row],[Código_Actividad]]="","",'Formulario PPGR1'!#REF!)</f>
        <v>#REF!</v>
      </c>
      <c r="E37" s="403" t="e">
        <f>IF(Tabla1[[#This Row],[Código_Actividad]]="","",'Formulario PPGR1'!#REF!)</f>
        <v>#REF!</v>
      </c>
      <c r="F37" s="403" t="e">
        <f>IF(Tabla1[[#This Row],[Código_Actividad]]="","",'Formulario PPGR1'!#REF!)</f>
        <v>#REF!</v>
      </c>
      <c r="G37" s="335" t="s">
        <v>2208</v>
      </c>
      <c r="H37" s="572" t="str">
        <f>IFERROR(VLOOKUP(Tabla1[[#This Row],[Código_Actividad]],'Formulario PPGR2'!$H$10:$I$1048576,2,FALSE),"")</f>
        <v>Monitoreo del POA 2022</v>
      </c>
      <c r="I37" s="384">
        <f>IFERROR(VLOOKUP(Tabla1[[#This Row],[Código_Actividad]],Tabla2[[Código]:[Total de Acciones ]],15,FALSE),"")</f>
        <v>4</v>
      </c>
      <c r="J37" s="556" t="s">
        <v>128</v>
      </c>
      <c r="K37" s="558" t="str">
        <f>IFERROR(VLOOKUP($J37,[3]LSIns!$B$5:$C$45,2,FALSE),"")</f>
        <v>lsViaticosDP</v>
      </c>
      <c r="L37" s="557" t="s">
        <v>1302</v>
      </c>
      <c r="M37" s="382" t="str">
        <f>IFERROR(VLOOKUP($L37,[4]Insumos!$C$2:$F$517,2,FALSE),"")</f>
        <v xml:space="preserve">Cheque </v>
      </c>
      <c r="N37" s="505">
        <v>4</v>
      </c>
      <c r="O37" s="338">
        <f>IFERROR(VLOOKUP($L37,[4]Insumos!$C$2:$F$517,3,FALSE),"")</f>
        <v>2100</v>
      </c>
      <c r="P37" s="337">
        <f>+Tabla1[[#This Row],[Precio Unitario]]*Tabla1[[#This Row],[Cantidad de Insumos]]</f>
        <v>8400</v>
      </c>
      <c r="Q37" s="380" t="str">
        <f>IFERROR(VLOOKUP($L37,[4]Insumos!$C$2:$F$517,4,FALSE),"")</f>
        <v>2.2.3.1.01</v>
      </c>
      <c r="R37" s="556" t="s">
        <v>1305</v>
      </c>
      <c r="S37" s="449"/>
      <c r="T37" s="449"/>
    </row>
    <row r="38" spans="2:20" x14ac:dyDescent="0.25">
      <c r="B38" s="403" t="e">
        <f>IF(Tabla1[[#This Row],[Código_Actividad]]="","",CONCATENATE(Tabla1[[#This Row],[POA]],".",Tabla1[[#This Row],[SRS]],".",Tabla1[[#This Row],[AREA]],".",Tabla1[[#This Row],[TIPO]]))</f>
        <v>#REF!</v>
      </c>
      <c r="C38" s="403" t="e">
        <f>IF(Tabla1[[#This Row],[Código_Actividad]]="","",'Formulario PPGR1'!#REF!)</f>
        <v>#REF!</v>
      </c>
      <c r="D38" s="403" t="e">
        <f>IF(Tabla1[[#This Row],[Código_Actividad]]="","",'Formulario PPGR1'!#REF!)</f>
        <v>#REF!</v>
      </c>
      <c r="E38" s="403" t="e">
        <f>IF(Tabla1[[#This Row],[Código_Actividad]]="","",'Formulario PPGR1'!#REF!)</f>
        <v>#REF!</v>
      </c>
      <c r="F38" s="403" t="e">
        <f>IF(Tabla1[[#This Row],[Código_Actividad]]="","",'Formulario PPGR1'!#REF!)</f>
        <v>#REF!</v>
      </c>
      <c r="G38" s="335" t="s">
        <v>2208</v>
      </c>
      <c r="H38" s="572" t="str">
        <f>IFERROR(VLOOKUP(Tabla1[[#This Row],[Código_Actividad]],'Formulario PPGR2'!$H$10:$I$1048576,2,FALSE),"")</f>
        <v>Monitoreo del POA 2022</v>
      </c>
      <c r="I38" s="384">
        <f>IFERROR(VLOOKUP(Tabla1[[#This Row],[Código_Actividad]],Tabla2[[Código]:[Total de Acciones ]],15,FALSE),"")</f>
        <v>4</v>
      </c>
      <c r="J38" s="556" t="s">
        <v>128</v>
      </c>
      <c r="K38" s="558" t="str">
        <f>IFERROR(VLOOKUP($J38,[3]LSIns!$B$5:$C$45,2,FALSE),"")</f>
        <v>lsViaticosDP</v>
      </c>
      <c r="L38" s="557" t="s">
        <v>1299</v>
      </c>
      <c r="M38" s="382" t="str">
        <f>IFERROR(VLOOKUP($L38,[4]Insumos!$C$2:$F$517,2,FALSE),"")</f>
        <v xml:space="preserve">Cheque </v>
      </c>
      <c r="N38" s="505">
        <v>4</v>
      </c>
      <c r="O38" s="338">
        <f>IFERROR(VLOOKUP($L38,[4]Insumos!$C$2:$F$517,3,FALSE),"")</f>
        <v>1500</v>
      </c>
      <c r="P38" s="337">
        <f>+Tabla1[[#This Row],[Precio Unitario]]*Tabla1[[#This Row],[Cantidad de Insumos]]</f>
        <v>6000</v>
      </c>
      <c r="Q38" s="380" t="str">
        <f>IFERROR(VLOOKUP($L38,[4]Insumos!$C$2:$F$517,4,FALSE),"")</f>
        <v>2.2.3.1.01</v>
      </c>
      <c r="R38" s="556" t="s">
        <v>1305</v>
      </c>
      <c r="S38" s="449"/>
      <c r="T38" s="449"/>
    </row>
    <row r="39" spans="2:20" x14ac:dyDescent="0.25">
      <c r="B39" s="403" t="e">
        <f>IF(Tabla1[[#This Row],[Código_Actividad]]="","",CONCATENATE(Tabla1[[#This Row],[POA]],".",Tabla1[[#This Row],[SRS]],".",Tabla1[[#This Row],[AREA]],".",Tabla1[[#This Row],[TIPO]]))</f>
        <v>#REF!</v>
      </c>
      <c r="C39" s="403" t="e">
        <f>IF(Tabla1[[#This Row],[Código_Actividad]]="","",'Formulario PPGR1'!#REF!)</f>
        <v>#REF!</v>
      </c>
      <c r="D39" s="403" t="e">
        <f>IF(Tabla1[[#This Row],[Código_Actividad]]="","",'Formulario PPGR1'!#REF!)</f>
        <v>#REF!</v>
      </c>
      <c r="E39" s="403" t="e">
        <f>IF(Tabla1[[#This Row],[Código_Actividad]]="","",'Formulario PPGR1'!#REF!)</f>
        <v>#REF!</v>
      </c>
      <c r="F39" s="403" t="e">
        <f>IF(Tabla1[[#This Row],[Código_Actividad]]="","",'Formulario PPGR1'!#REF!)</f>
        <v>#REF!</v>
      </c>
      <c r="G39" s="335" t="s">
        <v>2208</v>
      </c>
      <c r="H39" s="572" t="str">
        <f>IFERROR(VLOOKUP(Tabla1[[#This Row],[Código_Actividad]],'Formulario PPGR2'!$H$10:$I$1048576,2,FALSE),"")</f>
        <v>Monitoreo del POA 2022</v>
      </c>
      <c r="I39" s="384">
        <f>IFERROR(VLOOKUP(Tabla1[[#This Row],[Código_Actividad]],Tabla2[[Código]:[Total de Acciones ]],15,FALSE),"")</f>
        <v>4</v>
      </c>
      <c r="J39" s="556" t="s">
        <v>216</v>
      </c>
      <c r="K39" s="558" t="str">
        <f>IFERROR(VLOOKUP($J39,[3]LSIns!$B$5:$C$45,2,FALSE),"")</f>
        <v>lsGasoil</v>
      </c>
      <c r="L39" s="557" t="s">
        <v>854</v>
      </c>
      <c r="M39" s="382" t="str">
        <f>IFERROR(VLOOKUP($L39,[4]Insumos!$C$2:$F$517,2,FALSE),"")</f>
        <v>galon</v>
      </c>
      <c r="N39" s="505">
        <v>40</v>
      </c>
      <c r="O39" s="338">
        <f>IFERROR(VLOOKUP($L39,[4]Insumos!$C$2:$F$517,3,FALSE),"")</f>
        <v>181</v>
      </c>
      <c r="P39" s="337">
        <f>+Tabla1[[#This Row],[Precio Unitario]]*Tabla1[[#This Row],[Cantidad de Insumos]]</f>
        <v>7240</v>
      </c>
      <c r="Q39" s="380" t="str">
        <f>IFERROR(VLOOKUP($L39,[4]Insumos!$C$2:$F$517,4,FALSE),"")</f>
        <v>2.3.7.1.02</v>
      </c>
      <c r="R39" s="556" t="s">
        <v>1305</v>
      </c>
      <c r="S39" s="449"/>
      <c r="T39" s="449"/>
    </row>
    <row r="40" spans="2:20" ht="38.25" x14ac:dyDescent="0.25">
      <c r="B40" s="403" t="e">
        <f>IF(Tabla1[[#This Row],[Código_Actividad]]="","",CONCATENATE(Tabla1[[#This Row],[POA]],".",Tabla1[[#This Row],[SRS]],".",Tabla1[[#This Row],[AREA]],".",Tabla1[[#This Row],[TIPO]]))</f>
        <v>#REF!</v>
      </c>
      <c r="C40" s="403" t="e">
        <f>IF(Tabla1[[#This Row],[Código_Actividad]]="","",'Formulario PPGR1'!#REF!)</f>
        <v>#REF!</v>
      </c>
      <c r="D40" s="403" t="e">
        <f>IF(Tabla1[[#This Row],[Código_Actividad]]="","",'Formulario PPGR1'!#REF!)</f>
        <v>#REF!</v>
      </c>
      <c r="E40" s="403" t="e">
        <f>IF(Tabla1[[#This Row],[Código_Actividad]]="","",'Formulario PPGR1'!#REF!)</f>
        <v>#REF!</v>
      </c>
      <c r="F40" s="403" t="e">
        <f>IF(Tabla1[[#This Row],[Código_Actividad]]="","",'Formulario PPGR1'!#REF!)</f>
        <v>#REF!</v>
      </c>
      <c r="G40" s="335" t="s">
        <v>2210</v>
      </c>
      <c r="H40" s="572" t="str">
        <f>IFERROR(VLOOKUP(Tabla1[[#This Row],[Código_Actividad]],'Formulario PPGR2'!$H$10:$I$1048576,2,FALSE),"")</f>
        <v>Socialización y elaboración de planes de mejora, acorde a los hallazgos de los MEP</v>
      </c>
      <c r="I40" s="384">
        <f>IFERROR(VLOOKUP(Tabla1[[#This Row],[Código_Actividad]],Tabla2[[Código]:[Total de Acciones ]],15,FALSE),"")</f>
        <v>4</v>
      </c>
      <c r="J40" s="556" t="s">
        <v>172</v>
      </c>
      <c r="K40" s="558" t="str">
        <f>IFERROR(VLOOKUP($J40,[3]LSIns!$B$5:$C$45,2,FALSE),"")</f>
        <v>lsAlimentosyBebidas</v>
      </c>
      <c r="L40" s="557" t="s">
        <v>691</v>
      </c>
      <c r="M40" s="382" t="str">
        <f>IFERROR(VLOOKUP($L40,[4]Insumos!$C$2:$F$517,2,FALSE),"")</f>
        <v>unidad</v>
      </c>
      <c r="N40" s="505">
        <v>4</v>
      </c>
      <c r="O40" s="338">
        <f>IFERROR(VLOOKUP($L40,[4]Insumos!$C$2:$F$517,3,FALSE),"")</f>
        <v>10133.5</v>
      </c>
      <c r="P40" s="337">
        <f>+Tabla1[[#This Row],[Precio Unitario]]*Tabla1[[#This Row],[Cantidad de Insumos]]</f>
        <v>40534</v>
      </c>
      <c r="Q40" s="380" t="str">
        <f>IFERROR(VLOOKUP($L40,[4]Insumos!$C$2:$F$517,4,FALSE),"")</f>
        <v>2.3.1.1.01</v>
      </c>
      <c r="R40" s="556" t="s">
        <v>1305</v>
      </c>
      <c r="S40" s="449"/>
      <c r="T40" s="449"/>
    </row>
    <row r="41" spans="2:20" ht="38.25" x14ac:dyDescent="0.25">
      <c r="B41" s="403" t="e">
        <f>IF(Tabla1[[#This Row],[Código_Actividad]]="","",CONCATENATE(Tabla1[[#This Row],[POA]],".",Tabla1[[#This Row],[SRS]],".",Tabla1[[#This Row],[AREA]],".",Tabla1[[#This Row],[TIPO]]))</f>
        <v>#REF!</v>
      </c>
      <c r="C41" s="403" t="e">
        <f>IF(Tabla1[[#This Row],[Código_Actividad]]="","",'Formulario PPGR1'!#REF!)</f>
        <v>#REF!</v>
      </c>
      <c r="D41" s="403" t="e">
        <f>IF(Tabla1[[#This Row],[Código_Actividad]]="","",'Formulario PPGR1'!#REF!)</f>
        <v>#REF!</v>
      </c>
      <c r="E41" s="403" t="e">
        <f>IF(Tabla1[[#This Row],[Código_Actividad]]="","",'Formulario PPGR1'!#REF!)</f>
        <v>#REF!</v>
      </c>
      <c r="F41" s="403" t="e">
        <f>IF(Tabla1[[#This Row],[Código_Actividad]]="","",'Formulario PPGR1'!#REF!)</f>
        <v>#REF!</v>
      </c>
      <c r="G41" s="335" t="s">
        <v>2422</v>
      </c>
      <c r="H41" s="572" t="str">
        <f>IFERROR(VLOOKUP(Tabla1[[#This Row],[Código_Actividad]],'Formulario PPGR2'!$H$10:$I$1048576,2,FALSE),"")</f>
        <v>Capacitación sobre la vigilancia epidemiológica a los equipos de los CEAS y PN</v>
      </c>
      <c r="I41" s="384">
        <f>IFERROR(VLOOKUP(Tabla1[[#This Row],[Código_Actividad]],Tabla2[[Código]:[Total de Acciones ]],15,FALSE),"")</f>
        <v>4</v>
      </c>
      <c r="J41" s="556" t="s">
        <v>172</v>
      </c>
      <c r="K41" s="558" t="str">
        <f>IFERROR(VLOOKUP($J41,[3]LSIns!$B$5:$C$45,2,FALSE),"")</f>
        <v>lsAlimentosyBebidas</v>
      </c>
      <c r="L41" s="557" t="s">
        <v>704</v>
      </c>
      <c r="M41" s="382" t="str">
        <f>IFERROR(VLOOKUP($L41,[4]Insumos!$C$2:$F$517,2,FALSE),"")</f>
        <v>unidad</v>
      </c>
      <c r="N41" s="505">
        <v>4</v>
      </c>
      <c r="O41" s="338">
        <f>IFERROR(VLOOKUP($L41,[4]Insumos!$C$2:$F$517,3,FALSE),"")</f>
        <v>12626</v>
      </c>
      <c r="P41" s="337">
        <f>+Tabla1[[#This Row],[Precio Unitario]]*Tabla1[[#This Row],[Cantidad de Insumos]]</f>
        <v>50504</v>
      </c>
      <c r="Q41" s="380" t="str">
        <f>IFERROR(VLOOKUP($L41,[4]Insumos!$C$2:$F$517,4,FALSE),"")</f>
        <v>2.3.1.1.01</v>
      </c>
      <c r="R41" s="556" t="s">
        <v>1305</v>
      </c>
      <c r="S41" s="449"/>
      <c r="T41" s="449"/>
    </row>
    <row r="42" spans="2:20" ht="38.25" x14ac:dyDescent="0.25">
      <c r="B42" s="403" t="e">
        <f>IF(Tabla1[[#This Row],[Código_Actividad]]="","",CONCATENATE(Tabla1[[#This Row],[POA]],".",Tabla1[[#This Row],[SRS]],".",Tabla1[[#This Row],[AREA]],".",Tabla1[[#This Row],[TIPO]]))</f>
        <v>#REF!</v>
      </c>
      <c r="C42" s="403" t="e">
        <f>IF(Tabla1[[#This Row],[Código_Actividad]]="","",'Formulario PPGR1'!#REF!)</f>
        <v>#REF!</v>
      </c>
      <c r="D42" s="403" t="e">
        <f>IF(Tabla1[[#This Row],[Código_Actividad]]="","",'Formulario PPGR1'!#REF!)</f>
        <v>#REF!</v>
      </c>
      <c r="E42" s="403" t="e">
        <f>IF(Tabla1[[#This Row],[Código_Actividad]]="","",'Formulario PPGR1'!#REF!)</f>
        <v>#REF!</v>
      </c>
      <c r="F42" s="403" t="e">
        <f>IF(Tabla1[[#This Row],[Código_Actividad]]="","",'Formulario PPGR1'!#REF!)</f>
        <v>#REF!</v>
      </c>
      <c r="G42" s="335" t="s">
        <v>2423</v>
      </c>
      <c r="H42" s="572" t="str">
        <f>IFERROR(VLOOKUP(Tabla1[[#This Row],[Código_Actividad]],'Formulario PPGR2'!$H$10:$I$1048576,2,FALSE),"")</f>
        <v>Seguimiento a la oportunidad del reporte de los Epi 1 y 2 en la plataforma de DIGEPI</v>
      </c>
      <c r="I42" s="384">
        <f>IFERROR(VLOOKUP(Tabla1[[#This Row],[Código_Actividad]],Tabla2[[Código]:[Total de Acciones ]],15,FALSE),"")</f>
        <v>12</v>
      </c>
      <c r="J42" s="556" t="s">
        <v>128</v>
      </c>
      <c r="K42" s="558" t="str">
        <f>IFERROR(VLOOKUP($J42,[3]LSIns!$B$5:$C$45,2,FALSE),"")</f>
        <v>lsViaticosDP</v>
      </c>
      <c r="L42" s="557" t="s">
        <v>1302</v>
      </c>
      <c r="M42" s="382" t="str">
        <f>IFERROR(VLOOKUP($L42,[4]Insumos!$C$2:$F$517,2,FALSE),"")</f>
        <v xml:space="preserve">Cheque </v>
      </c>
      <c r="N42" s="505">
        <v>12</v>
      </c>
      <c r="O42" s="338">
        <f>IFERROR(VLOOKUP($L42,[4]Insumos!$C$2:$F$517,3,FALSE),"")</f>
        <v>2100</v>
      </c>
      <c r="P42" s="337">
        <f>+Tabla1[[#This Row],[Precio Unitario]]*Tabla1[[#This Row],[Cantidad de Insumos]]</f>
        <v>25200</v>
      </c>
      <c r="Q42" s="380" t="str">
        <f>IFERROR(VLOOKUP($L42,[4]Insumos!$C$2:$F$517,4,FALSE),"")</f>
        <v>2.2.3.1.01</v>
      </c>
      <c r="R42" s="556" t="s">
        <v>1305</v>
      </c>
      <c r="S42" s="449"/>
      <c r="T42" s="449"/>
    </row>
    <row r="43" spans="2:20" ht="38.25" x14ac:dyDescent="0.25">
      <c r="B43" s="403" t="e">
        <f>IF(Tabla1[[#This Row],[Código_Actividad]]="","",CONCATENATE(Tabla1[[#This Row],[POA]],".",Tabla1[[#This Row],[SRS]],".",Tabla1[[#This Row],[AREA]],".",Tabla1[[#This Row],[TIPO]]))</f>
        <v>#REF!</v>
      </c>
      <c r="C43" s="403" t="e">
        <f>IF(Tabla1[[#This Row],[Código_Actividad]]="","",'Formulario PPGR1'!#REF!)</f>
        <v>#REF!</v>
      </c>
      <c r="D43" s="403" t="e">
        <f>IF(Tabla1[[#This Row],[Código_Actividad]]="","",'Formulario PPGR1'!#REF!)</f>
        <v>#REF!</v>
      </c>
      <c r="E43" s="403" t="e">
        <f>IF(Tabla1[[#This Row],[Código_Actividad]]="","",'Formulario PPGR1'!#REF!)</f>
        <v>#REF!</v>
      </c>
      <c r="F43" s="403" t="e">
        <f>IF(Tabla1[[#This Row],[Código_Actividad]]="","",'Formulario PPGR1'!#REF!)</f>
        <v>#REF!</v>
      </c>
      <c r="G43" s="335" t="s">
        <v>2423</v>
      </c>
      <c r="H43" s="572" t="str">
        <f>IFERROR(VLOOKUP(Tabla1[[#This Row],[Código_Actividad]],'Formulario PPGR2'!$H$10:$I$1048576,2,FALSE),"")</f>
        <v>Seguimiento a la oportunidad del reporte de los Epi 1 y 2 en la plataforma de DIGEPI</v>
      </c>
      <c r="I43" s="384">
        <f>IFERROR(VLOOKUP(Tabla1[[#This Row],[Código_Actividad]],Tabla2[[Código]:[Total de Acciones ]],15,FALSE),"")</f>
        <v>12</v>
      </c>
      <c r="J43" s="556" t="s">
        <v>128</v>
      </c>
      <c r="K43" s="558" t="str">
        <f>IFERROR(VLOOKUP($J43,[3]LSIns!$B$5:$C$45,2,FALSE),"")</f>
        <v>lsViaticosDP</v>
      </c>
      <c r="L43" s="557" t="s">
        <v>1299</v>
      </c>
      <c r="M43" s="382" t="str">
        <f>IFERROR(VLOOKUP($L43,[4]Insumos!$C$2:$F$517,2,FALSE),"")</f>
        <v xml:space="preserve">Cheque </v>
      </c>
      <c r="N43" s="505">
        <v>12</v>
      </c>
      <c r="O43" s="338">
        <f>IFERROR(VLOOKUP($L43,[4]Insumos!$C$2:$F$517,3,FALSE),"")</f>
        <v>1500</v>
      </c>
      <c r="P43" s="337">
        <f>+Tabla1[[#This Row],[Precio Unitario]]*Tabla1[[#This Row],[Cantidad de Insumos]]</f>
        <v>18000</v>
      </c>
      <c r="Q43" s="380" t="str">
        <f>IFERROR(VLOOKUP($L43,[4]Insumos!$C$2:$F$517,4,FALSE),"")</f>
        <v>2.2.3.1.01</v>
      </c>
      <c r="R43" s="556" t="s">
        <v>1305</v>
      </c>
      <c r="S43" s="449"/>
      <c r="T43" s="449"/>
    </row>
    <row r="44" spans="2:20" ht="38.25" x14ac:dyDescent="0.25">
      <c r="B44" s="403" t="e">
        <f>IF(Tabla1[[#This Row],[Código_Actividad]]="","",CONCATENATE(Tabla1[[#This Row],[POA]],".",Tabla1[[#This Row],[SRS]],".",Tabla1[[#This Row],[AREA]],".",Tabla1[[#This Row],[TIPO]]))</f>
        <v>#REF!</v>
      </c>
      <c r="C44" s="403" t="e">
        <f>IF(Tabla1[[#This Row],[Código_Actividad]]="","",'Formulario PPGR1'!#REF!)</f>
        <v>#REF!</v>
      </c>
      <c r="D44" s="403" t="e">
        <f>IF(Tabla1[[#This Row],[Código_Actividad]]="","",'Formulario PPGR1'!#REF!)</f>
        <v>#REF!</v>
      </c>
      <c r="E44" s="403" t="e">
        <f>IF(Tabla1[[#This Row],[Código_Actividad]]="","",'Formulario PPGR1'!#REF!)</f>
        <v>#REF!</v>
      </c>
      <c r="F44" s="403" t="e">
        <f>IF(Tabla1[[#This Row],[Código_Actividad]]="","",'Formulario PPGR1'!#REF!)</f>
        <v>#REF!</v>
      </c>
      <c r="G44" s="335" t="s">
        <v>2423</v>
      </c>
      <c r="H44" s="572" t="str">
        <f>IFERROR(VLOOKUP(Tabla1[[#This Row],[Código_Actividad]],'Formulario PPGR2'!$H$10:$I$1048576,2,FALSE),"")</f>
        <v>Seguimiento a la oportunidad del reporte de los Epi 1 y 2 en la plataforma de DIGEPI</v>
      </c>
      <c r="I44" s="384">
        <f>IFERROR(VLOOKUP(Tabla1[[#This Row],[Código_Actividad]],Tabla2[[Código]:[Total de Acciones ]],15,FALSE),"")</f>
        <v>12</v>
      </c>
      <c r="J44" s="556" t="s">
        <v>216</v>
      </c>
      <c r="K44" s="558" t="str">
        <f>IFERROR(VLOOKUP($J44,[3]LSIns!$B$5:$C$45,2,FALSE),"")</f>
        <v>lsGasoil</v>
      </c>
      <c r="L44" s="557" t="s">
        <v>854</v>
      </c>
      <c r="M44" s="382" t="str">
        <f>IFERROR(VLOOKUP($L44,[4]Insumos!$C$2:$F$517,2,FALSE),"")</f>
        <v>galon</v>
      </c>
      <c r="N44" s="505">
        <v>120</v>
      </c>
      <c r="O44" s="338">
        <f>IFERROR(VLOOKUP($L44,[4]Insumos!$C$2:$F$517,3,FALSE),"")</f>
        <v>181</v>
      </c>
      <c r="P44" s="337">
        <f>+Tabla1[[#This Row],[Precio Unitario]]*Tabla1[[#This Row],[Cantidad de Insumos]]</f>
        <v>21720</v>
      </c>
      <c r="Q44" s="380" t="str">
        <f>IFERROR(VLOOKUP($L44,[4]Insumos!$C$2:$F$517,4,FALSE),"")</f>
        <v>2.3.7.1.02</v>
      </c>
      <c r="R44" s="556" t="s">
        <v>1305</v>
      </c>
      <c r="S44" s="449"/>
      <c r="T44" s="449"/>
    </row>
    <row r="45" spans="2:20" ht="38.25" x14ac:dyDescent="0.25">
      <c r="B45" s="403" t="e">
        <f>IF(Tabla1[[#This Row],[Código_Actividad]]="","",CONCATENATE(Tabla1[[#This Row],[POA]],".",Tabla1[[#This Row],[SRS]],".",Tabla1[[#This Row],[AREA]],".",Tabla1[[#This Row],[TIPO]]))</f>
        <v>#REF!</v>
      </c>
      <c r="C45" s="403" t="e">
        <f>IF(Tabla1[[#This Row],[Código_Actividad]]="","",'Formulario PPGR1'!#REF!)</f>
        <v>#REF!</v>
      </c>
      <c r="D45" s="403" t="e">
        <f>IF(Tabla1[[#This Row],[Código_Actividad]]="","",'Formulario PPGR1'!#REF!)</f>
        <v>#REF!</v>
      </c>
      <c r="E45" s="403" t="e">
        <f>IF(Tabla1[[#This Row],[Código_Actividad]]="","",'Formulario PPGR1'!#REF!)</f>
        <v>#REF!</v>
      </c>
      <c r="F45" s="403" t="e">
        <f>IF(Tabla1[[#This Row],[Código_Actividad]]="","",'Formulario PPGR1'!#REF!)</f>
        <v>#REF!</v>
      </c>
      <c r="G45" s="335" t="s">
        <v>2457</v>
      </c>
      <c r="H45" s="572" t="str">
        <f>IFERROR(VLOOKUP(Tabla1[[#This Row],[Código_Actividad]],'Formulario PPGR2'!$H$10:$I$1048576,2,FALSE),"")</f>
        <v>Seguimiento a la implementación del formulario de evaluación de procesos de bioseguridad hospitalaria</v>
      </c>
      <c r="I45" s="384">
        <f>IFERROR(VLOOKUP(Tabla1[[#This Row],[Código_Actividad]],Tabla2[[Código]:[Total de Acciones ]],15,FALSE),"")</f>
        <v>3</v>
      </c>
      <c r="J45" s="556" t="s">
        <v>128</v>
      </c>
      <c r="K45" s="558" t="str">
        <f>IFERROR(VLOOKUP($J45,[3]LSIns!$B$5:$C$45,2,FALSE),"")</f>
        <v>lsViaticosDP</v>
      </c>
      <c r="L45" s="557" t="s">
        <v>1302</v>
      </c>
      <c r="M45" s="382" t="str">
        <f>IFERROR(VLOOKUP($L45,[4]Insumos!$C$2:$F$517,2,FALSE),"")</f>
        <v xml:space="preserve">Cheque </v>
      </c>
      <c r="N45" s="505">
        <v>3</v>
      </c>
      <c r="O45" s="338">
        <f>IFERROR(VLOOKUP($L45,[4]Insumos!$C$2:$F$517,3,FALSE),"")</f>
        <v>2100</v>
      </c>
      <c r="P45" s="337">
        <f>+Tabla1[[#This Row],[Precio Unitario]]*Tabla1[[#This Row],[Cantidad de Insumos]]</f>
        <v>6300</v>
      </c>
      <c r="Q45" s="380" t="str">
        <f>IFERROR(VLOOKUP($L45,[4]Insumos!$C$2:$F$517,4,FALSE),"")</f>
        <v>2.2.3.1.01</v>
      </c>
      <c r="R45" s="556" t="s">
        <v>1305</v>
      </c>
      <c r="S45" s="449"/>
      <c r="T45" s="449"/>
    </row>
    <row r="46" spans="2:20" ht="38.25" x14ac:dyDescent="0.25">
      <c r="B46" s="403" t="e">
        <f>IF(Tabla1[[#This Row],[Código_Actividad]]="","",CONCATENATE(Tabla1[[#This Row],[POA]],".",Tabla1[[#This Row],[SRS]],".",Tabla1[[#This Row],[AREA]],".",Tabla1[[#This Row],[TIPO]]))</f>
        <v>#REF!</v>
      </c>
      <c r="C46" s="403" t="e">
        <f>IF(Tabla1[[#This Row],[Código_Actividad]]="","",'Formulario PPGR1'!#REF!)</f>
        <v>#REF!</v>
      </c>
      <c r="D46" s="403" t="e">
        <f>IF(Tabla1[[#This Row],[Código_Actividad]]="","",'Formulario PPGR1'!#REF!)</f>
        <v>#REF!</v>
      </c>
      <c r="E46" s="403" t="e">
        <f>IF(Tabla1[[#This Row],[Código_Actividad]]="","",'Formulario PPGR1'!#REF!)</f>
        <v>#REF!</v>
      </c>
      <c r="F46" s="403" t="e">
        <f>IF(Tabla1[[#This Row],[Código_Actividad]]="","",'Formulario PPGR1'!#REF!)</f>
        <v>#REF!</v>
      </c>
      <c r="G46" s="335" t="s">
        <v>2457</v>
      </c>
      <c r="H46" s="572" t="str">
        <f>IFERROR(VLOOKUP(Tabla1[[#This Row],[Código_Actividad]],'Formulario PPGR2'!$H$10:$I$1048576,2,FALSE),"")</f>
        <v>Seguimiento a la implementación del formulario de evaluación de procesos de bioseguridad hospitalaria</v>
      </c>
      <c r="I46" s="384">
        <f>IFERROR(VLOOKUP(Tabla1[[#This Row],[Código_Actividad]],Tabla2[[Código]:[Total de Acciones ]],15,FALSE),"")</f>
        <v>3</v>
      </c>
      <c r="J46" s="556" t="s">
        <v>128</v>
      </c>
      <c r="K46" s="558" t="str">
        <f>IFERROR(VLOOKUP($J46,[3]LSIns!$B$5:$C$45,2,FALSE),"")</f>
        <v>lsViaticosDP</v>
      </c>
      <c r="L46" s="557" t="s">
        <v>1299</v>
      </c>
      <c r="M46" s="382" t="str">
        <f>IFERROR(VLOOKUP($L46,[4]Insumos!$C$2:$F$517,2,FALSE),"")</f>
        <v xml:space="preserve">Cheque </v>
      </c>
      <c r="N46" s="505">
        <v>3</v>
      </c>
      <c r="O46" s="338">
        <f>IFERROR(VLOOKUP($L46,[4]Insumos!$C$2:$F$517,3,FALSE),"")</f>
        <v>1500</v>
      </c>
      <c r="P46" s="337">
        <f>+Tabla1[[#This Row],[Precio Unitario]]*Tabla1[[#This Row],[Cantidad de Insumos]]</f>
        <v>4500</v>
      </c>
      <c r="Q46" s="380" t="str">
        <f>IFERROR(VLOOKUP($L46,[4]Insumos!$C$2:$F$517,4,FALSE),"")</f>
        <v>2.2.3.1.01</v>
      </c>
      <c r="R46" s="556" t="s">
        <v>1305</v>
      </c>
      <c r="S46" s="449"/>
      <c r="T46" s="449"/>
    </row>
    <row r="47" spans="2:20" ht="38.25" x14ac:dyDescent="0.25">
      <c r="B47" s="403" t="e">
        <f>IF(Tabla1[[#This Row],[Código_Actividad]]="","",CONCATENATE(Tabla1[[#This Row],[POA]],".",Tabla1[[#This Row],[SRS]],".",Tabla1[[#This Row],[AREA]],".",Tabla1[[#This Row],[TIPO]]))</f>
        <v>#REF!</v>
      </c>
      <c r="C47" s="403" t="e">
        <f>IF(Tabla1[[#This Row],[Código_Actividad]]="","",'Formulario PPGR1'!#REF!)</f>
        <v>#REF!</v>
      </c>
      <c r="D47" s="403" t="e">
        <f>IF(Tabla1[[#This Row],[Código_Actividad]]="","",'Formulario PPGR1'!#REF!)</f>
        <v>#REF!</v>
      </c>
      <c r="E47" s="403" t="e">
        <f>IF(Tabla1[[#This Row],[Código_Actividad]]="","",'Formulario PPGR1'!#REF!)</f>
        <v>#REF!</v>
      </c>
      <c r="F47" s="403" t="e">
        <f>IF(Tabla1[[#This Row],[Código_Actividad]]="","",'Formulario PPGR1'!#REF!)</f>
        <v>#REF!</v>
      </c>
      <c r="G47" s="335" t="s">
        <v>2457</v>
      </c>
      <c r="H47" s="572" t="str">
        <f>IFERROR(VLOOKUP(Tabla1[[#This Row],[Código_Actividad]],'Formulario PPGR2'!$H$10:$I$1048576,2,FALSE),"")</f>
        <v>Seguimiento a la implementación del formulario de evaluación de procesos de bioseguridad hospitalaria</v>
      </c>
      <c r="I47" s="384">
        <f>IFERROR(VLOOKUP(Tabla1[[#This Row],[Código_Actividad]],Tabla2[[Código]:[Total de Acciones ]],15,FALSE),"")</f>
        <v>3</v>
      </c>
      <c r="J47" s="556" t="s">
        <v>216</v>
      </c>
      <c r="K47" s="558" t="str">
        <f>IFERROR(VLOOKUP($J47,[3]LSIns!$B$5:$C$45,2,FALSE),"")</f>
        <v>lsGasoil</v>
      </c>
      <c r="L47" s="557" t="s">
        <v>854</v>
      </c>
      <c r="M47" s="382" t="str">
        <f>IFERROR(VLOOKUP($L47,[4]Insumos!$C$2:$F$517,2,FALSE),"")</f>
        <v>galon</v>
      </c>
      <c r="N47" s="505">
        <v>30</v>
      </c>
      <c r="O47" s="338">
        <f>IFERROR(VLOOKUP($L47,[4]Insumos!$C$2:$F$517,3,FALSE),"")</f>
        <v>181</v>
      </c>
      <c r="P47" s="337">
        <f>+Tabla1[[#This Row],[Precio Unitario]]*Tabla1[[#This Row],[Cantidad de Insumos]]</f>
        <v>5430</v>
      </c>
      <c r="Q47" s="380" t="str">
        <f>IFERROR(VLOOKUP($L47,[4]Insumos!$C$2:$F$517,4,FALSE),"")</f>
        <v>2.3.7.1.02</v>
      </c>
      <c r="R47" s="556" t="s">
        <v>1305</v>
      </c>
      <c r="S47" s="449"/>
      <c r="T47" s="449"/>
    </row>
    <row r="48" spans="2:20" ht="38.25" x14ac:dyDescent="0.25">
      <c r="B48" s="403" t="e">
        <f>IF(Tabla1[[#This Row],[Código_Actividad]]="","",CONCATENATE(Tabla1[[#This Row],[POA]],".",Tabla1[[#This Row],[SRS]],".",Tabla1[[#This Row],[AREA]],".",Tabla1[[#This Row],[TIPO]]))</f>
        <v>#REF!</v>
      </c>
      <c r="C48" s="403" t="e">
        <f>IF(Tabla1[[#This Row],[Código_Actividad]]="","",'Formulario PPGR1'!#REF!)</f>
        <v>#REF!</v>
      </c>
      <c r="D48" s="403" t="e">
        <f>IF(Tabla1[[#This Row],[Código_Actividad]]="","",'Formulario PPGR1'!#REF!)</f>
        <v>#REF!</v>
      </c>
      <c r="E48" s="403" t="e">
        <f>IF(Tabla1[[#This Row],[Código_Actividad]]="","",'Formulario PPGR1'!#REF!)</f>
        <v>#REF!</v>
      </c>
      <c r="F48" s="403" t="e">
        <f>IF(Tabla1[[#This Row],[Código_Actividad]]="","",'Formulario PPGR1'!#REF!)</f>
        <v>#REF!</v>
      </c>
      <c r="G48" s="335" t="s">
        <v>2458</v>
      </c>
      <c r="H48" s="572" t="str">
        <f>IFERROR(VLOOKUP(Tabla1[[#This Row],[Código_Actividad]],'Formulario PPGR2'!$H$10:$I$1048576,2,FALSE),"")</f>
        <v>Seguimiento y evaluación a los planes de mejora de bioseguridad hospitalaria</v>
      </c>
      <c r="I48" s="384">
        <f>IFERROR(VLOOKUP(Tabla1[[#This Row],[Código_Actividad]],Tabla2[[Código]:[Total de Acciones ]],15,FALSE),"")</f>
        <v>3</v>
      </c>
      <c r="J48" s="556" t="s">
        <v>128</v>
      </c>
      <c r="K48" s="558" t="str">
        <f>IFERROR(VLOOKUP($J48,[3]LSIns!$B$5:$C$45,2,FALSE),"")</f>
        <v>lsViaticosDP</v>
      </c>
      <c r="L48" s="557" t="s">
        <v>1302</v>
      </c>
      <c r="M48" s="382" t="str">
        <f>IFERROR(VLOOKUP($L48,[4]Insumos!$C$2:$F$517,2,FALSE),"")</f>
        <v xml:space="preserve">Cheque </v>
      </c>
      <c r="N48" s="505">
        <v>3</v>
      </c>
      <c r="O48" s="338">
        <f>IFERROR(VLOOKUP($L48,[4]Insumos!$C$2:$F$517,3,FALSE),"")</f>
        <v>2100</v>
      </c>
      <c r="P48" s="337">
        <f>+Tabla1[[#This Row],[Precio Unitario]]*Tabla1[[#This Row],[Cantidad de Insumos]]</f>
        <v>6300</v>
      </c>
      <c r="Q48" s="380" t="str">
        <f>IFERROR(VLOOKUP($L48,[4]Insumos!$C$2:$F$517,4,FALSE),"")</f>
        <v>2.2.3.1.01</v>
      </c>
      <c r="R48" s="556" t="s">
        <v>1305</v>
      </c>
      <c r="S48" s="449"/>
      <c r="T48" s="449"/>
    </row>
    <row r="49" spans="2:20" ht="38.25" x14ac:dyDescent="0.25">
      <c r="B49" s="403" t="e">
        <f>IF(Tabla1[[#This Row],[Código_Actividad]]="","",CONCATENATE(Tabla1[[#This Row],[POA]],".",Tabla1[[#This Row],[SRS]],".",Tabla1[[#This Row],[AREA]],".",Tabla1[[#This Row],[TIPO]]))</f>
        <v>#REF!</v>
      </c>
      <c r="C49" s="403" t="e">
        <f>IF(Tabla1[[#This Row],[Código_Actividad]]="","",'Formulario PPGR1'!#REF!)</f>
        <v>#REF!</v>
      </c>
      <c r="D49" s="403" t="e">
        <f>IF(Tabla1[[#This Row],[Código_Actividad]]="","",'Formulario PPGR1'!#REF!)</f>
        <v>#REF!</v>
      </c>
      <c r="E49" s="403" t="e">
        <f>IF(Tabla1[[#This Row],[Código_Actividad]]="","",'Formulario PPGR1'!#REF!)</f>
        <v>#REF!</v>
      </c>
      <c r="F49" s="403" t="e">
        <f>IF(Tabla1[[#This Row],[Código_Actividad]]="","",'Formulario PPGR1'!#REF!)</f>
        <v>#REF!</v>
      </c>
      <c r="G49" s="335" t="s">
        <v>2458</v>
      </c>
      <c r="H49" s="572" t="str">
        <f>IFERROR(VLOOKUP(Tabla1[[#This Row],[Código_Actividad]],'Formulario PPGR2'!$H$10:$I$1048576,2,FALSE),"")</f>
        <v>Seguimiento y evaluación a los planes de mejora de bioseguridad hospitalaria</v>
      </c>
      <c r="I49" s="384">
        <f>IFERROR(VLOOKUP(Tabla1[[#This Row],[Código_Actividad]],Tabla2[[Código]:[Total de Acciones ]],15,FALSE),"")</f>
        <v>3</v>
      </c>
      <c r="J49" s="556" t="s">
        <v>128</v>
      </c>
      <c r="K49" s="558" t="str">
        <f>IFERROR(VLOOKUP($J49,[3]LSIns!$B$5:$C$45,2,FALSE),"")</f>
        <v>lsViaticosDP</v>
      </c>
      <c r="L49" s="557" t="s">
        <v>1299</v>
      </c>
      <c r="M49" s="382" t="str">
        <f>IFERROR(VLOOKUP($L49,[4]Insumos!$C$2:$F$517,2,FALSE),"")</f>
        <v xml:space="preserve">Cheque </v>
      </c>
      <c r="N49" s="505">
        <v>3</v>
      </c>
      <c r="O49" s="338">
        <f>IFERROR(VLOOKUP($L49,[4]Insumos!$C$2:$F$517,3,FALSE),"")</f>
        <v>1500</v>
      </c>
      <c r="P49" s="337">
        <f>+Tabla1[[#This Row],[Precio Unitario]]*Tabla1[[#This Row],[Cantidad de Insumos]]</f>
        <v>4500</v>
      </c>
      <c r="Q49" s="380" t="str">
        <f>IFERROR(VLOOKUP($L49,[4]Insumos!$C$2:$F$517,4,FALSE),"")</f>
        <v>2.2.3.1.01</v>
      </c>
      <c r="R49" s="556" t="s">
        <v>1305</v>
      </c>
      <c r="S49" s="449"/>
      <c r="T49" s="449"/>
    </row>
    <row r="50" spans="2:20" ht="38.25" x14ac:dyDescent="0.25">
      <c r="B50" s="403" t="e">
        <f>IF(Tabla1[[#This Row],[Código_Actividad]]="","",CONCATENATE(Tabla1[[#This Row],[POA]],".",Tabla1[[#This Row],[SRS]],".",Tabla1[[#This Row],[AREA]],".",Tabla1[[#This Row],[TIPO]]))</f>
        <v>#REF!</v>
      </c>
      <c r="C50" s="403" t="e">
        <f>IF(Tabla1[[#This Row],[Código_Actividad]]="","",'Formulario PPGR1'!#REF!)</f>
        <v>#REF!</v>
      </c>
      <c r="D50" s="403" t="e">
        <f>IF(Tabla1[[#This Row],[Código_Actividad]]="","",'Formulario PPGR1'!#REF!)</f>
        <v>#REF!</v>
      </c>
      <c r="E50" s="403" t="e">
        <f>IF(Tabla1[[#This Row],[Código_Actividad]]="","",'Formulario PPGR1'!#REF!)</f>
        <v>#REF!</v>
      </c>
      <c r="F50" s="403" t="e">
        <f>IF(Tabla1[[#This Row],[Código_Actividad]]="","",'Formulario PPGR1'!#REF!)</f>
        <v>#REF!</v>
      </c>
      <c r="G50" s="335" t="s">
        <v>2458</v>
      </c>
      <c r="H50" s="572" t="str">
        <f>IFERROR(VLOOKUP(Tabla1[[#This Row],[Código_Actividad]],'Formulario PPGR2'!$H$10:$I$1048576,2,FALSE),"")</f>
        <v>Seguimiento y evaluación a los planes de mejora de bioseguridad hospitalaria</v>
      </c>
      <c r="I50" s="384">
        <f>IFERROR(VLOOKUP(Tabla1[[#This Row],[Código_Actividad]],Tabla2[[Código]:[Total de Acciones ]],15,FALSE),"")</f>
        <v>3</v>
      </c>
      <c r="J50" s="556" t="s">
        <v>216</v>
      </c>
      <c r="K50" s="558" t="str">
        <f>IFERROR(VLOOKUP($J50,[3]LSIns!$B$5:$C$45,2,FALSE),"")</f>
        <v>lsGasoil</v>
      </c>
      <c r="L50" s="557" t="s">
        <v>854</v>
      </c>
      <c r="M50" s="382" t="str">
        <f>IFERROR(VLOOKUP($L50,[4]Insumos!$C$2:$F$517,2,FALSE),"")</f>
        <v>galon</v>
      </c>
      <c r="N50" s="505">
        <v>30</v>
      </c>
      <c r="O50" s="338">
        <f>IFERROR(VLOOKUP($L50,[4]Insumos!$C$2:$F$517,3,FALSE),"")</f>
        <v>181</v>
      </c>
      <c r="P50" s="337">
        <f>+Tabla1[[#This Row],[Precio Unitario]]*Tabla1[[#This Row],[Cantidad de Insumos]]</f>
        <v>5430</v>
      </c>
      <c r="Q50" s="380" t="str">
        <f>IFERROR(VLOOKUP($L50,[4]Insumos!$C$2:$F$517,4,FALSE),"")</f>
        <v>2.3.7.1.02</v>
      </c>
      <c r="R50" s="556" t="s">
        <v>1305</v>
      </c>
      <c r="S50" s="449"/>
      <c r="T50" s="449"/>
    </row>
    <row r="51" spans="2:20" ht="25.5" x14ac:dyDescent="0.25">
      <c r="B51" s="403" t="e">
        <f>IF(Tabla1[[#This Row],[Código_Actividad]]="","",CONCATENATE(Tabla1[[#This Row],[POA]],".",Tabla1[[#This Row],[SRS]],".",Tabla1[[#This Row],[AREA]],".",Tabla1[[#This Row],[TIPO]]))</f>
        <v>#REF!</v>
      </c>
      <c r="C51" s="403" t="e">
        <f>IF(Tabla1[[#This Row],[Código_Actividad]]="","",'Formulario PPGR1'!#REF!)</f>
        <v>#REF!</v>
      </c>
      <c r="D51" s="403" t="e">
        <f>IF(Tabla1[[#This Row],[Código_Actividad]]="","",'Formulario PPGR1'!#REF!)</f>
        <v>#REF!</v>
      </c>
      <c r="E51" s="403" t="e">
        <f>IF(Tabla1[[#This Row],[Código_Actividad]]="","",'Formulario PPGR1'!#REF!)</f>
        <v>#REF!</v>
      </c>
      <c r="F51" s="403" t="e">
        <f>IF(Tabla1[[#This Row],[Código_Actividad]]="","",'Formulario PPGR1'!#REF!)</f>
        <v>#REF!</v>
      </c>
      <c r="G51" s="335" t="s">
        <v>2402</v>
      </c>
      <c r="H51" s="572" t="str">
        <f>IFERROR(VLOOKUP(Tabla1[[#This Row],[Código_Actividad]],'Formulario PPGR2'!$H$10:$I$1048576,2,FALSE),"")</f>
        <v xml:space="preserve">Supervisión de la calidad de los servicios de nutrición en los CEAS </v>
      </c>
      <c r="I51" s="384">
        <f>IFERROR(VLOOKUP(Tabla1[[#This Row],[Código_Actividad]],Tabla2[[Código]:[Total de Acciones ]],15,FALSE),"")</f>
        <v>4</v>
      </c>
      <c r="J51" s="556" t="s">
        <v>128</v>
      </c>
      <c r="K51" s="558" t="str">
        <f>IFERROR(VLOOKUP($J51,[3]LSIns!$B$5:$C$45,2,FALSE),"")</f>
        <v>lsViaticosDP</v>
      </c>
      <c r="L51" s="557" t="s">
        <v>1302</v>
      </c>
      <c r="M51" s="382" t="str">
        <f>IFERROR(VLOOKUP($L51,[4]Insumos!$C$2:$F$517,2,FALSE),"")</f>
        <v xml:space="preserve">Cheque </v>
      </c>
      <c r="N51" s="505">
        <v>4</v>
      </c>
      <c r="O51" s="338">
        <f>IFERROR(VLOOKUP($L51,[4]Insumos!$C$2:$F$517,3,FALSE),"")</f>
        <v>2100</v>
      </c>
      <c r="P51" s="337">
        <f>+Tabla1[[#This Row],[Precio Unitario]]*Tabla1[[#This Row],[Cantidad de Insumos]]</f>
        <v>8400</v>
      </c>
      <c r="Q51" s="380" t="str">
        <f>IFERROR(VLOOKUP($L51,[4]Insumos!$C$2:$F$517,4,FALSE),"")</f>
        <v>2.2.3.1.01</v>
      </c>
      <c r="R51" s="556" t="s">
        <v>1305</v>
      </c>
      <c r="S51" s="449"/>
      <c r="T51" s="449"/>
    </row>
    <row r="52" spans="2:20" ht="25.5" x14ac:dyDescent="0.25">
      <c r="B52" s="403" t="e">
        <f>IF(Tabla1[[#This Row],[Código_Actividad]]="","",CONCATENATE(Tabla1[[#This Row],[POA]],".",Tabla1[[#This Row],[SRS]],".",Tabla1[[#This Row],[AREA]],".",Tabla1[[#This Row],[TIPO]]))</f>
        <v>#REF!</v>
      </c>
      <c r="C52" s="403" t="e">
        <f>IF(Tabla1[[#This Row],[Código_Actividad]]="","",'Formulario PPGR1'!#REF!)</f>
        <v>#REF!</v>
      </c>
      <c r="D52" s="403" t="e">
        <f>IF(Tabla1[[#This Row],[Código_Actividad]]="","",'Formulario PPGR1'!#REF!)</f>
        <v>#REF!</v>
      </c>
      <c r="E52" s="403" t="e">
        <f>IF(Tabla1[[#This Row],[Código_Actividad]]="","",'Formulario PPGR1'!#REF!)</f>
        <v>#REF!</v>
      </c>
      <c r="F52" s="403" t="e">
        <f>IF(Tabla1[[#This Row],[Código_Actividad]]="","",'Formulario PPGR1'!#REF!)</f>
        <v>#REF!</v>
      </c>
      <c r="G52" s="335" t="s">
        <v>2402</v>
      </c>
      <c r="H52" s="572" t="str">
        <f>IFERROR(VLOOKUP(Tabla1[[#This Row],[Código_Actividad]],'Formulario PPGR2'!$H$10:$I$1048576,2,FALSE),"")</f>
        <v xml:space="preserve">Supervisión de la calidad de los servicios de nutrición en los CEAS </v>
      </c>
      <c r="I52" s="384">
        <f>IFERROR(VLOOKUP(Tabla1[[#This Row],[Código_Actividad]],Tabla2[[Código]:[Total de Acciones ]],15,FALSE),"")</f>
        <v>4</v>
      </c>
      <c r="J52" s="556" t="s">
        <v>128</v>
      </c>
      <c r="K52" s="558" t="str">
        <f>IFERROR(VLOOKUP($J52,[3]LSIns!$B$5:$C$45,2,FALSE),"")</f>
        <v>lsViaticosDP</v>
      </c>
      <c r="L52" s="557" t="s">
        <v>1299</v>
      </c>
      <c r="M52" s="382" t="str">
        <f>IFERROR(VLOOKUP($L52,[4]Insumos!$C$2:$F$517,2,FALSE),"")</f>
        <v xml:space="preserve">Cheque </v>
      </c>
      <c r="N52" s="505">
        <v>4</v>
      </c>
      <c r="O52" s="338">
        <f>IFERROR(VLOOKUP($L52,[4]Insumos!$C$2:$F$517,3,FALSE),"")</f>
        <v>1500</v>
      </c>
      <c r="P52" s="337">
        <f>+Tabla1[[#This Row],[Precio Unitario]]*Tabla1[[#This Row],[Cantidad de Insumos]]</f>
        <v>6000</v>
      </c>
      <c r="Q52" s="380" t="str">
        <f>IFERROR(VLOOKUP($L52,[4]Insumos!$C$2:$F$517,4,FALSE),"")</f>
        <v>2.2.3.1.01</v>
      </c>
      <c r="R52" s="556" t="s">
        <v>1305</v>
      </c>
      <c r="S52" s="449"/>
      <c r="T52" s="449"/>
    </row>
    <row r="53" spans="2:20" ht="25.5" x14ac:dyDescent="0.25">
      <c r="B53" s="403" t="e">
        <f>IF(Tabla1[[#This Row],[Código_Actividad]]="","",CONCATENATE(Tabla1[[#This Row],[POA]],".",Tabla1[[#This Row],[SRS]],".",Tabla1[[#This Row],[AREA]],".",Tabla1[[#This Row],[TIPO]]))</f>
        <v>#REF!</v>
      </c>
      <c r="C53" s="403" t="e">
        <f>IF(Tabla1[[#This Row],[Código_Actividad]]="","",'Formulario PPGR1'!#REF!)</f>
        <v>#REF!</v>
      </c>
      <c r="D53" s="403" t="e">
        <f>IF(Tabla1[[#This Row],[Código_Actividad]]="","",'Formulario PPGR1'!#REF!)</f>
        <v>#REF!</v>
      </c>
      <c r="E53" s="403" t="e">
        <f>IF(Tabla1[[#This Row],[Código_Actividad]]="","",'Formulario PPGR1'!#REF!)</f>
        <v>#REF!</v>
      </c>
      <c r="F53" s="403" t="e">
        <f>IF(Tabla1[[#This Row],[Código_Actividad]]="","",'Formulario PPGR1'!#REF!)</f>
        <v>#REF!</v>
      </c>
      <c r="G53" s="335" t="s">
        <v>2402</v>
      </c>
      <c r="H53" s="572" t="str">
        <f>IFERROR(VLOOKUP(Tabla1[[#This Row],[Código_Actividad]],'Formulario PPGR2'!$H$10:$I$1048576,2,FALSE),"")</f>
        <v xml:space="preserve">Supervisión de la calidad de los servicios de nutrición en los CEAS </v>
      </c>
      <c r="I53" s="384">
        <f>IFERROR(VLOOKUP(Tabla1[[#This Row],[Código_Actividad]],Tabla2[[Código]:[Total de Acciones ]],15,FALSE),"")</f>
        <v>4</v>
      </c>
      <c r="J53" s="556" t="s">
        <v>216</v>
      </c>
      <c r="K53" s="558" t="str">
        <f>IFERROR(VLOOKUP($J53,[3]LSIns!$B$5:$C$45,2,FALSE),"")</f>
        <v>lsGasoil</v>
      </c>
      <c r="L53" s="557" t="s">
        <v>854</v>
      </c>
      <c r="M53" s="382" t="str">
        <f>IFERROR(VLOOKUP($L53,[4]Insumos!$C$2:$F$517,2,FALSE),"")</f>
        <v>galon</v>
      </c>
      <c r="N53" s="505">
        <v>40</v>
      </c>
      <c r="O53" s="338">
        <f>IFERROR(VLOOKUP($L53,[4]Insumos!$C$2:$F$517,3,FALSE),"")</f>
        <v>181</v>
      </c>
      <c r="P53" s="337">
        <f>+Tabla1[[#This Row],[Precio Unitario]]*Tabla1[[#This Row],[Cantidad de Insumos]]</f>
        <v>7240</v>
      </c>
      <c r="Q53" s="380" t="str">
        <f>IFERROR(VLOOKUP($L53,[4]Insumos!$C$2:$F$517,4,FALSE),"")</f>
        <v>2.3.7.1.02</v>
      </c>
      <c r="R53" s="556" t="s">
        <v>1305</v>
      </c>
      <c r="S53" s="449"/>
      <c r="T53" s="449"/>
    </row>
    <row r="54" spans="2:20" ht="25.5" x14ac:dyDescent="0.25">
      <c r="B54" s="403" t="e">
        <f>IF(Tabla1[[#This Row],[Código_Actividad]]="","",CONCATENATE(Tabla1[[#This Row],[POA]],".",Tabla1[[#This Row],[SRS]],".",Tabla1[[#This Row],[AREA]],".",Tabla1[[#This Row],[TIPO]]))</f>
        <v>#REF!</v>
      </c>
      <c r="C54" s="403" t="e">
        <f>IF(Tabla1[[#This Row],[Código_Actividad]]="","",'Formulario PPGR1'!#REF!)</f>
        <v>#REF!</v>
      </c>
      <c r="D54" s="403" t="e">
        <f>IF(Tabla1[[#This Row],[Código_Actividad]]="","",'Formulario PPGR1'!#REF!)</f>
        <v>#REF!</v>
      </c>
      <c r="E54" s="403" t="e">
        <f>IF(Tabla1[[#This Row],[Código_Actividad]]="","",'Formulario PPGR1'!#REF!)</f>
        <v>#REF!</v>
      </c>
      <c r="F54" s="403" t="e">
        <f>IF(Tabla1[[#This Row],[Código_Actividad]]="","",'Formulario PPGR1'!#REF!)</f>
        <v>#REF!</v>
      </c>
      <c r="G54" s="335" t="s">
        <v>2404</v>
      </c>
      <c r="H54" s="572" t="str">
        <f>IFERROR(VLOOKUP(Tabla1[[#This Row],[Código_Actividad]],'Formulario PPGR2'!$H$10:$I$1048576,2,FALSE),"")</f>
        <v>Seguimiento al plan de mejora de la calidad de los servicios de nutrición</v>
      </c>
      <c r="I54" s="384">
        <f>IFERROR(VLOOKUP(Tabla1[[#This Row],[Código_Actividad]],Tabla2[[Código]:[Total de Acciones ]],15,FALSE),"")</f>
        <v>3</v>
      </c>
      <c r="J54" s="556" t="s">
        <v>128</v>
      </c>
      <c r="K54" s="558" t="str">
        <f>IFERROR(VLOOKUP($J54,[3]LSIns!$B$5:$C$45,2,FALSE),"")</f>
        <v>lsViaticosDP</v>
      </c>
      <c r="L54" s="557" t="s">
        <v>1302</v>
      </c>
      <c r="M54" s="382" t="str">
        <f>IFERROR(VLOOKUP($L54,[4]Insumos!$C$2:$F$517,2,FALSE),"")</f>
        <v xml:space="preserve">Cheque </v>
      </c>
      <c r="N54" s="505">
        <v>3</v>
      </c>
      <c r="O54" s="338">
        <f>IFERROR(VLOOKUP($L54,[4]Insumos!$C$2:$F$517,3,FALSE),"")</f>
        <v>2100</v>
      </c>
      <c r="P54" s="337">
        <f>+Tabla1[[#This Row],[Precio Unitario]]*Tabla1[[#This Row],[Cantidad de Insumos]]</f>
        <v>6300</v>
      </c>
      <c r="Q54" s="380" t="str">
        <f>IFERROR(VLOOKUP($L54,[4]Insumos!$C$2:$F$517,4,FALSE),"")</f>
        <v>2.2.3.1.01</v>
      </c>
      <c r="R54" s="556" t="s">
        <v>1305</v>
      </c>
      <c r="S54" s="449"/>
      <c r="T54" s="449"/>
    </row>
    <row r="55" spans="2:20" ht="25.5" x14ac:dyDescent="0.25">
      <c r="B55" s="403" t="e">
        <f>IF(Tabla1[[#This Row],[Código_Actividad]]="","",CONCATENATE(Tabla1[[#This Row],[POA]],".",Tabla1[[#This Row],[SRS]],".",Tabla1[[#This Row],[AREA]],".",Tabla1[[#This Row],[TIPO]]))</f>
        <v>#REF!</v>
      </c>
      <c r="C55" s="403" t="e">
        <f>IF(Tabla1[[#This Row],[Código_Actividad]]="","",'Formulario PPGR1'!#REF!)</f>
        <v>#REF!</v>
      </c>
      <c r="D55" s="403" t="e">
        <f>IF(Tabla1[[#This Row],[Código_Actividad]]="","",'Formulario PPGR1'!#REF!)</f>
        <v>#REF!</v>
      </c>
      <c r="E55" s="403" t="e">
        <f>IF(Tabla1[[#This Row],[Código_Actividad]]="","",'Formulario PPGR1'!#REF!)</f>
        <v>#REF!</v>
      </c>
      <c r="F55" s="403" t="e">
        <f>IF(Tabla1[[#This Row],[Código_Actividad]]="","",'Formulario PPGR1'!#REF!)</f>
        <v>#REF!</v>
      </c>
      <c r="G55" s="335" t="s">
        <v>2404</v>
      </c>
      <c r="H55" s="572" t="str">
        <f>IFERROR(VLOOKUP(Tabla1[[#This Row],[Código_Actividad]],'Formulario PPGR2'!$H$10:$I$1048576,2,FALSE),"")</f>
        <v>Seguimiento al plan de mejora de la calidad de los servicios de nutrición</v>
      </c>
      <c r="I55" s="384">
        <f>IFERROR(VLOOKUP(Tabla1[[#This Row],[Código_Actividad]],Tabla2[[Código]:[Total de Acciones ]],15,FALSE),"")</f>
        <v>3</v>
      </c>
      <c r="J55" s="556" t="s">
        <v>128</v>
      </c>
      <c r="K55" s="558" t="str">
        <f>IFERROR(VLOOKUP($J55,[3]LSIns!$B$5:$C$45,2,FALSE),"")</f>
        <v>lsViaticosDP</v>
      </c>
      <c r="L55" s="557" t="s">
        <v>1299</v>
      </c>
      <c r="M55" s="382" t="str">
        <f>IFERROR(VLOOKUP($L55,[4]Insumos!$C$2:$F$517,2,FALSE),"")</f>
        <v xml:space="preserve">Cheque </v>
      </c>
      <c r="N55" s="505">
        <v>3</v>
      </c>
      <c r="O55" s="338">
        <f>IFERROR(VLOOKUP($L55,[4]Insumos!$C$2:$F$517,3,FALSE),"")</f>
        <v>1500</v>
      </c>
      <c r="P55" s="337">
        <f>+Tabla1[[#This Row],[Precio Unitario]]*Tabla1[[#This Row],[Cantidad de Insumos]]</f>
        <v>4500</v>
      </c>
      <c r="Q55" s="380" t="str">
        <f>IFERROR(VLOOKUP($L55,[4]Insumos!$C$2:$F$517,4,FALSE),"")</f>
        <v>2.2.3.1.01</v>
      </c>
      <c r="R55" s="556" t="s">
        <v>1305</v>
      </c>
      <c r="S55" s="449"/>
      <c r="T55" s="449"/>
    </row>
    <row r="56" spans="2:20" ht="25.5" x14ac:dyDescent="0.25">
      <c r="B56" s="403" t="e">
        <f>IF(Tabla1[[#This Row],[Código_Actividad]]="","",CONCATENATE(Tabla1[[#This Row],[POA]],".",Tabla1[[#This Row],[SRS]],".",Tabla1[[#This Row],[AREA]],".",Tabla1[[#This Row],[TIPO]]))</f>
        <v>#REF!</v>
      </c>
      <c r="C56" s="403" t="e">
        <f>IF(Tabla1[[#This Row],[Código_Actividad]]="","",'Formulario PPGR1'!#REF!)</f>
        <v>#REF!</v>
      </c>
      <c r="D56" s="403" t="e">
        <f>IF(Tabla1[[#This Row],[Código_Actividad]]="","",'Formulario PPGR1'!#REF!)</f>
        <v>#REF!</v>
      </c>
      <c r="E56" s="403" t="e">
        <f>IF(Tabla1[[#This Row],[Código_Actividad]]="","",'Formulario PPGR1'!#REF!)</f>
        <v>#REF!</v>
      </c>
      <c r="F56" s="403" t="e">
        <f>IF(Tabla1[[#This Row],[Código_Actividad]]="","",'Formulario PPGR1'!#REF!)</f>
        <v>#REF!</v>
      </c>
      <c r="G56" s="335" t="s">
        <v>2404</v>
      </c>
      <c r="H56" s="572" t="str">
        <f>IFERROR(VLOOKUP(Tabla1[[#This Row],[Código_Actividad]],'Formulario PPGR2'!$H$10:$I$1048576,2,FALSE),"")</f>
        <v>Seguimiento al plan de mejora de la calidad de los servicios de nutrición</v>
      </c>
      <c r="I56" s="384">
        <f>IFERROR(VLOOKUP(Tabla1[[#This Row],[Código_Actividad]],Tabla2[[Código]:[Total de Acciones ]],15,FALSE),"")</f>
        <v>3</v>
      </c>
      <c r="J56" s="556" t="s">
        <v>216</v>
      </c>
      <c r="K56" s="558" t="str">
        <f>IFERROR(VLOOKUP($J56,[3]LSIns!$B$5:$C$45,2,FALSE),"")</f>
        <v>lsGasoil</v>
      </c>
      <c r="L56" s="557" t="s">
        <v>854</v>
      </c>
      <c r="M56" s="382" t="str">
        <f>IFERROR(VLOOKUP($L56,[4]Insumos!$C$2:$F$517,2,FALSE),"")</f>
        <v>galon</v>
      </c>
      <c r="N56" s="505">
        <v>30</v>
      </c>
      <c r="O56" s="338">
        <f>IFERROR(VLOOKUP($L56,[4]Insumos!$C$2:$F$517,3,FALSE),"")</f>
        <v>181</v>
      </c>
      <c r="P56" s="337">
        <f>+Tabla1[[#This Row],[Precio Unitario]]*Tabla1[[#This Row],[Cantidad de Insumos]]</f>
        <v>5430</v>
      </c>
      <c r="Q56" s="380" t="str">
        <f>IFERROR(VLOOKUP($L56,[4]Insumos!$C$2:$F$517,4,FALSE),"")</f>
        <v>2.3.7.1.02</v>
      </c>
      <c r="R56" s="556" t="s">
        <v>1305</v>
      </c>
      <c r="S56" s="449"/>
      <c r="T56" s="449"/>
    </row>
    <row r="57" spans="2:20" ht="38.25" x14ac:dyDescent="0.25">
      <c r="B57" s="403" t="e">
        <f>IF(Tabla1[[#This Row],[Código_Actividad]]="","",CONCATENATE(Tabla1[[#This Row],[POA]],".",Tabla1[[#This Row],[SRS]],".",Tabla1[[#This Row],[AREA]],".",Tabla1[[#This Row],[TIPO]]))</f>
        <v>#REF!</v>
      </c>
      <c r="C57" s="403" t="e">
        <f>IF(Tabla1[[#This Row],[Código_Actividad]]="","",'Formulario PPGR1'!#REF!)</f>
        <v>#REF!</v>
      </c>
      <c r="D57" s="403" t="e">
        <f>IF(Tabla1[[#This Row],[Código_Actividad]]="","",'Formulario PPGR1'!#REF!)</f>
        <v>#REF!</v>
      </c>
      <c r="E57" s="403" t="e">
        <f>IF(Tabla1[[#This Row],[Código_Actividad]]="","",'Formulario PPGR1'!#REF!)</f>
        <v>#REF!</v>
      </c>
      <c r="F57" s="403" t="e">
        <f>IF(Tabla1[[#This Row],[Código_Actividad]]="","",'Formulario PPGR1'!#REF!)</f>
        <v>#REF!</v>
      </c>
      <c r="G57" s="335" t="s">
        <v>2411</v>
      </c>
      <c r="H57" s="572" t="str">
        <f>IFERROR(VLOOKUP(Tabla1[[#This Row],[Código_Actividad]],'Formulario PPGR2'!$H$10:$I$1048576,2,FALSE),"")</f>
        <v>Evaluación de la calidad de los servicios del programa de diálisis peritoneal y hemodiálisis</v>
      </c>
      <c r="I57" s="384">
        <f>IFERROR(VLOOKUP(Tabla1[[#This Row],[Código_Actividad]],Tabla2[[Código]:[Total de Acciones ]],15,FALSE),"")</f>
        <v>4</v>
      </c>
      <c r="J57" s="556" t="s">
        <v>128</v>
      </c>
      <c r="K57" s="558" t="str">
        <f>IFERROR(VLOOKUP($J57,[3]LSIns!$B$5:$C$45,2,FALSE),"")</f>
        <v>lsViaticosDP</v>
      </c>
      <c r="L57" s="557" t="s">
        <v>1302</v>
      </c>
      <c r="M57" s="382" t="str">
        <f>IFERROR(VLOOKUP($L57,[4]Insumos!$C$2:$F$517,2,FALSE),"")</f>
        <v xml:space="preserve">Cheque </v>
      </c>
      <c r="N57" s="505">
        <v>4</v>
      </c>
      <c r="O57" s="338">
        <f>IFERROR(VLOOKUP($L57,[4]Insumos!$C$2:$F$517,3,FALSE),"")</f>
        <v>2100</v>
      </c>
      <c r="P57" s="337">
        <f>+Tabla1[[#This Row],[Precio Unitario]]*Tabla1[[#This Row],[Cantidad de Insumos]]</f>
        <v>8400</v>
      </c>
      <c r="Q57" s="380" t="str">
        <f>IFERROR(VLOOKUP($L57,[4]Insumos!$C$2:$F$517,4,FALSE),"")</f>
        <v>2.2.3.1.01</v>
      </c>
      <c r="R57" s="556" t="s">
        <v>1305</v>
      </c>
      <c r="S57" s="449"/>
      <c r="T57" s="449"/>
    </row>
    <row r="58" spans="2:20" ht="38.25" x14ac:dyDescent="0.25">
      <c r="B58" s="403" t="e">
        <f>IF(Tabla1[[#This Row],[Código_Actividad]]="","",CONCATENATE(Tabla1[[#This Row],[POA]],".",Tabla1[[#This Row],[SRS]],".",Tabla1[[#This Row],[AREA]],".",Tabla1[[#This Row],[TIPO]]))</f>
        <v>#REF!</v>
      </c>
      <c r="C58" s="403" t="e">
        <f>IF(Tabla1[[#This Row],[Código_Actividad]]="","",'Formulario PPGR1'!#REF!)</f>
        <v>#REF!</v>
      </c>
      <c r="D58" s="403" t="e">
        <f>IF(Tabla1[[#This Row],[Código_Actividad]]="","",'Formulario PPGR1'!#REF!)</f>
        <v>#REF!</v>
      </c>
      <c r="E58" s="403" t="e">
        <f>IF(Tabla1[[#This Row],[Código_Actividad]]="","",'Formulario PPGR1'!#REF!)</f>
        <v>#REF!</v>
      </c>
      <c r="F58" s="403" t="e">
        <f>IF(Tabla1[[#This Row],[Código_Actividad]]="","",'Formulario PPGR1'!#REF!)</f>
        <v>#REF!</v>
      </c>
      <c r="G58" s="335" t="s">
        <v>2411</v>
      </c>
      <c r="H58" s="572" t="str">
        <f>IFERROR(VLOOKUP(Tabla1[[#This Row],[Código_Actividad]],'Formulario PPGR2'!$H$10:$I$1048576,2,FALSE),"")</f>
        <v>Evaluación de la calidad de los servicios del programa de diálisis peritoneal y hemodiálisis</v>
      </c>
      <c r="I58" s="384">
        <f>IFERROR(VLOOKUP(Tabla1[[#This Row],[Código_Actividad]],Tabla2[[Código]:[Total de Acciones ]],15,FALSE),"")</f>
        <v>4</v>
      </c>
      <c r="J58" s="556" t="s">
        <v>128</v>
      </c>
      <c r="K58" s="558" t="str">
        <f>IFERROR(VLOOKUP($J58,[3]LSIns!$B$5:$C$45,2,FALSE),"")</f>
        <v>lsViaticosDP</v>
      </c>
      <c r="L58" s="557" t="s">
        <v>1299</v>
      </c>
      <c r="M58" s="382" t="str">
        <f>IFERROR(VLOOKUP($L58,[4]Insumos!$C$2:$F$517,2,FALSE),"")</f>
        <v xml:space="preserve">Cheque </v>
      </c>
      <c r="N58" s="505">
        <v>4</v>
      </c>
      <c r="O58" s="338">
        <f>IFERROR(VLOOKUP($L58,[4]Insumos!$C$2:$F$517,3,FALSE),"")</f>
        <v>1500</v>
      </c>
      <c r="P58" s="337">
        <f>+Tabla1[[#This Row],[Precio Unitario]]*Tabla1[[#This Row],[Cantidad de Insumos]]</f>
        <v>6000</v>
      </c>
      <c r="Q58" s="380" t="str">
        <f>IFERROR(VLOOKUP($L58,[4]Insumos!$C$2:$F$517,4,FALSE),"")</f>
        <v>2.2.3.1.01</v>
      </c>
      <c r="R58" s="556" t="s">
        <v>1305</v>
      </c>
      <c r="S58" s="449"/>
      <c r="T58" s="449"/>
    </row>
    <row r="59" spans="2:20" ht="38.25" x14ac:dyDescent="0.25">
      <c r="B59" s="403" t="e">
        <f>IF(Tabla1[[#This Row],[Código_Actividad]]="","",CONCATENATE(Tabla1[[#This Row],[POA]],".",Tabla1[[#This Row],[SRS]],".",Tabla1[[#This Row],[AREA]],".",Tabla1[[#This Row],[TIPO]]))</f>
        <v>#REF!</v>
      </c>
      <c r="C59" s="403" t="e">
        <f>IF(Tabla1[[#This Row],[Código_Actividad]]="","",'Formulario PPGR1'!#REF!)</f>
        <v>#REF!</v>
      </c>
      <c r="D59" s="403" t="e">
        <f>IF(Tabla1[[#This Row],[Código_Actividad]]="","",'Formulario PPGR1'!#REF!)</f>
        <v>#REF!</v>
      </c>
      <c r="E59" s="403" t="e">
        <f>IF(Tabla1[[#This Row],[Código_Actividad]]="","",'Formulario PPGR1'!#REF!)</f>
        <v>#REF!</v>
      </c>
      <c r="F59" s="403" t="e">
        <f>IF(Tabla1[[#This Row],[Código_Actividad]]="","",'Formulario PPGR1'!#REF!)</f>
        <v>#REF!</v>
      </c>
      <c r="G59" s="335" t="s">
        <v>2411</v>
      </c>
      <c r="H59" s="572" t="str">
        <f>IFERROR(VLOOKUP(Tabla1[[#This Row],[Código_Actividad]],'Formulario PPGR2'!$H$10:$I$1048576,2,FALSE),"")</f>
        <v>Evaluación de la calidad de los servicios del programa de diálisis peritoneal y hemodiálisis</v>
      </c>
      <c r="I59" s="384">
        <f>IFERROR(VLOOKUP(Tabla1[[#This Row],[Código_Actividad]],Tabla2[[Código]:[Total de Acciones ]],15,FALSE),"")</f>
        <v>4</v>
      </c>
      <c r="J59" s="556" t="s">
        <v>216</v>
      </c>
      <c r="K59" s="558" t="str">
        <f>IFERROR(VLOOKUP($J59,[3]LSIns!$B$5:$C$45,2,FALSE),"")</f>
        <v>lsGasoil</v>
      </c>
      <c r="L59" s="557" t="s">
        <v>854</v>
      </c>
      <c r="M59" s="382" t="str">
        <f>IFERROR(VLOOKUP($L59,[4]Insumos!$C$2:$F$517,2,FALSE),"")</f>
        <v>galon</v>
      </c>
      <c r="N59" s="505">
        <v>40</v>
      </c>
      <c r="O59" s="338">
        <f>IFERROR(VLOOKUP($L59,[4]Insumos!$C$2:$F$517,3,FALSE),"")</f>
        <v>181</v>
      </c>
      <c r="P59" s="337">
        <f>+Tabla1[[#This Row],[Precio Unitario]]*Tabla1[[#This Row],[Cantidad de Insumos]]</f>
        <v>7240</v>
      </c>
      <c r="Q59" s="380" t="str">
        <f>IFERROR(VLOOKUP($L59,[4]Insumos!$C$2:$F$517,4,FALSE),"")</f>
        <v>2.3.7.1.02</v>
      </c>
      <c r="R59" s="556" t="s">
        <v>1305</v>
      </c>
      <c r="S59" s="449"/>
      <c r="T59" s="449"/>
    </row>
    <row r="60" spans="2:20" ht="38.25" x14ac:dyDescent="0.25">
      <c r="B60" s="403" t="e">
        <f>IF(Tabla1[[#This Row],[Código_Actividad]]="","",CONCATENATE(Tabla1[[#This Row],[POA]],".",Tabla1[[#This Row],[SRS]],".",Tabla1[[#This Row],[AREA]],".",Tabla1[[#This Row],[TIPO]]))</f>
        <v>#REF!</v>
      </c>
      <c r="C60" s="403" t="e">
        <f>IF(Tabla1[[#This Row],[Código_Actividad]]="","",'Formulario PPGR1'!#REF!)</f>
        <v>#REF!</v>
      </c>
      <c r="D60" s="403" t="e">
        <f>IF(Tabla1[[#This Row],[Código_Actividad]]="","",'Formulario PPGR1'!#REF!)</f>
        <v>#REF!</v>
      </c>
      <c r="E60" s="403" t="e">
        <f>IF(Tabla1[[#This Row],[Código_Actividad]]="","",'Formulario PPGR1'!#REF!)</f>
        <v>#REF!</v>
      </c>
      <c r="F60" s="403" t="e">
        <f>IF(Tabla1[[#This Row],[Código_Actividad]]="","",'Formulario PPGR1'!#REF!)</f>
        <v>#REF!</v>
      </c>
      <c r="G60" s="335" t="s">
        <v>2413</v>
      </c>
      <c r="H60" s="572" t="str">
        <f>IFERROR(VLOOKUP(Tabla1[[#This Row],[Código_Actividad]],'Formulario PPGR2'!$H$10:$I$1048576,2,FALSE),"")</f>
        <v>Seguimiento al plan de mejora del programa de diálisis peritoneal y hemodiálisis</v>
      </c>
      <c r="I60" s="384">
        <f>IFERROR(VLOOKUP(Tabla1[[#This Row],[Código_Actividad]],Tabla2[[Código]:[Total de Acciones ]],15,FALSE),"")</f>
        <v>3</v>
      </c>
      <c r="J60" s="556" t="s">
        <v>128</v>
      </c>
      <c r="K60" s="558" t="str">
        <f>IFERROR(VLOOKUP($J60,[3]LSIns!$B$5:$C$45,2,FALSE),"")</f>
        <v>lsViaticosDP</v>
      </c>
      <c r="L60" s="557" t="s">
        <v>1302</v>
      </c>
      <c r="M60" s="382" t="str">
        <f>IFERROR(VLOOKUP($L60,[4]Insumos!$C$2:$F$517,2,FALSE),"")</f>
        <v xml:space="preserve">Cheque </v>
      </c>
      <c r="N60" s="505">
        <v>3</v>
      </c>
      <c r="O60" s="338">
        <f>IFERROR(VLOOKUP($L60,[4]Insumos!$C$2:$F$517,3,FALSE),"")</f>
        <v>2100</v>
      </c>
      <c r="P60" s="337">
        <f>+Tabla1[[#This Row],[Precio Unitario]]*Tabla1[[#This Row],[Cantidad de Insumos]]</f>
        <v>6300</v>
      </c>
      <c r="Q60" s="380" t="str">
        <f>IFERROR(VLOOKUP($L60,[4]Insumos!$C$2:$F$517,4,FALSE),"")</f>
        <v>2.2.3.1.01</v>
      </c>
      <c r="R60" s="556" t="s">
        <v>1305</v>
      </c>
      <c r="S60" s="449"/>
      <c r="T60" s="449"/>
    </row>
    <row r="61" spans="2:20" ht="38.25" x14ac:dyDescent="0.25">
      <c r="B61" s="403" t="e">
        <f>IF(Tabla1[[#This Row],[Código_Actividad]]="","",CONCATENATE(Tabla1[[#This Row],[POA]],".",Tabla1[[#This Row],[SRS]],".",Tabla1[[#This Row],[AREA]],".",Tabla1[[#This Row],[TIPO]]))</f>
        <v>#REF!</v>
      </c>
      <c r="C61" s="403" t="e">
        <f>IF(Tabla1[[#This Row],[Código_Actividad]]="","",'Formulario PPGR1'!#REF!)</f>
        <v>#REF!</v>
      </c>
      <c r="D61" s="403" t="e">
        <f>IF(Tabla1[[#This Row],[Código_Actividad]]="","",'Formulario PPGR1'!#REF!)</f>
        <v>#REF!</v>
      </c>
      <c r="E61" s="403" t="e">
        <f>IF(Tabla1[[#This Row],[Código_Actividad]]="","",'Formulario PPGR1'!#REF!)</f>
        <v>#REF!</v>
      </c>
      <c r="F61" s="403" t="e">
        <f>IF(Tabla1[[#This Row],[Código_Actividad]]="","",'Formulario PPGR1'!#REF!)</f>
        <v>#REF!</v>
      </c>
      <c r="G61" s="335" t="s">
        <v>2413</v>
      </c>
      <c r="H61" s="572" t="str">
        <f>IFERROR(VLOOKUP(Tabla1[[#This Row],[Código_Actividad]],'Formulario PPGR2'!$H$10:$I$1048576,2,FALSE),"")</f>
        <v>Seguimiento al plan de mejora del programa de diálisis peritoneal y hemodiálisis</v>
      </c>
      <c r="I61" s="384">
        <f>IFERROR(VLOOKUP(Tabla1[[#This Row],[Código_Actividad]],Tabla2[[Código]:[Total de Acciones ]],15,FALSE),"")</f>
        <v>3</v>
      </c>
      <c r="J61" s="556" t="s">
        <v>128</v>
      </c>
      <c r="K61" s="558" t="str">
        <f>IFERROR(VLOOKUP($J61,[3]LSIns!$B$5:$C$45,2,FALSE),"")</f>
        <v>lsViaticosDP</v>
      </c>
      <c r="L61" s="557" t="s">
        <v>1299</v>
      </c>
      <c r="M61" s="382" t="str">
        <f>IFERROR(VLOOKUP($L61,[4]Insumos!$C$2:$F$517,2,FALSE),"")</f>
        <v xml:space="preserve">Cheque </v>
      </c>
      <c r="N61" s="505">
        <v>3</v>
      </c>
      <c r="O61" s="338">
        <f>IFERROR(VLOOKUP($L61,[4]Insumos!$C$2:$F$517,3,FALSE),"")</f>
        <v>1500</v>
      </c>
      <c r="P61" s="337">
        <f>+Tabla1[[#This Row],[Precio Unitario]]*Tabla1[[#This Row],[Cantidad de Insumos]]</f>
        <v>4500</v>
      </c>
      <c r="Q61" s="380" t="str">
        <f>IFERROR(VLOOKUP($L61,[4]Insumos!$C$2:$F$517,4,FALSE),"")</f>
        <v>2.2.3.1.01</v>
      </c>
      <c r="R61" s="556" t="s">
        <v>1305</v>
      </c>
      <c r="S61" s="449"/>
      <c r="T61" s="449"/>
    </row>
    <row r="62" spans="2:20" ht="38.25" x14ac:dyDescent="0.25">
      <c r="B62" s="403" t="e">
        <f>IF(Tabla1[[#This Row],[Código_Actividad]]="","",CONCATENATE(Tabla1[[#This Row],[POA]],".",Tabla1[[#This Row],[SRS]],".",Tabla1[[#This Row],[AREA]],".",Tabla1[[#This Row],[TIPO]]))</f>
        <v>#REF!</v>
      </c>
      <c r="C62" s="403" t="e">
        <f>IF(Tabla1[[#This Row],[Código_Actividad]]="","",'Formulario PPGR1'!#REF!)</f>
        <v>#REF!</v>
      </c>
      <c r="D62" s="403" t="e">
        <f>IF(Tabla1[[#This Row],[Código_Actividad]]="","",'Formulario PPGR1'!#REF!)</f>
        <v>#REF!</v>
      </c>
      <c r="E62" s="403" t="e">
        <f>IF(Tabla1[[#This Row],[Código_Actividad]]="","",'Formulario PPGR1'!#REF!)</f>
        <v>#REF!</v>
      </c>
      <c r="F62" s="403" t="e">
        <f>IF(Tabla1[[#This Row],[Código_Actividad]]="","",'Formulario PPGR1'!#REF!)</f>
        <v>#REF!</v>
      </c>
      <c r="G62" s="335" t="s">
        <v>2413</v>
      </c>
      <c r="H62" s="572" t="str">
        <f>IFERROR(VLOOKUP(Tabla1[[#This Row],[Código_Actividad]],'Formulario PPGR2'!$H$10:$I$1048576,2,FALSE),"")</f>
        <v>Seguimiento al plan de mejora del programa de diálisis peritoneal y hemodiálisis</v>
      </c>
      <c r="I62" s="384">
        <f>IFERROR(VLOOKUP(Tabla1[[#This Row],[Código_Actividad]],Tabla2[[Código]:[Total de Acciones ]],15,FALSE),"")</f>
        <v>3</v>
      </c>
      <c r="J62" s="556" t="s">
        <v>216</v>
      </c>
      <c r="K62" s="558" t="str">
        <f>IFERROR(VLOOKUP($J62,[3]LSIns!$B$5:$C$45,2,FALSE),"")</f>
        <v>lsGasoil</v>
      </c>
      <c r="L62" s="557" t="s">
        <v>854</v>
      </c>
      <c r="M62" s="382" t="str">
        <f>IFERROR(VLOOKUP($L62,[4]Insumos!$C$2:$F$517,2,FALSE),"")</f>
        <v>galon</v>
      </c>
      <c r="N62" s="505">
        <v>30</v>
      </c>
      <c r="O62" s="338">
        <f>IFERROR(VLOOKUP($L62,[4]Insumos!$C$2:$F$517,3,FALSE),"")</f>
        <v>181</v>
      </c>
      <c r="P62" s="337">
        <f>+Tabla1[[#This Row],[Precio Unitario]]*Tabla1[[#This Row],[Cantidad de Insumos]]</f>
        <v>5430</v>
      </c>
      <c r="Q62" s="380" t="str">
        <f>IFERROR(VLOOKUP($L62,[4]Insumos!$C$2:$F$517,4,FALSE),"")</f>
        <v>2.3.7.1.02</v>
      </c>
      <c r="R62" s="556" t="s">
        <v>1305</v>
      </c>
      <c r="S62" s="449"/>
      <c r="T62" s="449"/>
    </row>
    <row r="63" spans="2:20" ht="38.25" x14ac:dyDescent="0.25">
      <c r="B63" s="403" t="e">
        <f>IF(Tabla1[[#This Row],[Código_Actividad]]="","",CONCATENATE(Tabla1[[#This Row],[POA]],".",Tabla1[[#This Row],[SRS]],".",Tabla1[[#This Row],[AREA]],".",Tabla1[[#This Row],[TIPO]]))</f>
        <v>#REF!</v>
      </c>
      <c r="C63" s="403" t="e">
        <f>IF(Tabla1[[#This Row],[Código_Actividad]]="","",'Formulario PPGR1'!#REF!)</f>
        <v>#REF!</v>
      </c>
      <c r="D63" s="403" t="e">
        <f>IF(Tabla1[[#This Row],[Código_Actividad]]="","",'Formulario PPGR1'!#REF!)</f>
        <v>#REF!</v>
      </c>
      <c r="E63" s="403" t="e">
        <f>IF(Tabla1[[#This Row],[Código_Actividad]]="","",'Formulario PPGR1'!#REF!)</f>
        <v>#REF!</v>
      </c>
      <c r="F63" s="403" t="e">
        <f>IF(Tabla1[[#This Row],[Código_Actividad]]="","",'Formulario PPGR1'!#REF!)</f>
        <v>#REF!</v>
      </c>
      <c r="G63" s="335" t="s">
        <v>2086</v>
      </c>
      <c r="H63" s="572" t="str">
        <f>IFERROR(VLOOKUP(Tabla1[[#This Row],[Código_Actividad]],'Formulario PPGR2'!$H$10:$I$1048576,2,FALSE),"")</f>
        <v>Evaluación de los planes de desarrollo e inversión  para el Primer Nivel</v>
      </c>
      <c r="I63" s="384">
        <f>IFERROR(VLOOKUP(Tabla1[[#This Row],[Código_Actividad]],Tabla2[[Código]:[Total de Acciones ]],15,FALSE),"")</f>
        <v>2</v>
      </c>
      <c r="J63" s="556" t="s">
        <v>172</v>
      </c>
      <c r="K63" s="558" t="str">
        <f>IFERROR(VLOOKUP($J63,[3]LSIns!$B$5:$C$45,2,FALSE),"")</f>
        <v>lsAlimentosyBebidas</v>
      </c>
      <c r="L63" s="557" t="s">
        <v>695</v>
      </c>
      <c r="M63" s="382" t="str">
        <f>IFERROR(VLOOKUP($L63,[4]Insumos!$C$2:$F$517,2,FALSE),"")</f>
        <v>unidad</v>
      </c>
      <c r="N63" s="505">
        <v>2</v>
      </c>
      <c r="O63" s="338">
        <f>IFERROR(VLOOKUP($L63,[4]Insumos!$C$2:$F$517,3,FALSE),"")</f>
        <v>9410.5</v>
      </c>
      <c r="P63" s="337">
        <f>+Tabla1[[#This Row],[Precio Unitario]]*Tabla1[[#This Row],[Cantidad de Insumos]]</f>
        <v>18821</v>
      </c>
      <c r="Q63" s="380" t="str">
        <f>IFERROR(VLOOKUP($L63,[4]Insumos!$C$2:$F$517,4,FALSE),"")</f>
        <v>2.3.1.1.01</v>
      </c>
      <c r="R63" s="556" t="s">
        <v>1305</v>
      </c>
      <c r="S63" s="449"/>
      <c r="T63" s="449"/>
    </row>
    <row r="64" spans="2:20" ht="63.75" x14ac:dyDescent="0.25">
      <c r="B64" s="403" t="e">
        <f>IF(Tabla1[[#This Row],[Código_Actividad]]="","",CONCATENATE(Tabla1[[#This Row],[POA]],".",Tabla1[[#This Row],[SRS]],".",Tabla1[[#This Row],[AREA]],".",Tabla1[[#This Row],[TIPO]]))</f>
        <v>#REF!</v>
      </c>
      <c r="C64" s="403" t="e">
        <f>IF(Tabla1[[#This Row],[Código_Actividad]]="","",'Formulario PPGR1'!#REF!)</f>
        <v>#REF!</v>
      </c>
      <c r="D64" s="403" t="e">
        <f>IF(Tabla1[[#This Row],[Código_Actividad]]="","",'Formulario PPGR1'!#REF!)</f>
        <v>#REF!</v>
      </c>
      <c r="E64" s="403" t="e">
        <f>IF(Tabla1[[#This Row],[Código_Actividad]]="","",'Formulario PPGR1'!#REF!)</f>
        <v>#REF!</v>
      </c>
      <c r="F64" s="403" t="e">
        <f>IF(Tabla1[[#This Row],[Código_Actividad]]="","",'Formulario PPGR1'!#REF!)</f>
        <v>#REF!</v>
      </c>
      <c r="G64" s="335" t="s">
        <v>2103</v>
      </c>
      <c r="H64" s="572" t="str">
        <f>IFERROR(VLOOKUP(Tabla1[[#This Row],[Código_Actividad]],'Formulario PPGR2'!$H$10:$I$1048576,2,FALSE),"")</f>
        <v xml:space="preserve">Mesa de trabajo con directores de los CEAS y supervisores de áreas para el seguimiento implementaciòn del proceso de  referencia y contrareferencia  </v>
      </c>
      <c r="I64" s="384">
        <f>IFERROR(VLOOKUP(Tabla1[[#This Row],[Código_Actividad]],Tabla2[[Código]:[Total de Acciones ]],15,FALSE),"")</f>
        <v>2</v>
      </c>
      <c r="J64" s="556" t="s">
        <v>172</v>
      </c>
      <c r="K64" s="558" t="str">
        <f>IFERROR(VLOOKUP($J64,[3]LSIns!$B$5:$C$45,2,FALSE),"")</f>
        <v>lsAlimentosyBebidas</v>
      </c>
      <c r="L64" s="557" t="s">
        <v>704</v>
      </c>
      <c r="M64" s="382" t="str">
        <f>IFERROR(VLOOKUP($L64,[4]Insumos!$C$2:$F$517,2,FALSE),"")</f>
        <v>unidad</v>
      </c>
      <c r="N64" s="505">
        <v>2</v>
      </c>
      <c r="O64" s="338">
        <f>IFERROR(VLOOKUP($L64,[4]Insumos!$C$2:$F$517,3,FALSE),"")</f>
        <v>12626</v>
      </c>
      <c r="P64" s="337">
        <f>+Tabla1[[#This Row],[Precio Unitario]]*Tabla1[[#This Row],[Cantidad de Insumos]]</f>
        <v>25252</v>
      </c>
      <c r="Q64" s="380" t="str">
        <f>IFERROR(VLOOKUP($L64,[4]Insumos!$C$2:$F$517,4,FALSE),"")</f>
        <v>2.3.1.1.01</v>
      </c>
      <c r="R64" s="556" t="s">
        <v>1305</v>
      </c>
      <c r="S64" s="449"/>
      <c r="T64" s="449"/>
    </row>
    <row r="65" spans="2:20" ht="51" x14ac:dyDescent="0.25">
      <c r="B65" s="403" t="e">
        <f>IF(Tabla1[[#This Row],[Código_Actividad]]="","",CONCATENATE(Tabla1[[#This Row],[POA]],".",Tabla1[[#This Row],[SRS]],".",Tabla1[[#This Row],[AREA]],".",Tabla1[[#This Row],[TIPO]]))</f>
        <v>#REF!</v>
      </c>
      <c r="C65" s="403" t="e">
        <f>IF(Tabla1[[#This Row],[Código_Actividad]]="","",'Formulario PPGR1'!#REF!)</f>
        <v>#REF!</v>
      </c>
      <c r="D65" s="403" t="e">
        <f>IF(Tabla1[[#This Row],[Código_Actividad]]="","",'Formulario PPGR1'!#REF!)</f>
        <v>#REF!</v>
      </c>
      <c r="E65" s="403" t="e">
        <f>IF(Tabla1[[#This Row],[Código_Actividad]]="","",'Formulario PPGR1'!#REF!)</f>
        <v>#REF!</v>
      </c>
      <c r="F65" s="403" t="e">
        <f>IF(Tabla1[[#This Row],[Código_Actividad]]="","",'Formulario PPGR1'!#REF!)</f>
        <v>#REF!</v>
      </c>
      <c r="G65" s="335" t="s">
        <v>2161</v>
      </c>
      <c r="H65" s="572" t="str">
        <f>IFERROR(VLOOKUP(Tabla1[[#This Row],[Código_Actividad]],'Formulario PPGR2'!$H$10:$I$1048576,2,FALSE),"")</f>
        <v xml:space="preserve">Reuniones de articulación intersectorial en los territorios con actores clave (MSP,DIGEPEP, PROSOLI, INAIPI,  entre otros) </v>
      </c>
      <c r="I65" s="384">
        <f>IFERROR(VLOOKUP(Tabla1[[#This Row],[Código_Actividad]],Tabla2[[Código]:[Total de Acciones ]],15,FALSE),"")</f>
        <v>2</v>
      </c>
      <c r="J65" s="556" t="s">
        <v>128</v>
      </c>
      <c r="K65" s="558" t="str">
        <f>IFERROR(VLOOKUP($J65,[3]LSIns!$B$5:$C$45,2,FALSE),"")</f>
        <v>lsViaticosDP</v>
      </c>
      <c r="L65" s="557" t="s">
        <v>1302</v>
      </c>
      <c r="M65" s="382" t="str">
        <f>IFERROR(VLOOKUP($L65,[4]Insumos!$C$2:$F$517,2,FALSE),"")</f>
        <v xml:space="preserve">Cheque </v>
      </c>
      <c r="N65" s="505">
        <v>2</v>
      </c>
      <c r="O65" s="338">
        <f>IFERROR(VLOOKUP($L65,[4]Insumos!$C$2:$F$517,3,FALSE),"")</f>
        <v>2100</v>
      </c>
      <c r="P65" s="337">
        <f>+Tabla1[[#This Row],[Precio Unitario]]*Tabla1[[#This Row],[Cantidad de Insumos]]</f>
        <v>4200</v>
      </c>
      <c r="Q65" s="380" t="str">
        <f>IFERROR(VLOOKUP($L65,[4]Insumos!$C$2:$F$517,4,FALSE),"")</f>
        <v>2.2.3.1.01</v>
      </c>
      <c r="R65" s="556" t="s">
        <v>1305</v>
      </c>
      <c r="S65" s="449"/>
      <c r="T65" s="449"/>
    </row>
    <row r="66" spans="2:20" ht="51" x14ac:dyDescent="0.25">
      <c r="B66" s="403" t="e">
        <f>IF(Tabla1[[#This Row],[Código_Actividad]]="","",CONCATENATE(Tabla1[[#This Row],[POA]],".",Tabla1[[#This Row],[SRS]],".",Tabla1[[#This Row],[AREA]],".",Tabla1[[#This Row],[TIPO]]))</f>
        <v>#REF!</v>
      </c>
      <c r="C66" s="403" t="e">
        <f>IF(Tabla1[[#This Row],[Código_Actividad]]="","",'Formulario PPGR1'!#REF!)</f>
        <v>#REF!</v>
      </c>
      <c r="D66" s="403" t="e">
        <f>IF(Tabla1[[#This Row],[Código_Actividad]]="","",'Formulario PPGR1'!#REF!)</f>
        <v>#REF!</v>
      </c>
      <c r="E66" s="403" t="e">
        <f>IF(Tabla1[[#This Row],[Código_Actividad]]="","",'Formulario PPGR1'!#REF!)</f>
        <v>#REF!</v>
      </c>
      <c r="F66" s="403" t="e">
        <f>IF(Tabla1[[#This Row],[Código_Actividad]]="","",'Formulario PPGR1'!#REF!)</f>
        <v>#REF!</v>
      </c>
      <c r="G66" s="335" t="s">
        <v>2161</v>
      </c>
      <c r="H66" s="572" t="str">
        <f>IFERROR(VLOOKUP(Tabla1[[#This Row],[Código_Actividad]],'Formulario PPGR2'!$H$10:$I$1048576,2,FALSE),"")</f>
        <v xml:space="preserve">Reuniones de articulación intersectorial en los territorios con actores clave (MSP,DIGEPEP, PROSOLI, INAIPI,  entre otros) </v>
      </c>
      <c r="I66" s="384">
        <f>IFERROR(VLOOKUP(Tabla1[[#This Row],[Código_Actividad]],Tabla2[[Código]:[Total de Acciones ]],15,FALSE),"")</f>
        <v>2</v>
      </c>
      <c r="J66" s="556" t="s">
        <v>128</v>
      </c>
      <c r="K66" s="558" t="str">
        <f>IFERROR(VLOOKUP($J66,[3]LSIns!$B$5:$C$45,2,FALSE),"")</f>
        <v>lsViaticosDP</v>
      </c>
      <c r="L66" s="557" t="s">
        <v>1299</v>
      </c>
      <c r="M66" s="382" t="str">
        <f>IFERROR(VLOOKUP($L66,[4]Insumos!$C$2:$F$517,2,FALSE),"")</f>
        <v xml:space="preserve">Cheque </v>
      </c>
      <c r="N66" s="505">
        <v>2</v>
      </c>
      <c r="O66" s="338">
        <f>IFERROR(VLOOKUP($L66,[4]Insumos!$C$2:$F$517,3,FALSE),"")</f>
        <v>1500</v>
      </c>
      <c r="P66" s="337">
        <f>+Tabla1[[#This Row],[Precio Unitario]]*Tabla1[[#This Row],[Cantidad de Insumos]]</f>
        <v>3000</v>
      </c>
      <c r="Q66" s="380" t="str">
        <f>IFERROR(VLOOKUP($L66,[4]Insumos!$C$2:$F$517,4,FALSE),"")</f>
        <v>2.2.3.1.01</v>
      </c>
      <c r="R66" s="556" t="s">
        <v>1305</v>
      </c>
      <c r="S66" s="449"/>
      <c r="T66" s="449"/>
    </row>
    <row r="67" spans="2:20" ht="51" x14ac:dyDescent="0.25">
      <c r="B67" s="403" t="e">
        <f>IF(Tabla1[[#This Row],[Código_Actividad]]="","",CONCATENATE(Tabla1[[#This Row],[POA]],".",Tabla1[[#This Row],[SRS]],".",Tabla1[[#This Row],[AREA]],".",Tabla1[[#This Row],[TIPO]]))</f>
        <v>#REF!</v>
      </c>
      <c r="C67" s="403" t="e">
        <f>IF(Tabla1[[#This Row],[Código_Actividad]]="","",'Formulario PPGR1'!#REF!)</f>
        <v>#REF!</v>
      </c>
      <c r="D67" s="403" t="e">
        <f>IF(Tabla1[[#This Row],[Código_Actividad]]="","",'Formulario PPGR1'!#REF!)</f>
        <v>#REF!</v>
      </c>
      <c r="E67" s="403" t="e">
        <f>IF(Tabla1[[#This Row],[Código_Actividad]]="","",'Formulario PPGR1'!#REF!)</f>
        <v>#REF!</v>
      </c>
      <c r="F67" s="403" t="e">
        <f>IF(Tabla1[[#This Row],[Código_Actividad]]="","",'Formulario PPGR1'!#REF!)</f>
        <v>#REF!</v>
      </c>
      <c r="G67" s="335" t="s">
        <v>2161</v>
      </c>
      <c r="H67" s="572" t="str">
        <f>IFERROR(VLOOKUP(Tabla1[[#This Row],[Código_Actividad]],'Formulario PPGR2'!$H$10:$I$1048576,2,FALSE),"")</f>
        <v xml:space="preserve">Reuniones de articulación intersectorial en los territorios con actores clave (MSP,DIGEPEP, PROSOLI, INAIPI,  entre otros) </v>
      </c>
      <c r="I67" s="384">
        <f>IFERROR(VLOOKUP(Tabla1[[#This Row],[Código_Actividad]],Tabla2[[Código]:[Total de Acciones ]],15,FALSE),"")</f>
        <v>2</v>
      </c>
      <c r="J67" s="556" t="s">
        <v>216</v>
      </c>
      <c r="K67" s="558" t="str">
        <f>IFERROR(VLOOKUP($J67,[3]LSIns!$B$5:$C$45,2,FALSE),"")</f>
        <v>lsGasoil</v>
      </c>
      <c r="L67" s="557" t="s">
        <v>854</v>
      </c>
      <c r="M67" s="382" t="str">
        <f>IFERROR(VLOOKUP($L67,[4]Insumos!$C$2:$F$517,2,FALSE),"")</f>
        <v>galon</v>
      </c>
      <c r="N67" s="505">
        <v>20</v>
      </c>
      <c r="O67" s="338">
        <f>IFERROR(VLOOKUP($L67,[4]Insumos!$C$2:$F$517,3,FALSE),"")</f>
        <v>181</v>
      </c>
      <c r="P67" s="337">
        <f>+Tabla1[[#This Row],[Precio Unitario]]*Tabla1[[#This Row],[Cantidad de Insumos]]</f>
        <v>3620</v>
      </c>
      <c r="Q67" s="380" t="str">
        <f>IFERROR(VLOOKUP($L67,[4]Insumos!$C$2:$F$517,4,FALSE),"")</f>
        <v>2.3.7.1.02</v>
      </c>
      <c r="R67" s="556" t="s">
        <v>1305</v>
      </c>
      <c r="S67" s="449"/>
      <c r="T67" s="449"/>
    </row>
    <row r="68" spans="2:20" ht="51" x14ac:dyDescent="0.25">
      <c r="B68" s="403" t="e">
        <f>IF(Tabla1[[#This Row],[Código_Actividad]]="","",CONCATENATE(Tabla1[[#This Row],[POA]],".",Tabla1[[#This Row],[SRS]],".",Tabla1[[#This Row],[AREA]],".",Tabla1[[#This Row],[TIPO]]))</f>
        <v>#REF!</v>
      </c>
      <c r="C68" s="403" t="e">
        <f>IF(Tabla1[[#This Row],[Código_Actividad]]="","",'Formulario PPGR1'!#REF!)</f>
        <v>#REF!</v>
      </c>
      <c r="D68" s="403" t="e">
        <f>IF(Tabla1[[#This Row],[Código_Actividad]]="","",'Formulario PPGR1'!#REF!)</f>
        <v>#REF!</v>
      </c>
      <c r="E68" s="403" t="e">
        <f>IF(Tabla1[[#This Row],[Código_Actividad]]="","",'Formulario PPGR1'!#REF!)</f>
        <v>#REF!</v>
      </c>
      <c r="F68" s="403" t="e">
        <f>IF(Tabla1[[#This Row],[Código_Actividad]]="","",'Formulario PPGR1'!#REF!)</f>
        <v>#REF!</v>
      </c>
      <c r="G68" s="335" t="s">
        <v>1976</v>
      </c>
      <c r="H68" s="572" t="str">
        <f>IFERROR(VLOOKUP(Tabla1[[#This Row],[Código_Actividad]],'Formulario PPGR2'!$H$10:$I$1048576,2,FALSE),"")</f>
        <v>Levantamiento de los proyectos de cooperación y donaciones finalizados en el 2021, en ejecución 2022 y futuros 2023</v>
      </c>
      <c r="I68" s="384">
        <f>IFERROR(VLOOKUP(Tabla1[[#This Row],[Código_Actividad]],Tabla2[[Código]:[Total de Acciones ]],15,FALSE),"")</f>
        <v>1</v>
      </c>
      <c r="J68" s="556" t="s">
        <v>828</v>
      </c>
      <c r="K68" s="558" t="str">
        <f>IFERROR(VLOOKUP($J68,[3]LSIns!$B$5:$C$45,2,FALSE),"")</f>
        <v>lsEquiposComputos</v>
      </c>
      <c r="L68" s="557" t="s">
        <v>835</v>
      </c>
      <c r="M68" s="382" t="str">
        <f>IFERROR(VLOOKUP($L68,[4]Insumos!$C$2:$F$517,2,FALSE),"")</f>
        <v>unidad</v>
      </c>
      <c r="N68" s="505">
        <v>1</v>
      </c>
      <c r="O68" s="338">
        <f>IFERROR(VLOOKUP($L68,[4]Insumos!$C$2:$F$517,3,FALSE),"")</f>
        <v>27200</v>
      </c>
      <c r="P68" s="337">
        <f>+Tabla1[[#This Row],[Precio Unitario]]*Tabla1[[#This Row],[Cantidad de Insumos]]</f>
        <v>27200</v>
      </c>
      <c r="Q68" s="380" t="str">
        <f>IFERROR(VLOOKUP($L68,[4]Insumos!$C$2:$F$517,4,FALSE),"")</f>
        <v>2.6.1.3.01</v>
      </c>
      <c r="R68" s="556" t="s">
        <v>1305</v>
      </c>
      <c r="S68" s="449"/>
      <c r="T68" s="449"/>
    </row>
    <row r="69" spans="2:20" ht="25.5" x14ac:dyDescent="0.25">
      <c r="B69" s="403" t="e">
        <f>IF(Tabla1[[#This Row],[Código_Actividad]]="","",CONCATENATE(Tabla1[[#This Row],[POA]],".",Tabla1[[#This Row],[SRS]],".",Tabla1[[#This Row],[AREA]],".",Tabla1[[#This Row],[TIPO]]))</f>
        <v>#REF!</v>
      </c>
      <c r="C69" s="403" t="e">
        <f>IF(Tabla1[[#This Row],[Código_Actividad]]="","",'Formulario PPGR1'!#REF!)</f>
        <v>#REF!</v>
      </c>
      <c r="D69" s="403" t="e">
        <f>IF(Tabla1[[#This Row],[Código_Actividad]]="","",'Formulario PPGR1'!#REF!)</f>
        <v>#REF!</v>
      </c>
      <c r="E69" s="403" t="e">
        <f>IF(Tabla1[[#This Row],[Código_Actividad]]="","",'Formulario PPGR1'!#REF!)</f>
        <v>#REF!</v>
      </c>
      <c r="F69" s="403" t="e">
        <f>IF(Tabla1[[#This Row],[Código_Actividad]]="","",'Formulario PPGR1'!#REF!)</f>
        <v>#REF!</v>
      </c>
      <c r="G69" s="335" t="s">
        <v>2174</v>
      </c>
      <c r="H69" s="572" t="str">
        <f>IFERROR(VLOOKUP(Tabla1[[#This Row],[Código_Actividad]],'Formulario PPGR2'!$H$10:$I$1048576,2,FALSE),"")</f>
        <v>Seguimiento a la implementación de la estructura organizativa</v>
      </c>
      <c r="I69" s="384">
        <f>IFERROR(VLOOKUP(Tabla1[[#This Row],[Código_Actividad]],Tabla2[[Código]:[Total de Acciones ]],15,FALSE),"")</f>
        <v>4</v>
      </c>
      <c r="J69" s="556" t="s">
        <v>128</v>
      </c>
      <c r="K69" s="558" t="str">
        <f>IFERROR(VLOOKUP($J69,[3]LSIns!$B$5:$C$45,2,FALSE),"")</f>
        <v>lsViaticosDP</v>
      </c>
      <c r="L69" s="557" t="s">
        <v>1302</v>
      </c>
      <c r="M69" s="382" t="str">
        <f>IFERROR(VLOOKUP($L69,[4]Insumos!$C$2:$F$517,2,FALSE),"")</f>
        <v xml:space="preserve">Cheque </v>
      </c>
      <c r="N69" s="505">
        <v>4</v>
      </c>
      <c r="O69" s="338">
        <f>IFERROR(VLOOKUP($L69,[4]Insumos!$C$2:$F$517,3,FALSE),"")</f>
        <v>2100</v>
      </c>
      <c r="P69" s="337">
        <f>+Tabla1[[#This Row],[Precio Unitario]]*Tabla1[[#This Row],[Cantidad de Insumos]]</f>
        <v>8400</v>
      </c>
      <c r="Q69" s="380" t="str">
        <f>IFERROR(VLOOKUP($L69,[4]Insumos!$C$2:$F$517,4,FALSE),"")</f>
        <v>2.2.3.1.01</v>
      </c>
      <c r="R69" s="556" t="s">
        <v>1305</v>
      </c>
      <c r="S69" s="449"/>
      <c r="T69" s="449"/>
    </row>
    <row r="70" spans="2:20" ht="25.5" x14ac:dyDescent="0.25">
      <c r="B70" s="403" t="e">
        <f>IF(Tabla1[[#This Row],[Código_Actividad]]="","",CONCATENATE(Tabla1[[#This Row],[POA]],".",Tabla1[[#This Row],[SRS]],".",Tabla1[[#This Row],[AREA]],".",Tabla1[[#This Row],[TIPO]]))</f>
        <v>#REF!</v>
      </c>
      <c r="C70" s="403" t="e">
        <f>IF(Tabla1[[#This Row],[Código_Actividad]]="","",'Formulario PPGR1'!#REF!)</f>
        <v>#REF!</v>
      </c>
      <c r="D70" s="403" t="e">
        <f>IF(Tabla1[[#This Row],[Código_Actividad]]="","",'Formulario PPGR1'!#REF!)</f>
        <v>#REF!</v>
      </c>
      <c r="E70" s="403" t="e">
        <f>IF(Tabla1[[#This Row],[Código_Actividad]]="","",'Formulario PPGR1'!#REF!)</f>
        <v>#REF!</v>
      </c>
      <c r="F70" s="403" t="e">
        <f>IF(Tabla1[[#This Row],[Código_Actividad]]="","",'Formulario PPGR1'!#REF!)</f>
        <v>#REF!</v>
      </c>
      <c r="G70" s="335" t="s">
        <v>2174</v>
      </c>
      <c r="H70" s="572" t="str">
        <f>IFERROR(VLOOKUP(Tabla1[[#This Row],[Código_Actividad]],'Formulario PPGR2'!$H$10:$I$1048576,2,FALSE),"")</f>
        <v>Seguimiento a la implementación de la estructura organizativa</v>
      </c>
      <c r="I70" s="384">
        <f>IFERROR(VLOOKUP(Tabla1[[#This Row],[Código_Actividad]],Tabla2[[Código]:[Total de Acciones ]],15,FALSE),"")</f>
        <v>4</v>
      </c>
      <c r="J70" s="556" t="s">
        <v>128</v>
      </c>
      <c r="K70" s="558" t="str">
        <f>IFERROR(VLOOKUP($J70,[3]LSIns!$B$5:$C$45,2,FALSE),"")</f>
        <v>lsViaticosDP</v>
      </c>
      <c r="L70" s="557" t="s">
        <v>1299</v>
      </c>
      <c r="M70" s="382" t="str">
        <f>IFERROR(VLOOKUP($L70,[4]Insumos!$C$2:$F$517,2,FALSE),"")</f>
        <v xml:space="preserve">Cheque </v>
      </c>
      <c r="N70" s="505">
        <v>4</v>
      </c>
      <c r="O70" s="338">
        <f>IFERROR(VLOOKUP($L70,[4]Insumos!$C$2:$F$517,3,FALSE),"")</f>
        <v>1500</v>
      </c>
      <c r="P70" s="337">
        <f>+Tabla1[[#This Row],[Precio Unitario]]*Tabla1[[#This Row],[Cantidad de Insumos]]</f>
        <v>6000</v>
      </c>
      <c r="Q70" s="380" t="str">
        <f>IFERROR(VLOOKUP($L70,[4]Insumos!$C$2:$F$517,4,FALSE),"")</f>
        <v>2.2.3.1.01</v>
      </c>
      <c r="R70" s="556" t="s">
        <v>1305</v>
      </c>
      <c r="S70" s="449"/>
      <c r="T70" s="449"/>
    </row>
    <row r="71" spans="2:20" ht="25.5" x14ac:dyDescent="0.25">
      <c r="B71" s="403" t="e">
        <f>IF(Tabla1[[#This Row],[Código_Actividad]]="","",CONCATENATE(Tabla1[[#This Row],[POA]],".",Tabla1[[#This Row],[SRS]],".",Tabla1[[#This Row],[AREA]],".",Tabla1[[#This Row],[TIPO]]))</f>
        <v>#REF!</v>
      </c>
      <c r="C71" s="403" t="e">
        <f>IF(Tabla1[[#This Row],[Código_Actividad]]="","",'Formulario PPGR1'!#REF!)</f>
        <v>#REF!</v>
      </c>
      <c r="D71" s="403" t="e">
        <f>IF(Tabla1[[#This Row],[Código_Actividad]]="","",'Formulario PPGR1'!#REF!)</f>
        <v>#REF!</v>
      </c>
      <c r="E71" s="403" t="e">
        <f>IF(Tabla1[[#This Row],[Código_Actividad]]="","",'Formulario PPGR1'!#REF!)</f>
        <v>#REF!</v>
      </c>
      <c r="F71" s="403" t="e">
        <f>IF(Tabla1[[#This Row],[Código_Actividad]]="","",'Formulario PPGR1'!#REF!)</f>
        <v>#REF!</v>
      </c>
      <c r="G71" s="335" t="s">
        <v>2174</v>
      </c>
      <c r="H71" s="572" t="str">
        <f>IFERROR(VLOOKUP(Tabla1[[#This Row],[Código_Actividad]],'Formulario PPGR2'!$H$10:$I$1048576,2,FALSE),"")</f>
        <v>Seguimiento a la implementación de la estructura organizativa</v>
      </c>
      <c r="I71" s="384">
        <f>IFERROR(VLOOKUP(Tabla1[[#This Row],[Código_Actividad]],Tabla2[[Código]:[Total de Acciones ]],15,FALSE),"")</f>
        <v>4</v>
      </c>
      <c r="J71" s="556" t="s">
        <v>216</v>
      </c>
      <c r="K71" s="558" t="str">
        <f>IFERROR(VLOOKUP($J71,[3]LSIns!$B$5:$C$45,2,FALSE),"")</f>
        <v>lsGasoil</v>
      </c>
      <c r="L71" s="557" t="s">
        <v>854</v>
      </c>
      <c r="M71" s="382" t="str">
        <f>IFERROR(VLOOKUP($L71,[4]Insumos!$C$2:$F$517,2,FALSE),"")</f>
        <v>galon</v>
      </c>
      <c r="N71" s="505">
        <v>40</v>
      </c>
      <c r="O71" s="338">
        <f>IFERROR(VLOOKUP($L71,[4]Insumos!$C$2:$F$517,3,FALSE),"")</f>
        <v>181</v>
      </c>
      <c r="P71" s="337">
        <f>+Tabla1[[#This Row],[Precio Unitario]]*Tabla1[[#This Row],[Cantidad de Insumos]]</f>
        <v>7240</v>
      </c>
      <c r="Q71" s="380" t="str">
        <f>IFERROR(VLOOKUP($L71,[4]Insumos!$C$2:$F$517,4,FALSE),"")</f>
        <v>2.3.7.1.02</v>
      </c>
      <c r="R71" s="556" t="s">
        <v>1305</v>
      </c>
      <c r="S71" s="449"/>
      <c r="T71" s="449"/>
    </row>
    <row r="72" spans="2:20" ht="38.25" x14ac:dyDescent="0.25">
      <c r="B72" s="403" t="e">
        <f>IF(Tabla1[[#This Row],[Código_Actividad]]="","",CONCATENATE(Tabla1[[#This Row],[POA]],".",Tabla1[[#This Row],[SRS]],".",Tabla1[[#This Row],[AREA]],".",Tabla1[[#This Row],[TIPO]]))</f>
        <v>#REF!</v>
      </c>
      <c r="C72" s="403" t="e">
        <f>IF(Tabla1[[#This Row],[Código_Actividad]]="","",'Formulario PPGR1'!#REF!)</f>
        <v>#REF!</v>
      </c>
      <c r="D72" s="403" t="e">
        <f>IF(Tabla1[[#This Row],[Código_Actividad]]="","",'Formulario PPGR1'!#REF!)</f>
        <v>#REF!</v>
      </c>
      <c r="E72" s="403" t="e">
        <f>IF(Tabla1[[#This Row],[Código_Actividad]]="","",'Formulario PPGR1'!#REF!)</f>
        <v>#REF!</v>
      </c>
      <c r="F72" s="403" t="e">
        <f>IF(Tabla1[[#This Row],[Código_Actividad]]="","",'Formulario PPGR1'!#REF!)</f>
        <v>#REF!</v>
      </c>
      <c r="G72" s="335" t="s">
        <v>2175</v>
      </c>
      <c r="H72" s="572" t="str">
        <f>IFERROR(VLOOKUP(Tabla1[[#This Row],[Código_Actividad]],'Formulario PPGR2'!$H$10:$I$1048576,2,FALSE),"")</f>
        <v>Identificación de buenas prácticas para la mejora continua y en el marco de la innovación</v>
      </c>
      <c r="I72" s="384">
        <f>IFERROR(VLOOKUP(Tabla1[[#This Row],[Código_Actividad]],Tabla2[[Código]:[Total de Acciones ]],15,FALSE),"")</f>
        <v>1</v>
      </c>
      <c r="J72" s="556" t="s">
        <v>127</v>
      </c>
      <c r="K72" s="558" t="str">
        <f>IFERROR(VLOOKUP($J72,[3]LSIns!$B$5:$C$45,2,FALSE),"")</f>
        <v>lsImpresionyEncuadernacion</v>
      </c>
      <c r="L72" s="557" t="s">
        <v>892</v>
      </c>
      <c r="M72" s="382" t="str">
        <f>IFERROR(VLOOKUP($L72,[4]Insumos!$C$2:$F$517,2,FALSE),"")</f>
        <v>unidad</v>
      </c>
      <c r="N72" s="505">
        <v>100</v>
      </c>
      <c r="O72" s="338">
        <f>IFERROR(VLOOKUP($L72,[4]Insumos!$C$2:$F$517,3,FALSE),"")</f>
        <v>1.9823999999999999</v>
      </c>
      <c r="P72" s="337">
        <f>+Tabla1[[#This Row],[Precio Unitario]]*Tabla1[[#This Row],[Cantidad de Insumos]]</f>
        <v>198.23999999999998</v>
      </c>
      <c r="Q72" s="380" t="str">
        <f>IFERROR(VLOOKUP($L72,[4]Insumos!$C$2:$F$517,4,FALSE),"")</f>
        <v xml:space="preserve">2.2.2.2.01 </v>
      </c>
      <c r="R72" s="556" t="s">
        <v>1305</v>
      </c>
      <c r="S72" s="449"/>
      <c r="T72" s="449"/>
    </row>
    <row r="73" spans="2:20" ht="38.25" x14ac:dyDescent="0.25">
      <c r="B73" s="403" t="e">
        <f>IF(Tabla1[[#This Row],[Código_Actividad]]="","",CONCATENATE(Tabla1[[#This Row],[POA]],".",Tabla1[[#This Row],[SRS]],".",Tabla1[[#This Row],[AREA]],".",Tabla1[[#This Row],[TIPO]]))</f>
        <v>#REF!</v>
      </c>
      <c r="C73" s="403" t="e">
        <f>IF(Tabla1[[#This Row],[Código_Actividad]]="","",'Formulario PPGR1'!#REF!)</f>
        <v>#REF!</v>
      </c>
      <c r="D73" s="403" t="e">
        <f>IF(Tabla1[[#This Row],[Código_Actividad]]="","",'Formulario PPGR1'!#REF!)</f>
        <v>#REF!</v>
      </c>
      <c r="E73" s="403" t="e">
        <f>IF(Tabla1[[#This Row],[Código_Actividad]]="","",'Formulario PPGR1'!#REF!)</f>
        <v>#REF!</v>
      </c>
      <c r="F73" s="403" t="e">
        <f>IF(Tabla1[[#This Row],[Código_Actividad]]="","",'Formulario PPGR1'!#REF!)</f>
        <v>#REF!</v>
      </c>
      <c r="G73" s="335" t="s">
        <v>2183</v>
      </c>
      <c r="H73" s="572" t="str">
        <f>IFERROR(VLOOKUP(Tabla1[[#This Row],[Código_Actividad]],'Formulario PPGR2'!$H$10:$I$1048576,2,FALSE),"")</f>
        <v>Seguimiento a la implementación de CCC en CEAS priorizados de su demarcación</v>
      </c>
      <c r="I73" s="384">
        <f>IFERROR(VLOOKUP(Tabla1[[#This Row],[Código_Actividad]],Tabla2[[Código]:[Total de Acciones ]],15,FALSE),"")</f>
        <v>6</v>
      </c>
      <c r="J73" s="556" t="s">
        <v>128</v>
      </c>
      <c r="K73" s="558" t="str">
        <f>IFERROR(VLOOKUP($J73,[3]LSIns!$B$5:$C$45,2,FALSE),"")</f>
        <v>lsViaticosDP</v>
      </c>
      <c r="L73" s="557" t="s">
        <v>1302</v>
      </c>
      <c r="M73" s="382" t="str">
        <f>IFERROR(VLOOKUP($L73,[4]Insumos!$C$2:$F$517,2,FALSE),"")</f>
        <v xml:space="preserve">Cheque </v>
      </c>
      <c r="N73" s="505">
        <v>12</v>
      </c>
      <c r="O73" s="338">
        <f>IFERROR(VLOOKUP($L73,[4]Insumos!$C$2:$F$517,3,FALSE),"")</f>
        <v>2100</v>
      </c>
      <c r="P73" s="337">
        <f>+Tabla1[[#This Row],[Precio Unitario]]*Tabla1[[#This Row],[Cantidad de Insumos]]</f>
        <v>25200</v>
      </c>
      <c r="Q73" s="380" t="str">
        <f>IFERROR(VLOOKUP($L73,[4]Insumos!$C$2:$F$517,4,FALSE),"")</f>
        <v>2.2.3.1.01</v>
      </c>
      <c r="R73" s="556" t="s">
        <v>1305</v>
      </c>
      <c r="S73" s="449"/>
      <c r="T73" s="449"/>
    </row>
    <row r="74" spans="2:20" ht="38.25" x14ac:dyDescent="0.25">
      <c r="B74" s="403" t="e">
        <f>IF(Tabla1[[#This Row],[Código_Actividad]]="","",CONCATENATE(Tabla1[[#This Row],[POA]],".",Tabla1[[#This Row],[SRS]],".",Tabla1[[#This Row],[AREA]],".",Tabla1[[#This Row],[TIPO]]))</f>
        <v>#REF!</v>
      </c>
      <c r="C74" s="403" t="e">
        <f>IF(Tabla1[[#This Row],[Código_Actividad]]="","",'Formulario PPGR1'!#REF!)</f>
        <v>#REF!</v>
      </c>
      <c r="D74" s="403" t="e">
        <f>IF(Tabla1[[#This Row],[Código_Actividad]]="","",'Formulario PPGR1'!#REF!)</f>
        <v>#REF!</v>
      </c>
      <c r="E74" s="403" t="e">
        <f>IF(Tabla1[[#This Row],[Código_Actividad]]="","",'Formulario PPGR1'!#REF!)</f>
        <v>#REF!</v>
      </c>
      <c r="F74" s="403" t="e">
        <f>IF(Tabla1[[#This Row],[Código_Actividad]]="","",'Formulario PPGR1'!#REF!)</f>
        <v>#REF!</v>
      </c>
      <c r="G74" s="335" t="s">
        <v>2183</v>
      </c>
      <c r="H74" s="572" t="str">
        <f>IFERROR(VLOOKUP(Tabla1[[#This Row],[Código_Actividad]],'Formulario PPGR2'!$H$10:$I$1048576,2,FALSE),"")</f>
        <v>Seguimiento a la implementación de CCC en CEAS priorizados de su demarcación</v>
      </c>
      <c r="I74" s="384">
        <f>IFERROR(VLOOKUP(Tabla1[[#This Row],[Código_Actividad]],Tabla2[[Código]:[Total de Acciones ]],15,FALSE),"")</f>
        <v>6</v>
      </c>
      <c r="J74" s="556" t="s">
        <v>128</v>
      </c>
      <c r="K74" s="558" t="str">
        <f>IFERROR(VLOOKUP($J74,[3]LSIns!$B$5:$C$45,2,FALSE),"")</f>
        <v>lsViaticosDP</v>
      </c>
      <c r="L74" s="557" t="s">
        <v>1299</v>
      </c>
      <c r="M74" s="382" t="str">
        <f>IFERROR(VLOOKUP($L74,[4]Insumos!$C$2:$F$517,2,FALSE),"")</f>
        <v xml:space="preserve">Cheque </v>
      </c>
      <c r="N74" s="505">
        <v>12</v>
      </c>
      <c r="O74" s="338">
        <f>IFERROR(VLOOKUP($L74,[4]Insumos!$C$2:$F$517,3,FALSE),"")</f>
        <v>1500</v>
      </c>
      <c r="P74" s="337">
        <f>+Tabla1[[#This Row],[Precio Unitario]]*Tabla1[[#This Row],[Cantidad de Insumos]]</f>
        <v>18000</v>
      </c>
      <c r="Q74" s="380" t="str">
        <f>IFERROR(VLOOKUP($L74,[4]Insumos!$C$2:$F$517,4,FALSE),"")</f>
        <v>2.2.3.1.01</v>
      </c>
      <c r="R74" s="556" t="s">
        <v>1305</v>
      </c>
      <c r="S74" s="449"/>
      <c r="T74" s="449"/>
    </row>
    <row r="75" spans="2:20" ht="38.25" x14ac:dyDescent="0.25">
      <c r="B75" s="403" t="e">
        <f>IF(Tabla1[[#This Row],[Código_Actividad]]="","",CONCATENATE(Tabla1[[#This Row],[POA]],".",Tabla1[[#This Row],[SRS]],".",Tabla1[[#This Row],[AREA]],".",Tabla1[[#This Row],[TIPO]]))</f>
        <v>#REF!</v>
      </c>
      <c r="C75" s="403" t="e">
        <f>IF(Tabla1[[#This Row],[Código_Actividad]]="","",'Formulario PPGR1'!#REF!)</f>
        <v>#REF!</v>
      </c>
      <c r="D75" s="403" t="e">
        <f>IF(Tabla1[[#This Row],[Código_Actividad]]="","",'Formulario PPGR1'!#REF!)</f>
        <v>#REF!</v>
      </c>
      <c r="E75" s="403" t="e">
        <f>IF(Tabla1[[#This Row],[Código_Actividad]]="","",'Formulario PPGR1'!#REF!)</f>
        <v>#REF!</v>
      </c>
      <c r="F75" s="403" t="e">
        <f>IF(Tabla1[[#This Row],[Código_Actividad]]="","",'Formulario PPGR1'!#REF!)</f>
        <v>#REF!</v>
      </c>
      <c r="G75" s="335" t="s">
        <v>2183</v>
      </c>
      <c r="H75" s="572" t="str">
        <f>IFERROR(VLOOKUP(Tabla1[[#This Row],[Código_Actividad]],'Formulario PPGR2'!$H$10:$I$1048576,2,FALSE),"")</f>
        <v>Seguimiento a la implementación de CCC en CEAS priorizados de su demarcación</v>
      </c>
      <c r="I75" s="384">
        <f>IFERROR(VLOOKUP(Tabla1[[#This Row],[Código_Actividad]],Tabla2[[Código]:[Total de Acciones ]],15,FALSE),"")</f>
        <v>6</v>
      </c>
      <c r="J75" s="556" t="s">
        <v>216</v>
      </c>
      <c r="K75" s="558" t="str">
        <f>IFERROR(VLOOKUP($J75,[3]LSIns!$B$5:$C$45,2,FALSE),"")</f>
        <v>lsGasoil</v>
      </c>
      <c r="L75" s="557" t="s">
        <v>854</v>
      </c>
      <c r="M75" s="382" t="str">
        <f>IFERROR(VLOOKUP($L75,[4]Insumos!$C$2:$F$517,2,FALSE),"")</f>
        <v>galon</v>
      </c>
      <c r="N75" s="505">
        <v>120</v>
      </c>
      <c r="O75" s="338">
        <f>IFERROR(VLOOKUP($L75,[4]Insumos!$C$2:$F$517,3,FALSE),"")</f>
        <v>181</v>
      </c>
      <c r="P75" s="337">
        <f>+Tabla1[[#This Row],[Precio Unitario]]*Tabla1[[#This Row],[Cantidad de Insumos]]</f>
        <v>21720</v>
      </c>
      <c r="Q75" s="380" t="str">
        <f>IFERROR(VLOOKUP($L75,[4]Insumos!$C$2:$F$517,4,FALSE),"")</f>
        <v>2.3.7.1.02</v>
      </c>
      <c r="R75" s="556" t="s">
        <v>1305</v>
      </c>
      <c r="S75" s="449"/>
      <c r="T75" s="449"/>
    </row>
    <row r="76" spans="2:20" ht="38.25" x14ac:dyDescent="0.25">
      <c r="B76" s="403" t="e">
        <f>IF(Tabla1[[#This Row],[Código_Actividad]]="","",CONCATENATE(Tabla1[[#This Row],[POA]],".",Tabla1[[#This Row],[SRS]],".",Tabla1[[#This Row],[AREA]],".",Tabla1[[#This Row],[TIPO]]))</f>
        <v>#REF!</v>
      </c>
      <c r="C76" s="403" t="e">
        <f>IF(Tabla1[[#This Row],[Código_Actividad]]="","",'Formulario PPGR1'!#REF!)</f>
        <v>#REF!</v>
      </c>
      <c r="D76" s="403" t="e">
        <f>IF(Tabla1[[#This Row],[Código_Actividad]]="","",'Formulario PPGR1'!#REF!)</f>
        <v>#REF!</v>
      </c>
      <c r="E76" s="403" t="e">
        <f>IF(Tabla1[[#This Row],[Código_Actividad]]="","",'Formulario PPGR1'!#REF!)</f>
        <v>#REF!</v>
      </c>
      <c r="F76" s="403" t="e">
        <f>IF(Tabla1[[#This Row],[Código_Actividad]]="","",'Formulario PPGR1'!#REF!)</f>
        <v>#REF!</v>
      </c>
      <c r="G76" s="335" t="s">
        <v>2187</v>
      </c>
      <c r="H76" s="572" t="str">
        <f>IFERROR(VLOOKUP(Tabla1[[#This Row],[Código_Actividad]],'Formulario PPGR2'!$H$10:$I$1048576,2,FALSE),"")</f>
        <v>Seguimiento a la implementación/actualización de CAF en los CEAS de su demarcación</v>
      </c>
      <c r="I76" s="384">
        <f>IFERROR(VLOOKUP(Tabla1[[#This Row],[Código_Actividad]],Tabla2[[Código]:[Total de Acciones ]],15,FALSE),"")</f>
        <v>4</v>
      </c>
      <c r="J76" s="556" t="s">
        <v>128</v>
      </c>
      <c r="K76" s="558" t="str">
        <f>IFERROR(VLOOKUP($J76,[3]LSIns!$B$5:$C$45,2,FALSE),"")</f>
        <v>lsViaticosDP</v>
      </c>
      <c r="L76" s="557" t="s">
        <v>1302</v>
      </c>
      <c r="M76" s="382" t="str">
        <f>IFERROR(VLOOKUP($L76,[4]Insumos!$C$2:$F$517,2,FALSE),"")</f>
        <v xml:space="preserve">Cheque </v>
      </c>
      <c r="N76" s="505">
        <v>8</v>
      </c>
      <c r="O76" s="338">
        <f>IFERROR(VLOOKUP($L76,[4]Insumos!$C$2:$F$517,3,FALSE),"")</f>
        <v>2100</v>
      </c>
      <c r="P76" s="337">
        <f>+Tabla1[[#This Row],[Precio Unitario]]*Tabla1[[#This Row],[Cantidad de Insumos]]</f>
        <v>16800</v>
      </c>
      <c r="Q76" s="380" t="str">
        <f>IFERROR(VLOOKUP($L76,[4]Insumos!$C$2:$F$517,4,FALSE),"")</f>
        <v>2.2.3.1.01</v>
      </c>
      <c r="R76" s="556" t="s">
        <v>1305</v>
      </c>
      <c r="S76" s="449"/>
      <c r="T76" s="449"/>
    </row>
    <row r="77" spans="2:20" ht="38.25" x14ac:dyDescent="0.25">
      <c r="B77" s="403" t="e">
        <f>IF(Tabla1[[#This Row],[Código_Actividad]]="","",CONCATENATE(Tabla1[[#This Row],[POA]],".",Tabla1[[#This Row],[SRS]],".",Tabla1[[#This Row],[AREA]],".",Tabla1[[#This Row],[TIPO]]))</f>
        <v>#REF!</v>
      </c>
      <c r="C77" s="403" t="e">
        <f>IF(Tabla1[[#This Row],[Código_Actividad]]="","",'Formulario PPGR1'!#REF!)</f>
        <v>#REF!</v>
      </c>
      <c r="D77" s="403" t="e">
        <f>IF(Tabla1[[#This Row],[Código_Actividad]]="","",'Formulario PPGR1'!#REF!)</f>
        <v>#REF!</v>
      </c>
      <c r="E77" s="403" t="e">
        <f>IF(Tabla1[[#This Row],[Código_Actividad]]="","",'Formulario PPGR1'!#REF!)</f>
        <v>#REF!</v>
      </c>
      <c r="F77" s="403" t="e">
        <f>IF(Tabla1[[#This Row],[Código_Actividad]]="","",'Formulario PPGR1'!#REF!)</f>
        <v>#REF!</v>
      </c>
      <c r="G77" s="335" t="s">
        <v>2187</v>
      </c>
      <c r="H77" s="572" t="str">
        <f>IFERROR(VLOOKUP(Tabla1[[#This Row],[Código_Actividad]],'Formulario PPGR2'!$H$10:$I$1048576,2,FALSE),"")</f>
        <v>Seguimiento a la implementación/actualización de CAF en los CEAS de su demarcación</v>
      </c>
      <c r="I77" s="384">
        <f>IFERROR(VLOOKUP(Tabla1[[#This Row],[Código_Actividad]],Tabla2[[Código]:[Total de Acciones ]],15,FALSE),"")</f>
        <v>4</v>
      </c>
      <c r="J77" s="556" t="s">
        <v>128</v>
      </c>
      <c r="K77" s="558" t="str">
        <f>IFERROR(VLOOKUP($J77,[3]LSIns!$B$5:$C$45,2,FALSE),"")</f>
        <v>lsViaticosDP</v>
      </c>
      <c r="L77" s="557" t="s">
        <v>1299</v>
      </c>
      <c r="M77" s="382" t="str">
        <f>IFERROR(VLOOKUP($L77,[4]Insumos!$C$2:$F$517,2,FALSE),"")</f>
        <v xml:space="preserve">Cheque </v>
      </c>
      <c r="N77" s="505">
        <v>4</v>
      </c>
      <c r="O77" s="338">
        <f>IFERROR(VLOOKUP($L77,[4]Insumos!$C$2:$F$517,3,FALSE),"")</f>
        <v>1500</v>
      </c>
      <c r="P77" s="337">
        <f>+Tabla1[[#This Row],[Precio Unitario]]*Tabla1[[#This Row],[Cantidad de Insumos]]</f>
        <v>6000</v>
      </c>
      <c r="Q77" s="380" t="str">
        <f>IFERROR(VLOOKUP($L77,[4]Insumos!$C$2:$F$517,4,FALSE),"")</f>
        <v>2.2.3.1.01</v>
      </c>
      <c r="R77" s="556" t="s">
        <v>1305</v>
      </c>
      <c r="S77" s="449"/>
      <c r="T77" s="449"/>
    </row>
    <row r="78" spans="2:20" ht="38.25" x14ac:dyDescent="0.25">
      <c r="B78" s="403" t="e">
        <f>IF(Tabla1[[#This Row],[Código_Actividad]]="","",CONCATENATE(Tabla1[[#This Row],[POA]],".",Tabla1[[#This Row],[SRS]],".",Tabla1[[#This Row],[AREA]],".",Tabla1[[#This Row],[TIPO]]))</f>
        <v>#REF!</v>
      </c>
      <c r="C78" s="403" t="e">
        <f>IF(Tabla1[[#This Row],[Código_Actividad]]="","",'Formulario PPGR1'!#REF!)</f>
        <v>#REF!</v>
      </c>
      <c r="D78" s="403" t="e">
        <f>IF(Tabla1[[#This Row],[Código_Actividad]]="","",'Formulario PPGR1'!#REF!)</f>
        <v>#REF!</v>
      </c>
      <c r="E78" s="403" t="e">
        <f>IF(Tabla1[[#This Row],[Código_Actividad]]="","",'Formulario PPGR1'!#REF!)</f>
        <v>#REF!</v>
      </c>
      <c r="F78" s="403" t="e">
        <f>IF(Tabla1[[#This Row],[Código_Actividad]]="","",'Formulario PPGR1'!#REF!)</f>
        <v>#REF!</v>
      </c>
      <c r="G78" s="335" t="s">
        <v>2187</v>
      </c>
      <c r="H78" s="572" t="str">
        <f>IFERROR(VLOOKUP(Tabla1[[#This Row],[Código_Actividad]],'Formulario PPGR2'!$H$10:$I$1048576,2,FALSE),"")</f>
        <v>Seguimiento a la implementación/actualización de CAF en los CEAS de su demarcación</v>
      </c>
      <c r="I78" s="384">
        <f>IFERROR(VLOOKUP(Tabla1[[#This Row],[Código_Actividad]],Tabla2[[Código]:[Total de Acciones ]],15,FALSE),"")</f>
        <v>4</v>
      </c>
      <c r="J78" s="556" t="s">
        <v>216</v>
      </c>
      <c r="K78" s="558" t="str">
        <f>IFERROR(VLOOKUP($J78,[3]LSIns!$B$5:$C$45,2,FALSE),"")</f>
        <v>lsGasoil</v>
      </c>
      <c r="L78" s="557" t="s">
        <v>854</v>
      </c>
      <c r="M78" s="382" t="str">
        <f>IFERROR(VLOOKUP($L78,[4]Insumos!$C$2:$F$517,2,FALSE),"")</f>
        <v>galon</v>
      </c>
      <c r="N78" s="505">
        <v>40</v>
      </c>
      <c r="O78" s="338">
        <f>IFERROR(VLOOKUP($L78,[4]Insumos!$C$2:$F$517,3,FALSE),"")</f>
        <v>181</v>
      </c>
      <c r="P78" s="337">
        <f>+Tabla1[[#This Row],[Precio Unitario]]*Tabla1[[#This Row],[Cantidad de Insumos]]</f>
        <v>7240</v>
      </c>
      <c r="Q78" s="380" t="str">
        <f>IFERROR(VLOOKUP($L78,[4]Insumos!$C$2:$F$517,4,FALSE),"")</f>
        <v>2.3.7.1.02</v>
      </c>
      <c r="R78" s="556" t="s">
        <v>1305</v>
      </c>
      <c r="S78" s="449"/>
      <c r="T78" s="449"/>
    </row>
    <row r="79" spans="2:20" ht="38.25" x14ac:dyDescent="0.25">
      <c r="B79" s="403" t="e">
        <f>IF(Tabla1[[#This Row],[Código_Actividad]]="","",CONCATENATE(Tabla1[[#This Row],[POA]],".",Tabla1[[#This Row],[SRS]],".",Tabla1[[#This Row],[AREA]],".",Tabla1[[#This Row],[TIPO]]))</f>
        <v>#REF!</v>
      </c>
      <c r="C79" s="403" t="e">
        <f>IF(Tabla1[[#This Row],[Código_Actividad]]="","",'Formulario PPGR1'!#REF!)</f>
        <v>#REF!</v>
      </c>
      <c r="D79" s="403" t="e">
        <f>IF(Tabla1[[#This Row],[Código_Actividad]]="","",'Formulario PPGR1'!#REF!)</f>
        <v>#REF!</v>
      </c>
      <c r="E79" s="403" t="e">
        <f>IF(Tabla1[[#This Row],[Código_Actividad]]="","",'Formulario PPGR1'!#REF!)</f>
        <v>#REF!</v>
      </c>
      <c r="F79" s="403" t="e">
        <f>IF(Tabla1[[#This Row],[Código_Actividad]]="","",'Formulario PPGR1'!#REF!)</f>
        <v>#REF!</v>
      </c>
      <c r="G79" s="335" t="s">
        <v>2187</v>
      </c>
      <c r="H79" s="572" t="str">
        <f>IFERROR(VLOOKUP(Tabla1[[#This Row],[Código_Actividad]],'Formulario PPGR2'!$H$10:$I$1048576,2,FALSE),"")</f>
        <v>Seguimiento a la implementación/actualización de CAF en los CEAS de su demarcación</v>
      </c>
      <c r="I79" s="384">
        <f>IFERROR(VLOOKUP(Tabla1[[#This Row],[Código_Actividad]],Tabla2[[Código]:[Total de Acciones ]],15,FALSE),"")</f>
        <v>4</v>
      </c>
      <c r="J79" s="556" t="s">
        <v>172</v>
      </c>
      <c r="K79" s="558" t="str">
        <f>IFERROR(VLOOKUP($J79,[3]LSIns!$B$5:$C$45,2,FALSE),"")</f>
        <v>lsAlimentosyBebidas</v>
      </c>
      <c r="L79" s="557" t="s">
        <v>704</v>
      </c>
      <c r="M79" s="382" t="str">
        <f>IFERROR(VLOOKUP($L79,[4]Insumos!$C$2:$F$517,2,FALSE),"")</f>
        <v>unidad</v>
      </c>
      <c r="N79" s="505">
        <v>4</v>
      </c>
      <c r="O79" s="338">
        <f>IFERROR(VLOOKUP($L79,[4]Insumos!$C$2:$F$517,3,FALSE),"")</f>
        <v>12626</v>
      </c>
      <c r="P79" s="337">
        <f>+Tabla1[[#This Row],[Precio Unitario]]*Tabla1[[#This Row],[Cantidad de Insumos]]</f>
        <v>50504</v>
      </c>
      <c r="Q79" s="380" t="str">
        <f>IFERROR(VLOOKUP($L79,[4]Insumos!$C$2:$F$517,4,FALSE),"")</f>
        <v>2.3.1.1.01</v>
      </c>
      <c r="R79" s="556" t="s">
        <v>1305</v>
      </c>
      <c r="S79" s="449"/>
      <c r="T79" s="449"/>
    </row>
    <row r="80" spans="2:20" ht="38.25" x14ac:dyDescent="0.25">
      <c r="B80" s="403" t="e">
        <f>IF(Tabla1[[#This Row],[Código_Actividad]]="","",CONCATENATE(Tabla1[[#This Row],[POA]],".",Tabla1[[#This Row],[SRS]],".",Tabla1[[#This Row],[AREA]],".",Tabla1[[#This Row],[TIPO]]))</f>
        <v>#REF!</v>
      </c>
      <c r="C80" s="403" t="e">
        <f>IF(Tabla1[[#This Row],[Código_Actividad]]="","",'Formulario PPGR1'!#REF!)</f>
        <v>#REF!</v>
      </c>
      <c r="D80" s="403" t="e">
        <f>IF(Tabla1[[#This Row],[Código_Actividad]]="","",'Formulario PPGR1'!#REF!)</f>
        <v>#REF!</v>
      </c>
      <c r="E80" s="403" t="e">
        <f>IF(Tabla1[[#This Row],[Código_Actividad]]="","",'Formulario PPGR1'!#REF!)</f>
        <v>#REF!</v>
      </c>
      <c r="F80" s="403" t="e">
        <f>IF(Tabla1[[#This Row],[Código_Actividad]]="","",'Formulario PPGR1'!#REF!)</f>
        <v>#REF!</v>
      </c>
      <c r="G80" s="335" t="s">
        <v>2188</v>
      </c>
      <c r="H80" s="572" t="str">
        <f>IFERROR(VLOOKUP(Tabla1[[#This Row],[Código_Actividad]],'Formulario PPGR2'!$H$10:$I$1048576,2,FALSE),"")</f>
        <v>Seguimiento a la implementación/actualización de CAF en el SRS</v>
      </c>
      <c r="I80" s="384">
        <f>IFERROR(VLOOKUP(Tabla1[[#This Row],[Código_Actividad]],Tabla2[[Código]:[Total de Acciones ]],15,FALSE),"")</f>
        <v>4</v>
      </c>
      <c r="J80" s="556" t="s">
        <v>172</v>
      </c>
      <c r="K80" s="558" t="str">
        <f>IFERROR(VLOOKUP($J80,[3]LSIns!$B$5:$C$45,2,FALSE),"")</f>
        <v>lsAlimentosyBebidas</v>
      </c>
      <c r="L80" s="557" t="s">
        <v>695</v>
      </c>
      <c r="M80" s="382" t="str">
        <f>IFERROR(VLOOKUP($L80,[4]Insumos!$C$2:$F$517,2,FALSE),"")</f>
        <v>unidad</v>
      </c>
      <c r="N80" s="505">
        <v>4</v>
      </c>
      <c r="O80" s="338">
        <f>IFERROR(VLOOKUP($L80,[4]Insumos!$C$2:$F$517,3,FALSE),"")</f>
        <v>9410.5</v>
      </c>
      <c r="P80" s="337">
        <f>+Tabla1[[#This Row],[Precio Unitario]]*Tabla1[[#This Row],[Cantidad de Insumos]]</f>
        <v>37642</v>
      </c>
      <c r="Q80" s="380" t="str">
        <f>IFERROR(VLOOKUP($L80,[4]Insumos!$C$2:$F$517,4,FALSE),"")</f>
        <v>2.3.1.1.01</v>
      </c>
      <c r="R80" s="556" t="s">
        <v>1305</v>
      </c>
      <c r="S80" s="449"/>
      <c r="T80" s="449"/>
    </row>
    <row r="81" spans="2:20" ht="38.25" x14ac:dyDescent="0.25">
      <c r="B81" s="403" t="e">
        <f>IF(Tabla1[[#This Row],[Código_Actividad]]="","",CONCATENATE(Tabla1[[#This Row],[POA]],".",Tabla1[[#This Row],[SRS]],".",Tabla1[[#This Row],[AREA]],".",Tabla1[[#This Row],[TIPO]]))</f>
        <v>#REF!</v>
      </c>
      <c r="C81" s="403" t="e">
        <f>IF(Tabla1[[#This Row],[Código_Actividad]]="","",'Formulario PPGR1'!#REF!)</f>
        <v>#REF!</v>
      </c>
      <c r="D81" s="403" t="e">
        <f>IF(Tabla1[[#This Row],[Código_Actividad]]="","",'Formulario PPGR1'!#REF!)</f>
        <v>#REF!</v>
      </c>
      <c r="E81" s="403" t="e">
        <f>IF(Tabla1[[#This Row],[Código_Actividad]]="","",'Formulario PPGR1'!#REF!)</f>
        <v>#REF!</v>
      </c>
      <c r="F81" s="403" t="e">
        <f>IF(Tabla1[[#This Row],[Código_Actividad]]="","",'Formulario PPGR1'!#REF!)</f>
        <v>#REF!</v>
      </c>
      <c r="G81" s="335" t="s">
        <v>2190</v>
      </c>
      <c r="H81" s="572" t="str">
        <f>IFERROR(VLOOKUP(Tabla1[[#This Row],[Código_Actividad]],'Formulario PPGR2'!$H$10:$I$1048576,2,FALSE),"")</f>
        <v>Sesiones del Comité de Calidad del SRS</v>
      </c>
      <c r="I81" s="384">
        <f>IFERROR(VLOOKUP(Tabla1[[#This Row],[Código_Actividad]],Tabla2[[Código]:[Total de Acciones ]],15,FALSE),"")</f>
        <v>2</v>
      </c>
      <c r="J81" s="556" t="s">
        <v>172</v>
      </c>
      <c r="K81" s="558" t="str">
        <f>IFERROR(VLOOKUP($J81,[3]LSIns!$B$5:$C$45,2,FALSE),"")</f>
        <v>lsAlimentosyBebidas</v>
      </c>
      <c r="L81" s="557" t="s">
        <v>695</v>
      </c>
      <c r="M81" s="382" t="str">
        <f>IFERROR(VLOOKUP($L81,[4]Insumos!$C$2:$F$517,2,FALSE),"")</f>
        <v>unidad</v>
      </c>
      <c r="N81" s="505">
        <v>2</v>
      </c>
      <c r="O81" s="338">
        <f>IFERROR(VLOOKUP($L81,[4]Insumos!$C$2:$F$517,3,FALSE),"")</f>
        <v>9410.5</v>
      </c>
      <c r="P81" s="337">
        <f>+Tabla1[[#This Row],[Precio Unitario]]*Tabla1[[#This Row],[Cantidad de Insumos]]</f>
        <v>18821</v>
      </c>
      <c r="Q81" s="380" t="str">
        <f>IFERROR(VLOOKUP($L81,[4]Insumos!$C$2:$F$517,4,FALSE),"")</f>
        <v>2.3.1.1.01</v>
      </c>
      <c r="R81" s="556" t="s">
        <v>1305</v>
      </c>
      <c r="S81" s="449"/>
      <c r="T81" s="449"/>
    </row>
    <row r="82" spans="2:20" ht="25.5" x14ac:dyDescent="0.25">
      <c r="B82" s="403" t="e">
        <f>IF(Tabla1[[#This Row],[Código_Actividad]]="","",CONCATENATE(Tabla1[[#This Row],[POA]],".",Tabla1[[#This Row],[SRS]],".",Tabla1[[#This Row],[AREA]],".",Tabla1[[#This Row],[TIPO]]))</f>
        <v>#REF!</v>
      </c>
      <c r="C82" s="403" t="e">
        <f>IF(Tabla1[[#This Row],[Código_Actividad]]="","",'Formulario PPGR1'!#REF!)</f>
        <v>#REF!</v>
      </c>
      <c r="D82" s="403" t="e">
        <f>IF(Tabla1[[#This Row],[Código_Actividad]]="","",'Formulario PPGR1'!#REF!)</f>
        <v>#REF!</v>
      </c>
      <c r="E82" s="403" t="e">
        <f>IF(Tabla1[[#This Row],[Código_Actividad]]="","",'Formulario PPGR1'!#REF!)</f>
        <v>#REF!</v>
      </c>
      <c r="F82" s="403" t="e">
        <f>IF(Tabla1[[#This Row],[Código_Actividad]]="","",'Formulario PPGR1'!#REF!)</f>
        <v>#REF!</v>
      </c>
      <c r="G82" s="335" t="s">
        <v>2192</v>
      </c>
      <c r="H82" s="572" t="str">
        <f>IFERROR(VLOOKUP(Tabla1[[#This Row],[Código_Actividad]],'Formulario PPGR2'!$H$10:$I$1048576,2,FALSE),"")</f>
        <v xml:space="preserve">Seguimiento a la implementación de SIMAP Salud en CEAS priorizados </v>
      </c>
      <c r="I82" s="384">
        <f>IFERROR(VLOOKUP(Tabla1[[#This Row],[Código_Actividad]],Tabla2[[Código]:[Total de Acciones ]],15,FALSE),"")</f>
        <v>2</v>
      </c>
      <c r="J82" s="556" t="s">
        <v>128</v>
      </c>
      <c r="K82" s="558" t="str">
        <f>IFERROR(VLOOKUP($J82,[3]LSIns!$B$5:$C$45,2,FALSE),"")</f>
        <v>lsViaticosDP</v>
      </c>
      <c r="L82" s="557" t="s">
        <v>1302</v>
      </c>
      <c r="M82" s="382" t="str">
        <f>IFERROR(VLOOKUP($L82,[4]Insumos!$C$2:$F$517,2,FALSE),"")</f>
        <v xml:space="preserve">Cheque </v>
      </c>
      <c r="N82" s="505">
        <v>4</v>
      </c>
      <c r="O82" s="338">
        <f>IFERROR(VLOOKUP($L82,[4]Insumos!$C$2:$F$517,3,FALSE),"")</f>
        <v>2100</v>
      </c>
      <c r="P82" s="337">
        <f>+Tabla1[[#This Row],[Precio Unitario]]*Tabla1[[#This Row],[Cantidad de Insumos]]</f>
        <v>8400</v>
      </c>
      <c r="Q82" s="380" t="str">
        <f>IFERROR(VLOOKUP($L82,[4]Insumos!$C$2:$F$517,4,FALSE),"")</f>
        <v>2.2.3.1.01</v>
      </c>
      <c r="R82" s="556" t="s">
        <v>1305</v>
      </c>
      <c r="S82" s="449"/>
      <c r="T82" s="449"/>
    </row>
    <row r="83" spans="2:20" ht="25.5" x14ac:dyDescent="0.25">
      <c r="B83" s="403" t="e">
        <f>IF(Tabla1[[#This Row],[Código_Actividad]]="","",CONCATENATE(Tabla1[[#This Row],[POA]],".",Tabla1[[#This Row],[SRS]],".",Tabla1[[#This Row],[AREA]],".",Tabla1[[#This Row],[TIPO]]))</f>
        <v>#REF!</v>
      </c>
      <c r="C83" s="403" t="e">
        <f>IF(Tabla1[[#This Row],[Código_Actividad]]="","",'Formulario PPGR1'!#REF!)</f>
        <v>#REF!</v>
      </c>
      <c r="D83" s="403" t="e">
        <f>IF(Tabla1[[#This Row],[Código_Actividad]]="","",'Formulario PPGR1'!#REF!)</f>
        <v>#REF!</v>
      </c>
      <c r="E83" s="403" t="e">
        <f>IF(Tabla1[[#This Row],[Código_Actividad]]="","",'Formulario PPGR1'!#REF!)</f>
        <v>#REF!</v>
      </c>
      <c r="F83" s="403" t="e">
        <f>IF(Tabla1[[#This Row],[Código_Actividad]]="","",'Formulario PPGR1'!#REF!)</f>
        <v>#REF!</v>
      </c>
      <c r="G83" s="335" t="s">
        <v>2192</v>
      </c>
      <c r="H83" s="572" t="str">
        <f>IFERROR(VLOOKUP(Tabla1[[#This Row],[Código_Actividad]],'Formulario PPGR2'!$H$10:$I$1048576,2,FALSE),"")</f>
        <v xml:space="preserve">Seguimiento a la implementación de SIMAP Salud en CEAS priorizados </v>
      </c>
      <c r="I83" s="384">
        <f>IFERROR(VLOOKUP(Tabla1[[#This Row],[Código_Actividad]],Tabla2[[Código]:[Total de Acciones ]],15,FALSE),"")</f>
        <v>2</v>
      </c>
      <c r="J83" s="556" t="s">
        <v>128</v>
      </c>
      <c r="K83" s="558" t="str">
        <f>IFERROR(VLOOKUP($J83,[3]LSIns!$B$5:$C$45,2,FALSE),"")</f>
        <v>lsViaticosDP</v>
      </c>
      <c r="L83" s="557" t="s">
        <v>1299</v>
      </c>
      <c r="M83" s="382" t="str">
        <f>IFERROR(VLOOKUP($L83,[4]Insumos!$C$2:$F$517,2,FALSE),"")</f>
        <v xml:space="preserve">Cheque </v>
      </c>
      <c r="N83" s="505">
        <v>4</v>
      </c>
      <c r="O83" s="338">
        <f>IFERROR(VLOOKUP($L83,[4]Insumos!$C$2:$F$517,3,FALSE),"")</f>
        <v>1500</v>
      </c>
      <c r="P83" s="337">
        <f>+Tabla1[[#This Row],[Precio Unitario]]*Tabla1[[#This Row],[Cantidad de Insumos]]</f>
        <v>6000</v>
      </c>
      <c r="Q83" s="380" t="str">
        <f>IFERROR(VLOOKUP($L83,[4]Insumos!$C$2:$F$517,4,FALSE),"")</f>
        <v>2.2.3.1.01</v>
      </c>
      <c r="R83" s="556" t="s">
        <v>1305</v>
      </c>
      <c r="S83" s="449"/>
      <c r="T83" s="449"/>
    </row>
    <row r="84" spans="2:20" ht="25.5" x14ac:dyDescent="0.25">
      <c r="B84" s="403" t="e">
        <f>IF(Tabla1[[#This Row],[Código_Actividad]]="","",CONCATENATE(Tabla1[[#This Row],[POA]],".",Tabla1[[#This Row],[SRS]],".",Tabla1[[#This Row],[AREA]],".",Tabla1[[#This Row],[TIPO]]))</f>
        <v>#REF!</v>
      </c>
      <c r="C84" s="403" t="e">
        <f>IF(Tabla1[[#This Row],[Código_Actividad]]="","",'Formulario PPGR1'!#REF!)</f>
        <v>#REF!</v>
      </c>
      <c r="D84" s="403" t="e">
        <f>IF(Tabla1[[#This Row],[Código_Actividad]]="","",'Formulario PPGR1'!#REF!)</f>
        <v>#REF!</v>
      </c>
      <c r="E84" s="403" t="e">
        <f>IF(Tabla1[[#This Row],[Código_Actividad]]="","",'Formulario PPGR1'!#REF!)</f>
        <v>#REF!</v>
      </c>
      <c r="F84" s="403" t="e">
        <f>IF(Tabla1[[#This Row],[Código_Actividad]]="","",'Formulario PPGR1'!#REF!)</f>
        <v>#REF!</v>
      </c>
      <c r="G84" s="335" t="s">
        <v>2192</v>
      </c>
      <c r="H84" s="572" t="str">
        <f>IFERROR(VLOOKUP(Tabla1[[#This Row],[Código_Actividad]],'Formulario PPGR2'!$H$10:$I$1048576,2,FALSE),"")</f>
        <v xml:space="preserve">Seguimiento a la implementación de SIMAP Salud en CEAS priorizados </v>
      </c>
      <c r="I84" s="384">
        <f>IFERROR(VLOOKUP(Tabla1[[#This Row],[Código_Actividad]],Tabla2[[Código]:[Total de Acciones ]],15,FALSE),"")</f>
        <v>2</v>
      </c>
      <c r="J84" s="556" t="s">
        <v>216</v>
      </c>
      <c r="K84" s="558" t="str">
        <f>IFERROR(VLOOKUP($J84,[3]LSIns!$B$5:$C$45,2,FALSE),"")</f>
        <v>lsGasoil</v>
      </c>
      <c r="L84" s="557" t="s">
        <v>854</v>
      </c>
      <c r="M84" s="382" t="str">
        <f>IFERROR(VLOOKUP($L84,[4]Insumos!$C$2:$F$517,2,FALSE),"")</f>
        <v>galon</v>
      </c>
      <c r="N84" s="505">
        <v>40</v>
      </c>
      <c r="O84" s="338">
        <f>IFERROR(VLOOKUP($L84,[4]Insumos!$C$2:$F$517,3,FALSE),"")</f>
        <v>181</v>
      </c>
      <c r="P84" s="337">
        <f>+Tabla1[[#This Row],[Precio Unitario]]*Tabla1[[#This Row],[Cantidad de Insumos]]</f>
        <v>7240</v>
      </c>
      <c r="Q84" s="380" t="str">
        <f>IFERROR(VLOOKUP($L84,[4]Insumos!$C$2:$F$517,4,FALSE),"")</f>
        <v>2.3.7.1.02</v>
      </c>
      <c r="R84" s="556" t="s">
        <v>1305</v>
      </c>
      <c r="S84" s="449"/>
      <c r="T84" s="449"/>
    </row>
    <row r="85" spans="2:20" ht="38.25" x14ac:dyDescent="0.25">
      <c r="B85" s="403" t="e">
        <f>IF(Tabla1[[#This Row],[Código_Actividad]]="","",CONCATENATE(Tabla1[[#This Row],[POA]],".",Tabla1[[#This Row],[SRS]],".",Tabla1[[#This Row],[AREA]],".",Tabla1[[#This Row],[TIPO]]))</f>
        <v>#REF!</v>
      </c>
      <c r="C85" s="403" t="e">
        <f>IF(Tabla1[[#This Row],[Código_Actividad]]="","",'Formulario PPGR1'!#REF!)</f>
        <v>#REF!</v>
      </c>
      <c r="D85" s="403" t="e">
        <f>IF(Tabla1[[#This Row],[Código_Actividad]]="","",'Formulario PPGR1'!#REF!)</f>
        <v>#REF!</v>
      </c>
      <c r="E85" s="403" t="e">
        <f>IF(Tabla1[[#This Row],[Código_Actividad]]="","",'Formulario PPGR1'!#REF!)</f>
        <v>#REF!</v>
      </c>
      <c r="F85" s="403" t="e">
        <f>IF(Tabla1[[#This Row],[Código_Actividad]]="","",'Formulario PPGR1'!#REF!)</f>
        <v>#REF!</v>
      </c>
      <c r="G85" s="335" t="s">
        <v>2421</v>
      </c>
      <c r="H85" s="572" t="str">
        <f>IFERROR(VLOOKUP(Tabla1[[#This Row],[Código_Actividad]],'Formulario PPGR2'!$H$10:$I$1048576,2,FALSE),"")</f>
        <v>Capacitación en bioseguridad hospitalaria a equipos de los CEAS</v>
      </c>
      <c r="I85" s="384">
        <f>IFERROR(VLOOKUP(Tabla1[[#This Row],[Código_Actividad]],Tabla2[[Código]:[Total de Acciones ]],15,FALSE),"")</f>
        <v>2</v>
      </c>
      <c r="J85" s="556" t="s">
        <v>172</v>
      </c>
      <c r="K85" s="558" t="str">
        <f>IFERROR(VLOOKUP($J85,[3]LSIns!$B$5:$C$45,2,FALSE),"")</f>
        <v>lsAlimentosyBebidas</v>
      </c>
      <c r="L85" s="557" t="s">
        <v>693</v>
      </c>
      <c r="M85" s="382" t="str">
        <f>IFERROR(VLOOKUP($L85,[4]Insumos!$C$2:$F$517,2,FALSE),"")</f>
        <v>unidad</v>
      </c>
      <c r="N85" s="505">
        <v>2</v>
      </c>
      <c r="O85" s="338">
        <f>IFERROR(VLOOKUP($L85,[4]Insumos!$C$2:$F$517,3,FALSE),"")</f>
        <v>61419</v>
      </c>
      <c r="P85" s="337">
        <f>+Tabla1[[#This Row],[Precio Unitario]]*Tabla1[[#This Row],[Cantidad de Insumos]]</f>
        <v>122838</v>
      </c>
      <c r="Q85" s="380" t="str">
        <f>IFERROR(VLOOKUP($L85,[4]Insumos!$C$2:$F$517,4,FALSE),"")</f>
        <v>2.3.1.1.01</v>
      </c>
      <c r="R85" s="556"/>
      <c r="S85" s="449"/>
      <c r="T85" s="449"/>
    </row>
    <row r="86" spans="2:20" ht="38.25" x14ac:dyDescent="0.25">
      <c r="B86" s="403" t="e">
        <f>IF(Tabla1[[#This Row],[Código_Actividad]]="","",CONCATENATE(Tabla1[[#This Row],[POA]],".",Tabla1[[#This Row],[SRS]],".",Tabla1[[#This Row],[AREA]],".",Tabla1[[#This Row],[TIPO]]))</f>
        <v>#REF!</v>
      </c>
      <c r="C86" s="403" t="e">
        <f>IF(Tabla1[[#This Row],[Código_Actividad]]="","",'Formulario PPGR1'!#REF!)</f>
        <v>#REF!</v>
      </c>
      <c r="D86" s="403" t="e">
        <f>IF(Tabla1[[#This Row],[Código_Actividad]]="","",'Formulario PPGR1'!#REF!)</f>
        <v>#REF!</v>
      </c>
      <c r="E86" s="403" t="e">
        <f>IF(Tabla1[[#This Row],[Código_Actividad]]="","",'Formulario PPGR1'!#REF!)</f>
        <v>#REF!</v>
      </c>
      <c r="F86" s="403" t="e">
        <f>IF(Tabla1[[#This Row],[Código_Actividad]]="","",'Formulario PPGR1'!#REF!)</f>
        <v>#REF!</v>
      </c>
      <c r="G86" s="335" t="s">
        <v>2479</v>
      </c>
      <c r="H86" s="572" t="str">
        <f>IFERROR(VLOOKUP(Tabla1[[#This Row],[Código_Actividad]],'Formulario PPGR2'!$H$10:$I$1048576,2,FALSE),"")</f>
        <v>Capacitación a los CEAS en la MGP</v>
      </c>
      <c r="I86" s="384">
        <f>IFERROR(VLOOKUP(Tabla1[[#This Row],[Código_Actividad]],Tabla2[[Código]:[Total de Acciones ]],15,FALSE),"")</f>
        <v>1</v>
      </c>
      <c r="J86" s="556" t="s">
        <v>172</v>
      </c>
      <c r="K86" s="558" t="str">
        <f>IFERROR(VLOOKUP($J86,[3]LSIns!$B$5:$C$45,2,FALSE),"")</f>
        <v>lsAlimentosyBebidas</v>
      </c>
      <c r="L86" s="557" t="s">
        <v>693</v>
      </c>
      <c r="M86" s="382" t="str">
        <f>IFERROR(VLOOKUP($L86,[4]Insumos!$C$2:$F$517,2,FALSE),"")</f>
        <v>unidad</v>
      </c>
      <c r="N86" s="505">
        <v>1</v>
      </c>
      <c r="O86" s="338">
        <f>IFERROR(VLOOKUP($L86,[4]Insumos!$C$2:$F$517,3,FALSE),"")</f>
        <v>61419</v>
      </c>
      <c r="P86" s="337">
        <f>+Tabla1[[#This Row],[Precio Unitario]]*Tabla1[[#This Row],[Cantidad de Insumos]]</f>
        <v>61419</v>
      </c>
      <c r="Q86" s="380" t="str">
        <f>IFERROR(VLOOKUP($L86,[4]Insumos!$C$2:$F$517,4,FALSE),"")</f>
        <v>2.3.1.1.01</v>
      </c>
      <c r="R86" s="556"/>
      <c r="S86" s="449"/>
      <c r="T86" s="449"/>
    </row>
    <row r="87" spans="2:20" ht="38.25" x14ac:dyDescent="0.25">
      <c r="B87" s="403" t="e">
        <f>IF(Tabla1[[#This Row],[Código_Actividad]]="","",CONCATENATE(Tabla1[[#This Row],[POA]],".",Tabla1[[#This Row],[SRS]],".",Tabla1[[#This Row],[AREA]],".",Tabla1[[#This Row],[TIPO]]))</f>
        <v>#REF!</v>
      </c>
      <c r="C87" s="403" t="e">
        <f>IF(Tabla1[[#This Row],[Código_Actividad]]="","",'Formulario PPGR1'!#REF!)</f>
        <v>#REF!</v>
      </c>
      <c r="D87" s="403" t="e">
        <f>IF(Tabla1[[#This Row],[Código_Actividad]]="","",'Formulario PPGR1'!#REF!)</f>
        <v>#REF!</v>
      </c>
      <c r="E87" s="403" t="e">
        <f>IF(Tabla1[[#This Row],[Código_Actividad]]="","",'Formulario PPGR1'!#REF!)</f>
        <v>#REF!</v>
      </c>
      <c r="F87" s="403" t="e">
        <f>IF(Tabla1[[#This Row],[Código_Actividad]]="","",'Formulario PPGR1'!#REF!)</f>
        <v>#REF!</v>
      </c>
      <c r="G87" s="335" t="s">
        <v>2430</v>
      </c>
      <c r="H87" s="572" t="str">
        <f>IFERROR(VLOOKUP(Tabla1[[#This Row],[Código_Actividad]],'Formulario PPGR2'!$H$10:$I$1048576,2,FALSE),"")</f>
        <v>Capacitación en las funciones de hostelería a los encargados de los CEAS</v>
      </c>
      <c r="I87" s="384">
        <f>IFERROR(VLOOKUP(Tabla1[[#This Row],[Código_Actividad]],Tabla2[[Código]:[Total de Acciones ]],15,FALSE),"")</f>
        <v>1</v>
      </c>
      <c r="J87" s="556" t="s">
        <v>172</v>
      </c>
      <c r="K87" s="558" t="str">
        <f>IFERROR(VLOOKUP($J87,[3]LSIns!$B$5:$C$45,2,FALSE),"")</f>
        <v>lsAlimentosyBebidas</v>
      </c>
      <c r="L87" s="557" t="s">
        <v>693</v>
      </c>
      <c r="M87" s="382" t="str">
        <f>IFERROR(VLOOKUP($L87,[4]Insumos!$C$2:$F$517,2,FALSE),"")</f>
        <v>unidad</v>
      </c>
      <c r="N87" s="505">
        <v>1</v>
      </c>
      <c r="O87" s="338">
        <f>IFERROR(VLOOKUP($L87,[4]Insumos!$C$2:$F$517,3,FALSE),"")</f>
        <v>61419</v>
      </c>
      <c r="P87" s="337">
        <f>+Tabla1[[#This Row],[Precio Unitario]]*Tabla1[[#This Row],[Cantidad de Insumos]]</f>
        <v>61419</v>
      </c>
      <c r="Q87" s="380" t="str">
        <f>IFERROR(VLOOKUP($L87,[4]Insumos!$C$2:$F$517,4,FALSE),"")</f>
        <v>2.3.1.1.01</v>
      </c>
      <c r="R87" s="556"/>
      <c r="S87" s="449"/>
      <c r="T87" s="449"/>
    </row>
    <row r="88" spans="2:20" ht="38.25" x14ac:dyDescent="0.25">
      <c r="B88" s="403" t="e">
        <f>IF(Tabla1[[#This Row],[Código_Actividad]]="","",CONCATENATE(Tabla1[[#This Row],[POA]],".",Tabla1[[#This Row],[SRS]],".",Tabla1[[#This Row],[AREA]],".",Tabla1[[#This Row],[TIPO]]))</f>
        <v>#REF!</v>
      </c>
      <c r="C88" s="403" t="e">
        <f>IF(Tabla1[[#This Row],[Código_Actividad]]="","",'Formulario PPGR1'!#REF!)</f>
        <v>#REF!</v>
      </c>
      <c r="D88" s="403" t="e">
        <f>IF(Tabla1[[#This Row],[Código_Actividad]]="","",'Formulario PPGR1'!#REF!)</f>
        <v>#REF!</v>
      </c>
      <c r="E88" s="403" t="e">
        <f>IF(Tabla1[[#This Row],[Código_Actividad]]="","",'Formulario PPGR1'!#REF!)</f>
        <v>#REF!</v>
      </c>
      <c r="F88" s="403" t="e">
        <f>IF(Tabla1[[#This Row],[Código_Actividad]]="","",'Formulario PPGR1'!#REF!)</f>
        <v>#REF!</v>
      </c>
      <c r="G88" s="335" t="s">
        <v>2447</v>
      </c>
      <c r="H88" s="572" t="str">
        <f>IFERROR(VLOOKUP(Tabla1[[#This Row],[Código_Actividad]],'Formulario PPGR2'!$H$10:$I$1048576,2,FALSE),"")</f>
        <v xml:space="preserve">Talleres de capacitación a los comités hospitalarios </v>
      </c>
      <c r="I88" s="384">
        <f>IFERROR(VLOOKUP(Tabla1[[#This Row],[Código_Actividad]],Tabla2[[Código]:[Total de Acciones ]],15,FALSE),"")</f>
        <v>2</v>
      </c>
      <c r="J88" s="556" t="s">
        <v>172</v>
      </c>
      <c r="K88" s="558" t="str">
        <f>IFERROR(VLOOKUP($J88,[3]LSIns!$B$5:$C$45,2,FALSE),"")</f>
        <v>lsAlimentosyBebidas</v>
      </c>
      <c r="L88" s="557" t="s">
        <v>693</v>
      </c>
      <c r="M88" s="382" t="str">
        <f>IFERROR(VLOOKUP($L88,[4]Insumos!$C$2:$F$517,2,FALSE),"")</f>
        <v>unidad</v>
      </c>
      <c r="N88" s="505">
        <v>2</v>
      </c>
      <c r="O88" s="338">
        <f>IFERROR(VLOOKUP($L88,[4]Insumos!$C$2:$F$517,3,FALSE),"")</f>
        <v>61419</v>
      </c>
      <c r="P88" s="337">
        <f>+Tabla1[[#This Row],[Precio Unitario]]*Tabla1[[#This Row],[Cantidad de Insumos]]</f>
        <v>122838</v>
      </c>
      <c r="Q88" s="380" t="str">
        <f>IFERROR(VLOOKUP($L88,[4]Insumos!$C$2:$F$517,4,FALSE),"")</f>
        <v>2.3.1.1.01</v>
      </c>
      <c r="R88" s="556"/>
      <c r="S88" s="449"/>
      <c r="T88" s="449"/>
    </row>
    <row r="89" spans="2:20" ht="38.25" x14ac:dyDescent="0.25">
      <c r="B89" s="403" t="e">
        <f>IF(Tabla1[[#This Row],[Código_Actividad]]="","",CONCATENATE(Tabla1[[#This Row],[POA]],".",Tabla1[[#This Row],[SRS]],".",Tabla1[[#This Row],[AREA]],".",Tabla1[[#This Row],[TIPO]]))</f>
        <v>#REF!</v>
      </c>
      <c r="C89" s="403" t="e">
        <f>IF(Tabla1[[#This Row],[Código_Actividad]]="","",'Formulario PPGR1'!#REF!)</f>
        <v>#REF!</v>
      </c>
      <c r="D89" s="403" t="e">
        <f>IF(Tabla1[[#This Row],[Código_Actividad]]="","",'Formulario PPGR1'!#REF!)</f>
        <v>#REF!</v>
      </c>
      <c r="E89" s="403" t="e">
        <f>IF(Tabla1[[#This Row],[Código_Actividad]]="","",'Formulario PPGR1'!#REF!)</f>
        <v>#REF!</v>
      </c>
      <c r="F89" s="403" t="e">
        <f>IF(Tabla1[[#This Row],[Código_Actividad]]="","",'Formulario PPGR1'!#REF!)</f>
        <v>#REF!</v>
      </c>
      <c r="G89" s="335" t="s">
        <v>2468</v>
      </c>
      <c r="H89" s="572" t="str">
        <f>IFERROR(VLOOKUP(Tabla1[[#This Row],[Código_Actividad]],'Formulario PPGR2'!$H$10:$I$1048576,2,FALSE),"")</f>
        <v>Capacitación en los procesos de auditoría médicas</v>
      </c>
      <c r="I89" s="384">
        <f>IFERROR(VLOOKUP(Tabla1[[#This Row],[Código_Actividad]],Tabla2[[Código]:[Total de Acciones ]],15,FALSE),"")</f>
        <v>2</v>
      </c>
      <c r="J89" s="556" t="s">
        <v>172</v>
      </c>
      <c r="K89" s="558" t="str">
        <f>IFERROR(VLOOKUP($J89,[3]LSIns!$B$5:$C$45,2,FALSE),"")</f>
        <v>lsAlimentosyBebidas</v>
      </c>
      <c r="L89" s="557" t="s">
        <v>693</v>
      </c>
      <c r="M89" s="382" t="str">
        <f>IFERROR(VLOOKUP($L89,[4]Insumos!$C$2:$F$517,2,FALSE),"")</f>
        <v>unidad</v>
      </c>
      <c r="N89" s="505">
        <v>2</v>
      </c>
      <c r="O89" s="338">
        <f>IFERROR(VLOOKUP($L89,[4]Insumos!$C$2:$F$517,3,FALSE),"")</f>
        <v>61419</v>
      </c>
      <c r="P89" s="337">
        <f>+Tabla1[[#This Row],[Precio Unitario]]*Tabla1[[#This Row],[Cantidad de Insumos]]</f>
        <v>122838</v>
      </c>
      <c r="Q89" s="380" t="str">
        <f>IFERROR(VLOOKUP($L89,[4]Insumos!$C$2:$F$517,4,FALSE),"")</f>
        <v>2.3.1.1.01</v>
      </c>
      <c r="R89" s="556"/>
      <c r="S89" s="449"/>
      <c r="T89" s="449"/>
    </row>
    <row r="90" spans="2:20" ht="63.75" x14ac:dyDescent="0.25">
      <c r="B90" s="403" t="e">
        <f>IF(Tabla1[[#This Row],[Código_Actividad]]="","",CONCATENATE(Tabla1[[#This Row],[POA]],".",Tabla1[[#This Row],[SRS]],".",Tabla1[[#This Row],[AREA]],".",Tabla1[[#This Row],[TIPO]]))</f>
        <v>#REF!</v>
      </c>
      <c r="C90" s="403" t="e">
        <f>IF(Tabla1[[#This Row],[Código_Actividad]]="","",'Formulario PPGR1'!#REF!)</f>
        <v>#REF!</v>
      </c>
      <c r="D90" s="403" t="e">
        <f>IF(Tabla1[[#This Row],[Código_Actividad]]="","",'Formulario PPGR1'!#REF!)</f>
        <v>#REF!</v>
      </c>
      <c r="E90" s="403" t="e">
        <f>IF(Tabla1[[#This Row],[Código_Actividad]]="","",'Formulario PPGR1'!#REF!)</f>
        <v>#REF!</v>
      </c>
      <c r="F90" s="403" t="e">
        <f>IF(Tabla1[[#This Row],[Código_Actividad]]="","",'Formulario PPGR1'!#REF!)</f>
        <v>#REF!</v>
      </c>
      <c r="G90" s="335" t="s">
        <v>2515</v>
      </c>
      <c r="H90" s="572" t="str">
        <f>IFERROR(VLOOKUP(Tabla1[[#This Row],[Código_Actividad]],'Formulario PPGR2'!$H$10:$I$1048576,2,FALSE),"")</f>
        <v xml:space="preserve">Reunión para dar continuidad a los  ajustes y publicación de las  carteras de servicios en los EESS ( Metropolitana, Nordeste, Enriquillo y Cibao Central) </v>
      </c>
      <c r="I90" s="384">
        <f>IFERROR(VLOOKUP(Tabla1[[#This Row],[Código_Actividad]],Tabla2[[Código]:[Total de Acciones ]],15,FALSE),"")</f>
        <v>2</v>
      </c>
      <c r="J90" s="556" t="s">
        <v>172</v>
      </c>
      <c r="K90" s="558" t="str">
        <f>IFERROR(VLOOKUP($J90,[3]LSIns!$B$5:$C$45,2,FALSE),"")</f>
        <v>lsAlimentosyBebidas</v>
      </c>
      <c r="L90" s="557" t="s">
        <v>709</v>
      </c>
      <c r="M90" s="382" t="str">
        <f>IFERROR(VLOOKUP($L90,[4]Insumos!$C$2:$F$517,2,FALSE),"")</f>
        <v>unidad</v>
      </c>
      <c r="N90" s="505">
        <v>2</v>
      </c>
      <c r="O90" s="338">
        <f>IFERROR(VLOOKUP($L90,[4]Insumos!$C$2:$F$517,3,FALSE),"")</f>
        <v>24225.4</v>
      </c>
      <c r="P90" s="337">
        <f>+Tabla1[[#This Row],[Precio Unitario]]*Tabla1[[#This Row],[Cantidad de Insumos]]</f>
        <v>48450.8</v>
      </c>
      <c r="Q90" s="380" t="str">
        <f>IFERROR(VLOOKUP($L90,[4]Insumos!$C$2:$F$517,4,FALSE),"")</f>
        <v>2.3.1.1.01</v>
      </c>
      <c r="R90" s="556"/>
      <c r="S90" s="449"/>
      <c r="T90" s="449"/>
    </row>
    <row r="91" spans="2:20" ht="38.25" x14ac:dyDescent="0.25">
      <c r="B91" s="403" t="e">
        <f>IF(Tabla1[[#This Row],[Código_Actividad]]="","",CONCATENATE(Tabla1[[#This Row],[POA]],".",Tabla1[[#This Row],[SRS]],".",Tabla1[[#This Row],[AREA]],".",Tabla1[[#This Row],[TIPO]]))</f>
        <v>#REF!</v>
      </c>
      <c r="C91" s="403" t="e">
        <f>IF(Tabla1[[#This Row],[Código_Actividad]]="","",'Formulario PPGR1'!#REF!)</f>
        <v>#REF!</v>
      </c>
      <c r="D91" s="403" t="e">
        <f>IF(Tabla1[[#This Row],[Código_Actividad]]="","",'Formulario PPGR1'!#REF!)</f>
        <v>#REF!</v>
      </c>
      <c r="E91" s="403" t="e">
        <f>IF(Tabla1[[#This Row],[Código_Actividad]]="","",'Formulario PPGR1'!#REF!)</f>
        <v>#REF!</v>
      </c>
      <c r="F91" s="403" t="e">
        <f>IF(Tabla1[[#This Row],[Código_Actividad]]="","",'Formulario PPGR1'!#REF!)</f>
        <v>#REF!</v>
      </c>
      <c r="G91" s="335" t="s">
        <v>2516</v>
      </c>
      <c r="H91" s="572" t="str">
        <f>IFERROR(VLOOKUP(Tabla1[[#This Row],[Código_Actividad]],'Formulario PPGR2'!$H$10:$I$1048576,2,FALSE),"")</f>
        <v xml:space="preserve">Taller para la digitalización de las cartera de servicios (Metropolitano, Nordeste, Enriquillo y Cibao Central)   </v>
      </c>
      <c r="I91" s="384">
        <f>IFERROR(VLOOKUP(Tabla1[[#This Row],[Código_Actividad]],Tabla2[[Código]:[Total de Acciones ]],15,FALSE),"")</f>
        <v>4</v>
      </c>
      <c r="J91" s="556" t="s">
        <v>172</v>
      </c>
      <c r="K91" s="558" t="str">
        <f>IFERROR(VLOOKUP($J91,[3]LSIns!$B$5:$C$45,2,FALSE),"")</f>
        <v>lsAlimentosyBebidas</v>
      </c>
      <c r="L91" s="557" t="s">
        <v>692</v>
      </c>
      <c r="M91" s="382" t="str">
        <f>IFERROR(VLOOKUP($L91,[4]Insumos!$C$2:$F$517,2,FALSE),"")</f>
        <v>unidad</v>
      </c>
      <c r="N91" s="505">
        <v>4</v>
      </c>
      <c r="O91" s="338">
        <f>IFERROR(VLOOKUP($L91,[4]Insumos!$C$2:$F$517,3,FALSE),"")</f>
        <v>25488</v>
      </c>
      <c r="P91" s="337">
        <f>+Tabla1[[#This Row],[Precio Unitario]]*Tabla1[[#This Row],[Cantidad de Insumos]]</f>
        <v>101952</v>
      </c>
      <c r="Q91" s="380" t="str">
        <f>IFERROR(VLOOKUP($L91,[4]Insumos!$C$2:$F$517,4,FALSE),"")</f>
        <v>2.3.1.1.01</v>
      </c>
      <c r="R91" s="556"/>
      <c r="S91" s="449"/>
      <c r="T91" s="449"/>
    </row>
    <row r="92" spans="2:20" ht="63.75" x14ac:dyDescent="0.25">
      <c r="B92" s="403" t="e">
        <f>IF(Tabla1[[#This Row],[Código_Actividad]]="","",CONCATENATE(Tabla1[[#This Row],[POA]],".",Tabla1[[#This Row],[SRS]],".",Tabla1[[#This Row],[AREA]],".",Tabla1[[#This Row],[TIPO]]))</f>
        <v>#REF!</v>
      </c>
      <c r="C92" s="403" t="e">
        <f>IF(Tabla1[[#This Row],[Código_Actividad]]="","",'Formulario PPGR1'!#REF!)</f>
        <v>#REF!</v>
      </c>
      <c r="D92" s="403" t="e">
        <f>IF(Tabla1[[#This Row],[Código_Actividad]]="","",'Formulario PPGR1'!#REF!)</f>
        <v>#REF!</v>
      </c>
      <c r="E92" s="403" t="e">
        <f>IF(Tabla1[[#This Row],[Código_Actividad]]="","",'Formulario PPGR1'!#REF!)</f>
        <v>#REF!</v>
      </c>
      <c r="F92" s="403" t="e">
        <f>IF(Tabla1[[#This Row],[Código_Actividad]]="","",'Formulario PPGR1'!#REF!)</f>
        <v>#REF!</v>
      </c>
      <c r="G92" s="335" t="s">
        <v>2517</v>
      </c>
      <c r="H92" s="572" t="str">
        <f>IFERROR(VLOOKUP(Tabla1[[#This Row],[Código_Actividad]],'Formulario PPGR2'!$H$10:$I$1048576,2,FALSE),"")</f>
        <v>Visita de seguimiento y supervisión de la oferta, según cartera de servicios por niveles de complejidad (ajustes, publicación y digitalización de las carteras de servicios)</v>
      </c>
      <c r="I92" s="384">
        <f>IFERROR(VLOOKUP(Tabla1[[#This Row],[Código_Actividad]],Tabla2[[Código]:[Total de Acciones ]],15,FALSE),"")</f>
        <v>1</v>
      </c>
      <c r="J92" s="556" t="s">
        <v>128</v>
      </c>
      <c r="K92" s="558" t="str">
        <f>IFERROR(VLOOKUP($J92,[3]LSIns!$B$5:$C$45,2,FALSE),"")</f>
        <v>lsViaticosDP</v>
      </c>
      <c r="L92" s="557" t="s">
        <v>1302</v>
      </c>
      <c r="M92" s="382" t="str">
        <f>IFERROR(VLOOKUP($L92,[4]Insumos!$C$2:$F$517,2,FALSE),"")</f>
        <v xml:space="preserve">Cheque </v>
      </c>
      <c r="N92" s="505">
        <v>1</v>
      </c>
      <c r="O92" s="338">
        <f>IFERROR(VLOOKUP($L92,[4]Insumos!$C$2:$F$517,3,FALSE),"")</f>
        <v>2100</v>
      </c>
      <c r="P92" s="337">
        <f>+Tabla1[[#This Row],[Precio Unitario]]*Tabla1[[#This Row],[Cantidad de Insumos]]</f>
        <v>2100</v>
      </c>
      <c r="Q92" s="380" t="str">
        <f>IFERROR(VLOOKUP($L92,[4]Insumos!$C$2:$F$517,4,FALSE),"")</f>
        <v>2.2.3.1.01</v>
      </c>
      <c r="R92" s="556"/>
      <c r="S92" s="449"/>
      <c r="T92" s="449"/>
    </row>
    <row r="93" spans="2:20" ht="63.75" x14ac:dyDescent="0.25">
      <c r="B93" s="403" t="e">
        <f>IF(Tabla1[[#This Row],[Código_Actividad]]="","",CONCATENATE(Tabla1[[#This Row],[POA]],".",Tabla1[[#This Row],[SRS]],".",Tabla1[[#This Row],[AREA]],".",Tabla1[[#This Row],[TIPO]]))</f>
        <v>#REF!</v>
      </c>
      <c r="C93" s="403" t="e">
        <f>IF(Tabla1[[#This Row],[Código_Actividad]]="","",'Formulario PPGR1'!#REF!)</f>
        <v>#REF!</v>
      </c>
      <c r="D93" s="403" t="e">
        <f>IF(Tabla1[[#This Row],[Código_Actividad]]="","",'Formulario PPGR1'!#REF!)</f>
        <v>#REF!</v>
      </c>
      <c r="E93" s="403" t="e">
        <f>IF(Tabla1[[#This Row],[Código_Actividad]]="","",'Formulario PPGR1'!#REF!)</f>
        <v>#REF!</v>
      </c>
      <c r="F93" s="403" t="e">
        <f>IF(Tabla1[[#This Row],[Código_Actividad]]="","",'Formulario PPGR1'!#REF!)</f>
        <v>#REF!</v>
      </c>
      <c r="G93" s="335" t="s">
        <v>2517</v>
      </c>
      <c r="H93" s="572" t="str">
        <f>IFERROR(VLOOKUP(Tabla1[[#This Row],[Código_Actividad]],'Formulario PPGR2'!$H$10:$I$1048576,2,FALSE),"")</f>
        <v>Visita de seguimiento y supervisión de la oferta, según cartera de servicios por niveles de complejidad (ajustes, publicación y digitalización de las carteras de servicios)</v>
      </c>
      <c r="I93" s="384">
        <f>IFERROR(VLOOKUP(Tabla1[[#This Row],[Código_Actividad]],Tabla2[[Código]:[Total de Acciones ]],15,FALSE),"")</f>
        <v>1</v>
      </c>
      <c r="J93" s="556" t="s">
        <v>128</v>
      </c>
      <c r="K93" s="558" t="str">
        <f>IFERROR(VLOOKUP($J93,[3]LSIns!$B$5:$C$45,2,FALSE),"")</f>
        <v>lsViaticosDP</v>
      </c>
      <c r="L93" s="557" t="s">
        <v>1299</v>
      </c>
      <c r="M93" s="382" t="str">
        <f>IFERROR(VLOOKUP($L93,[4]Insumos!$C$2:$F$517,2,FALSE),"")</f>
        <v xml:space="preserve">Cheque </v>
      </c>
      <c r="N93" s="505">
        <v>1</v>
      </c>
      <c r="O93" s="338">
        <f>IFERROR(VLOOKUP($L93,[4]Insumos!$C$2:$F$517,3,FALSE),"")</f>
        <v>1500</v>
      </c>
      <c r="P93" s="337">
        <f>+Tabla1[[#This Row],[Precio Unitario]]*Tabla1[[#This Row],[Cantidad de Insumos]]</f>
        <v>1500</v>
      </c>
      <c r="Q93" s="380" t="str">
        <f>IFERROR(VLOOKUP($L93,[4]Insumos!$C$2:$F$517,4,FALSE),"")</f>
        <v>2.2.3.1.01</v>
      </c>
      <c r="R93" s="556"/>
      <c r="S93" s="449"/>
      <c r="T93" s="449"/>
    </row>
    <row r="94" spans="2:20" ht="63.75" x14ac:dyDescent="0.25">
      <c r="B94" s="403" t="e">
        <f>IF(Tabla1[[#This Row],[Código_Actividad]]="","",CONCATENATE(Tabla1[[#This Row],[POA]],".",Tabla1[[#This Row],[SRS]],".",Tabla1[[#This Row],[AREA]],".",Tabla1[[#This Row],[TIPO]]))</f>
        <v>#REF!</v>
      </c>
      <c r="C94" s="403" t="e">
        <f>IF(Tabla1[[#This Row],[Código_Actividad]]="","",'Formulario PPGR1'!#REF!)</f>
        <v>#REF!</v>
      </c>
      <c r="D94" s="403" t="e">
        <f>IF(Tabla1[[#This Row],[Código_Actividad]]="","",'Formulario PPGR1'!#REF!)</f>
        <v>#REF!</v>
      </c>
      <c r="E94" s="403" t="e">
        <f>IF(Tabla1[[#This Row],[Código_Actividad]]="","",'Formulario PPGR1'!#REF!)</f>
        <v>#REF!</v>
      </c>
      <c r="F94" s="403" t="e">
        <f>IF(Tabla1[[#This Row],[Código_Actividad]]="","",'Formulario PPGR1'!#REF!)</f>
        <v>#REF!</v>
      </c>
      <c r="G94" s="335" t="s">
        <v>2517</v>
      </c>
      <c r="H94" s="572" t="str">
        <f>IFERROR(VLOOKUP(Tabla1[[#This Row],[Código_Actividad]],'Formulario PPGR2'!$H$10:$I$1048576,2,FALSE),"")</f>
        <v>Visita de seguimiento y supervisión de la oferta, según cartera de servicios por niveles de complejidad (ajustes, publicación y digitalización de las carteras de servicios)</v>
      </c>
      <c r="I94" s="384">
        <f>IFERROR(VLOOKUP(Tabla1[[#This Row],[Código_Actividad]],Tabla2[[Código]:[Total de Acciones ]],15,FALSE),"")</f>
        <v>1</v>
      </c>
      <c r="J94" s="556" t="s">
        <v>216</v>
      </c>
      <c r="K94" s="558" t="str">
        <f>IFERROR(VLOOKUP($J94,[3]LSIns!$B$5:$C$45,2,FALSE),"")</f>
        <v>lsGasoil</v>
      </c>
      <c r="L94" s="557" t="s">
        <v>854</v>
      </c>
      <c r="M94" s="382" t="str">
        <f>IFERROR(VLOOKUP($L94,[4]Insumos!$C$2:$F$517,2,FALSE),"")</f>
        <v>galon</v>
      </c>
      <c r="N94" s="505">
        <v>10</v>
      </c>
      <c r="O94" s="338">
        <f>IFERROR(VLOOKUP($L94,[4]Insumos!$C$2:$F$517,3,FALSE),"")</f>
        <v>181</v>
      </c>
      <c r="P94" s="337">
        <f>+Tabla1[[#This Row],[Precio Unitario]]*Tabla1[[#This Row],[Cantidad de Insumos]]</f>
        <v>1810</v>
      </c>
      <c r="Q94" s="380" t="str">
        <f>IFERROR(VLOOKUP($L94,[4]Insumos!$C$2:$F$517,4,FALSE),"")</f>
        <v>2.3.7.1.02</v>
      </c>
      <c r="R94" s="556"/>
      <c r="S94" s="449"/>
      <c r="T94" s="449"/>
    </row>
    <row r="95" spans="2:20" ht="51" x14ac:dyDescent="0.25">
      <c r="B95" s="403" t="e">
        <f>IF(Tabla1[[#This Row],[Código_Actividad]]="","",CONCATENATE(Tabla1[[#This Row],[POA]],".",Tabla1[[#This Row],[SRS]],".",Tabla1[[#This Row],[AREA]],".",Tabla1[[#This Row],[TIPO]]))</f>
        <v>#REF!</v>
      </c>
      <c r="C95" s="403" t="e">
        <f>IF(Tabla1[[#This Row],[Código_Actividad]]="","",'Formulario PPGR1'!#REF!)</f>
        <v>#REF!</v>
      </c>
      <c r="D95" s="403" t="e">
        <f>IF(Tabla1[[#This Row],[Código_Actividad]]="","",'Formulario PPGR1'!#REF!)</f>
        <v>#REF!</v>
      </c>
      <c r="E95" s="403" t="e">
        <f>IF(Tabla1[[#This Row],[Código_Actividad]]="","",'Formulario PPGR1'!#REF!)</f>
        <v>#REF!</v>
      </c>
      <c r="F95" s="403" t="e">
        <f>IF(Tabla1[[#This Row],[Código_Actividad]]="","",'Formulario PPGR1'!#REF!)</f>
        <v>#REF!</v>
      </c>
      <c r="G95" s="335" t="s">
        <v>2542</v>
      </c>
      <c r="H95" s="572" t="str">
        <f>IFERROR(VLOOKUP(Tabla1[[#This Row],[Código_Actividad]],'Formulario PPGR2'!$H$10:$I$1048576,2,FALSE),"")</f>
        <v>Capacitación e implementación de la ficha técnica de tratamiento de Malaria por los SRS en los EES de salud del PN y CEAS.</v>
      </c>
      <c r="I95" s="384">
        <f>IFERROR(VLOOKUP(Tabla1[[#This Row],[Código_Actividad]],Tabla2[[Código]:[Total de Acciones ]],15,FALSE),"")</f>
        <v>3</v>
      </c>
      <c r="J95" s="556" t="s">
        <v>128</v>
      </c>
      <c r="K95" s="558" t="str">
        <f>IFERROR(VLOOKUP($J95,[3]LSIns!$B$5:$C$45,2,FALSE),"")</f>
        <v>lsViaticosDP</v>
      </c>
      <c r="L95" s="557" t="s">
        <v>1302</v>
      </c>
      <c r="M95" s="382" t="str">
        <f>IFERROR(VLOOKUP($L95,[4]Insumos!$C$2:$F$517,2,FALSE),"")</f>
        <v xml:space="preserve">Cheque </v>
      </c>
      <c r="N95" s="505">
        <v>3</v>
      </c>
      <c r="O95" s="338">
        <f>IFERROR(VLOOKUP($L95,[4]Insumos!$C$2:$F$517,3,FALSE),"")</f>
        <v>2100</v>
      </c>
      <c r="P95" s="337">
        <f>+Tabla1[[#This Row],[Precio Unitario]]*Tabla1[[#This Row],[Cantidad de Insumos]]</f>
        <v>6300</v>
      </c>
      <c r="Q95" s="380" t="str">
        <f>IFERROR(VLOOKUP($L95,[4]Insumos!$C$2:$F$517,4,FALSE),"")</f>
        <v>2.2.3.1.01</v>
      </c>
      <c r="R95" s="556"/>
      <c r="S95" s="449"/>
      <c r="T95" s="449"/>
    </row>
    <row r="96" spans="2:20" ht="51" x14ac:dyDescent="0.25">
      <c r="B96" s="403" t="e">
        <f>IF(Tabla1[[#This Row],[Código_Actividad]]="","",CONCATENATE(Tabla1[[#This Row],[POA]],".",Tabla1[[#This Row],[SRS]],".",Tabla1[[#This Row],[AREA]],".",Tabla1[[#This Row],[TIPO]]))</f>
        <v>#REF!</v>
      </c>
      <c r="C96" s="403" t="e">
        <f>IF(Tabla1[[#This Row],[Código_Actividad]]="","",'Formulario PPGR1'!#REF!)</f>
        <v>#REF!</v>
      </c>
      <c r="D96" s="403" t="e">
        <f>IF(Tabla1[[#This Row],[Código_Actividad]]="","",'Formulario PPGR1'!#REF!)</f>
        <v>#REF!</v>
      </c>
      <c r="E96" s="403" t="e">
        <f>IF(Tabla1[[#This Row],[Código_Actividad]]="","",'Formulario PPGR1'!#REF!)</f>
        <v>#REF!</v>
      </c>
      <c r="F96" s="403" t="e">
        <f>IF(Tabla1[[#This Row],[Código_Actividad]]="","",'Formulario PPGR1'!#REF!)</f>
        <v>#REF!</v>
      </c>
      <c r="G96" s="335" t="s">
        <v>2542</v>
      </c>
      <c r="H96" s="572" t="str">
        <f>IFERROR(VLOOKUP(Tabla1[[#This Row],[Código_Actividad]],'Formulario PPGR2'!$H$10:$I$1048576,2,FALSE),"")</f>
        <v>Capacitación e implementación de la ficha técnica de tratamiento de Malaria por los SRS en los EES de salud del PN y CEAS.</v>
      </c>
      <c r="I96" s="384">
        <f>IFERROR(VLOOKUP(Tabla1[[#This Row],[Código_Actividad]],Tabla2[[Código]:[Total de Acciones ]],15,FALSE),"")</f>
        <v>3</v>
      </c>
      <c r="J96" s="556" t="s">
        <v>128</v>
      </c>
      <c r="K96" s="558" t="str">
        <f>IFERROR(VLOOKUP($J96,[3]LSIns!$B$5:$C$45,2,FALSE),"")</f>
        <v>lsViaticosDP</v>
      </c>
      <c r="L96" s="557" t="s">
        <v>1299</v>
      </c>
      <c r="M96" s="382" t="str">
        <f>IFERROR(VLOOKUP($L96,[4]Insumos!$C$2:$F$517,2,FALSE),"")</f>
        <v xml:space="preserve">Cheque </v>
      </c>
      <c r="N96" s="505">
        <v>3</v>
      </c>
      <c r="O96" s="338">
        <f>IFERROR(VLOOKUP($L96,[4]Insumos!$C$2:$F$517,3,FALSE),"")</f>
        <v>1500</v>
      </c>
      <c r="P96" s="337">
        <f>+Tabla1[[#This Row],[Precio Unitario]]*Tabla1[[#This Row],[Cantidad de Insumos]]</f>
        <v>4500</v>
      </c>
      <c r="Q96" s="380" t="str">
        <f>IFERROR(VLOOKUP($L96,[4]Insumos!$C$2:$F$517,4,FALSE),"")</f>
        <v>2.2.3.1.01</v>
      </c>
      <c r="R96" s="556"/>
      <c r="S96" s="449"/>
      <c r="T96" s="449"/>
    </row>
    <row r="97" spans="2:20" ht="51" x14ac:dyDescent="0.25">
      <c r="B97" s="403" t="e">
        <f>IF(Tabla1[[#This Row],[Código_Actividad]]="","",CONCATENATE(Tabla1[[#This Row],[POA]],".",Tabla1[[#This Row],[SRS]],".",Tabla1[[#This Row],[AREA]],".",Tabla1[[#This Row],[TIPO]]))</f>
        <v>#REF!</v>
      </c>
      <c r="C97" s="403" t="e">
        <f>IF(Tabla1[[#This Row],[Código_Actividad]]="","",'Formulario PPGR1'!#REF!)</f>
        <v>#REF!</v>
      </c>
      <c r="D97" s="403" t="e">
        <f>IF(Tabla1[[#This Row],[Código_Actividad]]="","",'Formulario PPGR1'!#REF!)</f>
        <v>#REF!</v>
      </c>
      <c r="E97" s="403" t="e">
        <f>IF(Tabla1[[#This Row],[Código_Actividad]]="","",'Formulario PPGR1'!#REF!)</f>
        <v>#REF!</v>
      </c>
      <c r="F97" s="403" t="e">
        <f>IF(Tabla1[[#This Row],[Código_Actividad]]="","",'Formulario PPGR1'!#REF!)</f>
        <v>#REF!</v>
      </c>
      <c r="G97" s="335" t="s">
        <v>2542</v>
      </c>
      <c r="H97" s="572" t="str">
        <f>IFERROR(VLOOKUP(Tabla1[[#This Row],[Código_Actividad]],'Formulario PPGR2'!$H$10:$I$1048576,2,FALSE),"")</f>
        <v>Capacitación e implementación de la ficha técnica de tratamiento de Malaria por los SRS en los EES de salud del PN y CEAS.</v>
      </c>
      <c r="I97" s="384">
        <f>IFERROR(VLOOKUP(Tabla1[[#This Row],[Código_Actividad]],Tabla2[[Código]:[Total de Acciones ]],15,FALSE),"")</f>
        <v>3</v>
      </c>
      <c r="J97" s="556" t="s">
        <v>216</v>
      </c>
      <c r="K97" s="558" t="str">
        <f>IFERROR(VLOOKUP($J97,[3]LSIns!$B$5:$C$45,2,FALSE),"")</f>
        <v>lsGasoil</v>
      </c>
      <c r="L97" s="557" t="s">
        <v>854</v>
      </c>
      <c r="M97" s="382" t="str">
        <f>IFERROR(VLOOKUP($L97,[4]Insumos!$C$2:$F$517,2,FALSE),"")</f>
        <v>galon</v>
      </c>
      <c r="N97" s="505">
        <v>30</v>
      </c>
      <c r="O97" s="338">
        <f>IFERROR(VLOOKUP($L97,[4]Insumos!$C$2:$F$517,3,FALSE),"")</f>
        <v>181</v>
      </c>
      <c r="P97" s="337">
        <f>+Tabla1[[#This Row],[Precio Unitario]]*Tabla1[[#This Row],[Cantidad de Insumos]]</f>
        <v>5430</v>
      </c>
      <c r="Q97" s="380" t="str">
        <f>IFERROR(VLOOKUP($L97,[4]Insumos!$C$2:$F$517,4,FALSE),"")</f>
        <v>2.3.7.1.02</v>
      </c>
      <c r="R97" s="556"/>
      <c r="S97" s="449"/>
      <c r="T97" s="449"/>
    </row>
    <row r="98" spans="2:20" ht="38.25" x14ac:dyDescent="0.25">
      <c r="B98" s="403" t="e">
        <f>IF(Tabla1[[#This Row],[Código_Actividad]]="","",CONCATENATE(Tabla1[[#This Row],[POA]],".",Tabla1[[#This Row],[SRS]],".",Tabla1[[#This Row],[AREA]],".",Tabla1[[#This Row],[TIPO]]))</f>
        <v>#REF!</v>
      </c>
      <c r="C98" s="403" t="e">
        <f>IF(Tabla1[[#This Row],[Código_Actividad]]="","",'Formulario PPGR1'!#REF!)</f>
        <v>#REF!</v>
      </c>
      <c r="D98" s="403" t="e">
        <f>IF(Tabla1[[#This Row],[Código_Actividad]]="","",'Formulario PPGR1'!#REF!)</f>
        <v>#REF!</v>
      </c>
      <c r="E98" s="403" t="e">
        <f>IF(Tabla1[[#This Row],[Código_Actividad]]="","",'Formulario PPGR1'!#REF!)</f>
        <v>#REF!</v>
      </c>
      <c r="F98" s="403" t="e">
        <f>IF(Tabla1[[#This Row],[Código_Actividad]]="","",'Formulario PPGR1'!#REF!)</f>
        <v>#REF!</v>
      </c>
      <c r="G98" s="335" t="s">
        <v>2550</v>
      </c>
      <c r="H98" s="572" t="str">
        <f>IFERROR(VLOOKUP(Tabla1[[#This Row],[Código_Actividad]],'Formulario PPGR2'!$H$10:$I$1048576,2,FALSE),"")</f>
        <v>Socialización del plan de control de enfermedades transmitidas por vectores (albovirosis) en los EESS</v>
      </c>
      <c r="I98" s="384">
        <f>IFERROR(VLOOKUP(Tabla1[[#This Row],[Código_Actividad]],Tabla2[[Código]:[Total de Acciones ]],15,FALSE),"")</f>
        <v>3</v>
      </c>
      <c r="J98" s="556" t="s">
        <v>172</v>
      </c>
      <c r="K98" s="558" t="str">
        <f>IFERROR(VLOOKUP($J98,[3]LSIns!$B$5:$C$45,2,FALSE),"")</f>
        <v>lsAlimentosyBebidas</v>
      </c>
      <c r="L98" s="557" t="s">
        <v>706</v>
      </c>
      <c r="M98" s="382" t="str">
        <f>IFERROR(VLOOKUP($L98,[4]Insumos!$C$2:$F$517,2,FALSE),"")</f>
        <v>unidad</v>
      </c>
      <c r="N98" s="505">
        <v>6</v>
      </c>
      <c r="O98" s="338">
        <f>IFERROR(VLOOKUP($L98,[4]Insumos!$C$2:$F$517,3,FALSE),"")</f>
        <v>19706</v>
      </c>
      <c r="P98" s="337">
        <f>+Tabla1[[#This Row],[Precio Unitario]]*Tabla1[[#This Row],[Cantidad de Insumos]]</f>
        <v>118236</v>
      </c>
      <c r="Q98" s="380" t="str">
        <f>IFERROR(VLOOKUP($L98,[4]Insumos!$C$2:$F$517,4,FALSE),"")</f>
        <v>2.3.1.1.01</v>
      </c>
      <c r="R98" s="556"/>
      <c r="S98" s="449"/>
      <c r="T98" s="449"/>
    </row>
    <row r="99" spans="2:20" ht="51" x14ac:dyDescent="0.25">
      <c r="B99" s="403" t="e">
        <f>IF(Tabla1[[#This Row],[Código_Actividad]]="","",CONCATENATE(Tabla1[[#This Row],[POA]],".",Tabla1[[#This Row],[SRS]],".",Tabla1[[#This Row],[AREA]],".",Tabla1[[#This Row],[TIPO]]))</f>
        <v>#REF!</v>
      </c>
      <c r="C99" s="403" t="e">
        <f>IF(Tabla1[[#This Row],[Código_Actividad]]="","",'Formulario PPGR1'!#REF!)</f>
        <v>#REF!</v>
      </c>
      <c r="D99" s="403" t="e">
        <f>IF(Tabla1[[#This Row],[Código_Actividad]]="","",'Formulario PPGR1'!#REF!)</f>
        <v>#REF!</v>
      </c>
      <c r="E99" s="403" t="e">
        <f>IF(Tabla1[[#This Row],[Código_Actividad]]="","",'Formulario PPGR1'!#REF!)</f>
        <v>#REF!</v>
      </c>
      <c r="F99" s="403" t="e">
        <f>IF(Tabla1[[#This Row],[Código_Actividad]]="","",'Formulario PPGR1'!#REF!)</f>
        <v>#REF!</v>
      </c>
      <c r="G99" s="335" t="s">
        <v>2551</v>
      </c>
      <c r="H99" s="572" t="str">
        <f>IFERROR(VLOOKUP(Tabla1[[#This Row],[Código_Actividad]],'Formulario PPGR2'!$H$10:$I$1048576,2,FALSE),"")</f>
        <v>Seguimiento a la implementación del plan de control de enfermedades transmitidas por vectores (albovirosis) en los EESS</v>
      </c>
      <c r="I99" s="384">
        <f>IFERROR(VLOOKUP(Tabla1[[#This Row],[Código_Actividad]],Tabla2[[Código]:[Total de Acciones ]],15,FALSE),"")</f>
        <v>3</v>
      </c>
      <c r="J99" s="556" t="s">
        <v>128</v>
      </c>
      <c r="K99" s="558" t="str">
        <f>IFERROR(VLOOKUP($J99,[3]LSIns!$B$5:$C$45,2,FALSE),"")</f>
        <v>lsViaticosDP</v>
      </c>
      <c r="L99" s="557" t="s">
        <v>1302</v>
      </c>
      <c r="M99" s="382" t="str">
        <f>IFERROR(VLOOKUP($L99,[4]Insumos!$C$2:$F$517,2,FALSE),"")</f>
        <v xml:space="preserve">Cheque </v>
      </c>
      <c r="N99" s="505">
        <v>3</v>
      </c>
      <c r="O99" s="338">
        <f>IFERROR(VLOOKUP($L99,[4]Insumos!$C$2:$F$517,3,FALSE),"")</f>
        <v>2100</v>
      </c>
      <c r="P99" s="337">
        <f>+Tabla1[[#This Row],[Precio Unitario]]*Tabla1[[#This Row],[Cantidad de Insumos]]</f>
        <v>6300</v>
      </c>
      <c r="Q99" s="380" t="str">
        <f>IFERROR(VLOOKUP($L99,[4]Insumos!$C$2:$F$517,4,FALSE),"")</f>
        <v>2.2.3.1.01</v>
      </c>
      <c r="R99" s="556"/>
      <c r="S99" s="449"/>
      <c r="T99" s="449"/>
    </row>
    <row r="100" spans="2:20" ht="51" x14ac:dyDescent="0.25">
      <c r="B100" s="403" t="e">
        <f>IF(Tabla1[[#This Row],[Código_Actividad]]="","",CONCATENATE(Tabla1[[#This Row],[POA]],".",Tabla1[[#This Row],[SRS]],".",Tabla1[[#This Row],[AREA]],".",Tabla1[[#This Row],[TIPO]]))</f>
        <v>#REF!</v>
      </c>
      <c r="C100" s="403" t="e">
        <f>IF(Tabla1[[#This Row],[Código_Actividad]]="","",'Formulario PPGR1'!#REF!)</f>
        <v>#REF!</v>
      </c>
      <c r="D100" s="403" t="e">
        <f>IF(Tabla1[[#This Row],[Código_Actividad]]="","",'Formulario PPGR1'!#REF!)</f>
        <v>#REF!</v>
      </c>
      <c r="E100" s="403" t="e">
        <f>IF(Tabla1[[#This Row],[Código_Actividad]]="","",'Formulario PPGR1'!#REF!)</f>
        <v>#REF!</v>
      </c>
      <c r="F100" s="403" t="e">
        <f>IF(Tabla1[[#This Row],[Código_Actividad]]="","",'Formulario PPGR1'!#REF!)</f>
        <v>#REF!</v>
      </c>
      <c r="G100" s="335" t="s">
        <v>2551</v>
      </c>
      <c r="H100" s="572" t="str">
        <f>IFERROR(VLOOKUP(Tabla1[[#This Row],[Código_Actividad]],'Formulario PPGR2'!$H$10:$I$1048576,2,FALSE),"")</f>
        <v>Seguimiento a la implementación del plan de control de enfermedades transmitidas por vectores (albovirosis) en los EESS</v>
      </c>
      <c r="I100" s="384">
        <f>IFERROR(VLOOKUP(Tabla1[[#This Row],[Código_Actividad]],Tabla2[[Código]:[Total de Acciones ]],15,FALSE),"")</f>
        <v>3</v>
      </c>
      <c r="J100" s="556" t="s">
        <v>128</v>
      </c>
      <c r="K100" s="558" t="str">
        <f>IFERROR(VLOOKUP($J100,[3]LSIns!$B$5:$C$45,2,FALSE),"")</f>
        <v>lsViaticosDP</v>
      </c>
      <c r="L100" s="557" t="s">
        <v>1299</v>
      </c>
      <c r="M100" s="382" t="str">
        <f>IFERROR(VLOOKUP($L100,[4]Insumos!$C$2:$F$517,2,FALSE),"")</f>
        <v xml:space="preserve">Cheque </v>
      </c>
      <c r="N100" s="505">
        <v>3</v>
      </c>
      <c r="O100" s="338">
        <f>IFERROR(VLOOKUP($L100,[4]Insumos!$C$2:$F$517,3,FALSE),"")</f>
        <v>1500</v>
      </c>
      <c r="P100" s="337">
        <f>+Tabla1[[#This Row],[Precio Unitario]]*Tabla1[[#This Row],[Cantidad de Insumos]]</f>
        <v>4500</v>
      </c>
      <c r="Q100" s="380" t="str">
        <f>IFERROR(VLOOKUP($L100,[4]Insumos!$C$2:$F$517,4,FALSE),"")</f>
        <v>2.2.3.1.01</v>
      </c>
      <c r="R100" s="556"/>
      <c r="S100" s="449"/>
      <c r="T100" s="449"/>
    </row>
    <row r="101" spans="2:20" ht="51" x14ac:dyDescent="0.25">
      <c r="B101" s="403" t="e">
        <f>IF(Tabla1[[#This Row],[Código_Actividad]]="","",CONCATENATE(Tabla1[[#This Row],[POA]],".",Tabla1[[#This Row],[SRS]],".",Tabla1[[#This Row],[AREA]],".",Tabla1[[#This Row],[TIPO]]))</f>
        <v>#REF!</v>
      </c>
      <c r="C101" s="403" t="e">
        <f>IF(Tabla1[[#This Row],[Código_Actividad]]="","",'Formulario PPGR1'!#REF!)</f>
        <v>#REF!</v>
      </c>
      <c r="D101" s="403" t="e">
        <f>IF(Tabla1[[#This Row],[Código_Actividad]]="","",'Formulario PPGR1'!#REF!)</f>
        <v>#REF!</v>
      </c>
      <c r="E101" s="403" t="e">
        <f>IF(Tabla1[[#This Row],[Código_Actividad]]="","",'Formulario PPGR1'!#REF!)</f>
        <v>#REF!</v>
      </c>
      <c r="F101" s="403" t="e">
        <f>IF(Tabla1[[#This Row],[Código_Actividad]]="","",'Formulario PPGR1'!#REF!)</f>
        <v>#REF!</v>
      </c>
      <c r="G101" s="335" t="s">
        <v>2551</v>
      </c>
      <c r="H101" s="572" t="str">
        <f>IFERROR(VLOOKUP(Tabla1[[#This Row],[Código_Actividad]],'Formulario PPGR2'!$H$10:$I$1048576,2,FALSE),"")</f>
        <v>Seguimiento a la implementación del plan de control de enfermedades transmitidas por vectores (albovirosis) en los EESS</v>
      </c>
      <c r="I101" s="384">
        <f>IFERROR(VLOOKUP(Tabla1[[#This Row],[Código_Actividad]],Tabla2[[Código]:[Total de Acciones ]],15,FALSE),"")</f>
        <v>3</v>
      </c>
      <c r="J101" s="556" t="s">
        <v>216</v>
      </c>
      <c r="K101" s="558" t="str">
        <f>IFERROR(VLOOKUP($J101,[3]LSIns!$B$5:$C$45,2,FALSE),"")</f>
        <v>lsGasoil</v>
      </c>
      <c r="L101" s="557" t="s">
        <v>854</v>
      </c>
      <c r="M101" s="382" t="str">
        <f>IFERROR(VLOOKUP($L101,[4]Insumos!$C$2:$F$517,2,FALSE),"")</f>
        <v>galon</v>
      </c>
      <c r="N101" s="505">
        <v>30</v>
      </c>
      <c r="O101" s="338">
        <f>IFERROR(VLOOKUP($L101,[4]Insumos!$C$2:$F$517,3,FALSE),"")</f>
        <v>181</v>
      </c>
      <c r="P101" s="337">
        <f>+Tabla1[[#This Row],[Precio Unitario]]*Tabla1[[#This Row],[Cantidad de Insumos]]</f>
        <v>5430</v>
      </c>
      <c r="Q101" s="380" t="str">
        <f>IFERROR(VLOOKUP($L101,[4]Insumos!$C$2:$F$517,4,FALSE),"")</f>
        <v>2.3.7.1.02</v>
      </c>
      <c r="R101" s="556"/>
      <c r="S101" s="449"/>
      <c r="T101" s="449"/>
    </row>
    <row r="102" spans="2:20" ht="38.25" x14ac:dyDescent="0.25">
      <c r="B102" s="403" t="e">
        <f>IF(Tabla1[[#This Row],[Código_Actividad]]="","",CONCATENATE(Tabla1[[#This Row],[POA]],".",Tabla1[[#This Row],[SRS]],".",Tabla1[[#This Row],[AREA]],".",Tabla1[[#This Row],[TIPO]]))</f>
        <v>#REF!</v>
      </c>
      <c r="C102" s="403" t="e">
        <f>IF(Tabla1[[#This Row],[Código_Actividad]]="","",'Formulario PPGR1'!#REF!)</f>
        <v>#REF!</v>
      </c>
      <c r="D102" s="403" t="e">
        <f>IF(Tabla1[[#This Row],[Código_Actividad]]="","",'Formulario PPGR1'!#REF!)</f>
        <v>#REF!</v>
      </c>
      <c r="E102" s="403" t="e">
        <f>IF(Tabla1[[#This Row],[Código_Actividad]]="","",'Formulario PPGR1'!#REF!)</f>
        <v>#REF!</v>
      </c>
      <c r="F102" s="403" t="e">
        <f>IF(Tabla1[[#This Row],[Código_Actividad]]="","",'Formulario PPGR1'!#REF!)</f>
        <v>#REF!</v>
      </c>
      <c r="G102" s="335" t="s">
        <v>2583</v>
      </c>
      <c r="H102" s="572" t="str">
        <f>IFERROR(VLOOKUP(Tabla1[[#This Row],[Código_Actividad]],'Formulario PPGR2'!$H$10:$I$1048576,2,FALSE),"")</f>
        <v>Taller para establecer la organización y articulación del PNA con el NC por areas y zonas  de salud.</v>
      </c>
      <c r="I102" s="384">
        <f>IFERROR(VLOOKUP(Tabla1[[#This Row],[Código_Actividad]],Tabla2[[Código]:[Total de Acciones ]],15,FALSE),"")</f>
        <v>3</v>
      </c>
      <c r="J102" s="556" t="s">
        <v>172</v>
      </c>
      <c r="K102" s="558" t="str">
        <f>IFERROR(VLOOKUP($J102,[3]LSIns!$B$5:$C$45,2,FALSE),"")</f>
        <v>lsAlimentosyBebidas</v>
      </c>
      <c r="L102" s="557" t="s">
        <v>692</v>
      </c>
      <c r="M102" s="382" t="str">
        <f>IFERROR(VLOOKUP($L102,[4]Insumos!$C$2:$F$517,2,FALSE),"")</f>
        <v>unidad</v>
      </c>
      <c r="N102" s="505">
        <v>3</v>
      </c>
      <c r="O102" s="338">
        <f>IFERROR(VLOOKUP($L102,[4]Insumos!$C$2:$F$517,3,FALSE),"")</f>
        <v>25488</v>
      </c>
      <c r="P102" s="337">
        <f>+Tabla1[[#This Row],[Precio Unitario]]*Tabla1[[#This Row],[Cantidad de Insumos]]</f>
        <v>76464</v>
      </c>
      <c r="Q102" s="380" t="str">
        <f>IFERROR(VLOOKUP($L102,[4]Insumos!$C$2:$F$517,4,FALSE),"")</f>
        <v>2.3.1.1.01</v>
      </c>
      <c r="R102" s="556"/>
      <c r="S102" s="449"/>
      <c r="T102" s="449"/>
    </row>
    <row r="103" spans="2:20" ht="38.25" x14ac:dyDescent="0.25">
      <c r="B103" s="403" t="e">
        <f>IF(Tabla1[[#This Row],[Código_Actividad]]="","",CONCATENATE(Tabla1[[#This Row],[POA]],".",Tabla1[[#This Row],[SRS]],".",Tabla1[[#This Row],[AREA]],".",Tabla1[[#This Row],[TIPO]]))</f>
        <v>#REF!</v>
      </c>
      <c r="C103" s="403" t="e">
        <f>IF(Tabla1[[#This Row],[Código_Actividad]]="","",'Formulario PPGR1'!#REF!)</f>
        <v>#REF!</v>
      </c>
      <c r="D103" s="403" t="e">
        <f>IF(Tabla1[[#This Row],[Código_Actividad]]="","",'Formulario PPGR1'!#REF!)</f>
        <v>#REF!</v>
      </c>
      <c r="E103" s="403" t="e">
        <f>IF(Tabla1[[#This Row],[Código_Actividad]]="","",'Formulario PPGR1'!#REF!)</f>
        <v>#REF!</v>
      </c>
      <c r="F103" s="403" t="e">
        <f>IF(Tabla1[[#This Row],[Código_Actividad]]="","",'Formulario PPGR1'!#REF!)</f>
        <v>#REF!</v>
      </c>
      <c r="G103" s="335" t="s">
        <v>2587</v>
      </c>
      <c r="H103" s="572" t="str">
        <f>IFERROR(VLOOKUP(Tabla1[[#This Row],[Código_Actividad]],'Formulario PPGR2'!$H$10:$I$1048576,2,FALSE),"")</f>
        <v>Supervisión  organización y articulación del PNA con el NC por areas y zonas  de salud</v>
      </c>
      <c r="I103" s="384">
        <f>IFERROR(VLOOKUP(Tabla1[[#This Row],[Código_Actividad]],Tabla2[[Código]:[Total de Acciones ]],15,FALSE),"")</f>
        <v>1</v>
      </c>
      <c r="J103" s="556" t="s">
        <v>128</v>
      </c>
      <c r="K103" s="558" t="str">
        <f>IFERROR(VLOOKUP($J103,[3]LSIns!$B$5:$C$45,2,FALSE),"")</f>
        <v>lsViaticosDP</v>
      </c>
      <c r="L103" s="557" t="s">
        <v>1302</v>
      </c>
      <c r="M103" s="382" t="str">
        <f>IFERROR(VLOOKUP($L103,[4]Insumos!$C$2:$F$517,2,FALSE),"")</f>
        <v xml:space="preserve">Cheque </v>
      </c>
      <c r="N103" s="505">
        <v>1</v>
      </c>
      <c r="O103" s="338">
        <f>IFERROR(VLOOKUP($L103,[4]Insumos!$C$2:$F$517,3,FALSE),"")</f>
        <v>2100</v>
      </c>
      <c r="P103" s="337">
        <f>+Tabla1[[#This Row],[Precio Unitario]]*Tabla1[[#This Row],[Cantidad de Insumos]]</f>
        <v>2100</v>
      </c>
      <c r="Q103" s="380" t="str">
        <f>IFERROR(VLOOKUP($L103,[4]Insumos!$C$2:$F$517,4,FALSE),"")</f>
        <v>2.2.3.1.01</v>
      </c>
      <c r="R103" s="556"/>
      <c r="S103" s="449"/>
      <c r="T103" s="449"/>
    </row>
    <row r="104" spans="2:20" ht="38.25" x14ac:dyDescent="0.25">
      <c r="B104" s="403" t="e">
        <f>IF(Tabla1[[#This Row],[Código_Actividad]]="","",CONCATENATE(Tabla1[[#This Row],[POA]],".",Tabla1[[#This Row],[SRS]],".",Tabla1[[#This Row],[AREA]],".",Tabla1[[#This Row],[TIPO]]))</f>
        <v>#REF!</v>
      </c>
      <c r="C104" s="403" t="e">
        <f>IF(Tabla1[[#This Row],[Código_Actividad]]="","",'Formulario PPGR1'!#REF!)</f>
        <v>#REF!</v>
      </c>
      <c r="D104" s="403" t="e">
        <f>IF(Tabla1[[#This Row],[Código_Actividad]]="","",'Formulario PPGR1'!#REF!)</f>
        <v>#REF!</v>
      </c>
      <c r="E104" s="403" t="e">
        <f>IF(Tabla1[[#This Row],[Código_Actividad]]="","",'Formulario PPGR1'!#REF!)</f>
        <v>#REF!</v>
      </c>
      <c r="F104" s="403" t="e">
        <f>IF(Tabla1[[#This Row],[Código_Actividad]]="","",'Formulario PPGR1'!#REF!)</f>
        <v>#REF!</v>
      </c>
      <c r="G104" s="335" t="s">
        <v>2587</v>
      </c>
      <c r="H104" s="572" t="str">
        <f>IFERROR(VLOOKUP(Tabla1[[#This Row],[Código_Actividad]],'Formulario PPGR2'!$H$10:$I$1048576,2,FALSE),"")</f>
        <v>Supervisión  organización y articulación del PNA con el NC por areas y zonas  de salud</v>
      </c>
      <c r="I104" s="384">
        <f>IFERROR(VLOOKUP(Tabla1[[#This Row],[Código_Actividad]],Tabla2[[Código]:[Total de Acciones ]],15,FALSE),"")</f>
        <v>1</v>
      </c>
      <c r="J104" s="556" t="s">
        <v>128</v>
      </c>
      <c r="K104" s="558" t="str">
        <f>IFERROR(VLOOKUP($J104,[3]LSIns!$B$5:$C$45,2,FALSE),"")</f>
        <v>lsViaticosDP</v>
      </c>
      <c r="L104" s="557" t="s">
        <v>1299</v>
      </c>
      <c r="M104" s="382" t="str">
        <f>IFERROR(VLOOKUP($L104,[4]Insumos!$C$2:$F$517,2,FALSE),"")</f>
        <v xml:space="preserve">Cheque </v>
      </c>
      <c r="N104" s="505">
        <v>1</v>
      </c>
      <c r="O104" s="338">
        <f>IFERROR(VLOOKUP($L104,[4]Insumos!$C$2:$F$517,3,FALSE),"")</f>
        <v>1500</v>
      </c>
      <c r="P104" s="337">
        <f>+Tabla1[[#This Row],[Precio Unitario]]*Tabla1[[#This Row],[Cantidad de Insumos]]</f>
        <v>1500</v>
      </c>
      <c r="Q104" s="380" t="str">
        <f>IFERROR(VLOOKUP($L104,[4]Insumos!$C$2:$F$517,4,FALSE),"")</f>
        <v>2.2.3.1.01</v>
      </c>
      <c r="R104" s="556"/>
      <c r="S104" s="449"/>
      <c r="T104" s="449"/>
    </row>
    <row r="105" spans="2:20" ht="38.25" x14ac:dyDescent="0.25">
      <c r="B105" s="403" t="e">
        <f>IF(Tabla1[[#This Row],[Código_Actividad]]="","",CONCATENATE(Tabla1[[#This Row],[POA]],".",Tabla1[[#This Row],[SRS]],".",Tabla1[[#This Row],[AREA]],".",Tabla1[[#This Row],[TIPO]]))</f>
        <v>#REF!</v>
      </c>
      <c r="C105" s="403" t="e">
        <f>IF(Tabla1[[#This Row],[Código_Actividad]]="","",'Formulario PPGR1'!#REF!)</f>
        <v>#REF!</v>
      </c>
      <c r="D105" s="403" t="e">
        <f>IF(Tabla1[[#This Row],[Código_Actividad]]="","",'Formulario PPGR1'!#REF!)</f>
        <v>#REF!</v>
      </c>
      <c r="E105" s="403" t="e">
        <f>IF(Tabla1[[#This Row],[Código_Actividad]]="","",'Formulario PPGR1'!#REF!)</f>
        <v>#REF!</v>
      </c>
      <c r="F105" s="403" t="e">
        <f>IF(Tabla1[[#This Row],[Código_Actividad]]="","",'Formulario PPGR1'!#REF!)</f>
        <v>#REF!</v>
      </c>
      <c r="G105" s="335" t="s">
        <v>2587</v>
      </c>
      <c r="H105" s="572" t="str">
        <f>IFERROR(VLOOKUP(Tabla1[[#This Row],[Código_Actividad]],'Formulario PPGR2'!$H$10:$I$1048576,2,FALSE),"")</f>
        <v>Supervisión  organización y articulación del PNA con el NC por areas y zonas  de salud</v>
      </c>
      <c r="I105" s="384">
        <f>IFERROR(VLOOKUP(Tabla1[[#This Row],[Código_Actividad]],Tabla2[[Código]:[Total de Acciones ]],15,FALSE),"")</f>
        <v>1</v>
      </c>
      <c r="J105" s="556" t="s">
        <v>216</v>
      </c>
      <c r="K105" s="558" t="str">
        <f>IFERROR(VLOOKUP($J105,[3]LSIns!$B$5:$C$45,2,FALSE),"")</f>
        <v>lsGasoil</v>
      </c>
      <c r="L105" s="557" t="s">
        <v>854</v>
      </c>
      <c r="M105" s="382" t="str">
        <f>IFERROR(VLOOKUP($L105,[4]Insumos!$C$2:$F$517,2,FALSE),"")</f>
        <v>galon</v>
      </c>
      <c r="N105" s="505">
        <v>10</v>
      </c>
      <c r="O105" s="338">
        <f>IFERROR(VLOOKUP($L105,[4]Insumos!$C$2:$F$517,3,FALSE),"")</f>
        <v>181</v>
      </c>
      <c r="P105" s="337">
        <f>+Tabla1[[#This Row],[Precio Unitario]]*Tabla1[[#This Row],[Cantidad de Insumos]]</f>
        <v>1810</v>
      </c>
      <c r="Q105" s="380" t="str">
        <f>IFERROR(VLOOKUP($L105,[4]Insumos!$C$2:$F$517,4,FALSE),"")</f>
        <v>2.3.7.1.02</v>
      </c>
      <c r="R105" s="556"/>
      <c r="S105" s="449"/>
      <c r="T105" s="449"/>
    </row>
    <row r="106" spans="2:20" ht="25.5" x14ac:dyDescent="0.25">
      <c r="B106" s="403" t="e">
        <f>IF(Tabla1[[#This Row],[Código_Actividad]]="","",CONCATENATE(Tabla1[[#This Row],[POA]],".",Tabla1[[#This Row],[SRS]],".",Tabla1[[#This Row],[AREA]],".",Tabla1[[#This Row],[TIPO]]))</f>
        <v>#REF!</v>
      </c>
      <c r="C106" s="403" t="e">
        <f>IF(Tabla1[[#This Row],[Código_Actividad]]="","",'Formulario PPGR1'!#REF!)</f>
        <v>#REF!</v>
      </c>
      <c r="D106" s="403" t="e">
        <f>IF(Tabla1[[#This Row],[Código_Actividad]]="","",'Formulario PPGR1'!#REF!)</f>
        <v>#REF!</v>
      </c>
      <c r="E106" s="403" t="e">
        <f>IF(Tabla1[[#This Row],[Código_Actividad]]="","",'Formulario PPGR1'!#REF!)</f>
        <v>#REF!</v>
      </c>
      <c r="F106" s="403" t="e">
        <f>IF(Tabla1[[#This Row],[Código_Actividad]]="","",'Formulario PPGR1'!#REF!)</f>
        <v>#REF!</v>
      </c>
      <c r="G106" s="335" t="s">
        <v>2531</v>
      </c>
      <c r="H106" s="572" t="str">
        <f>IFERROR(VLOOKUP(Tabla1[[#This Row],[Código_Actividad]],'Formulario PPGR2'!$H$10:$I$1048576,2,FALSE),"")</f>
        <v xml:space="preserve">Talleres de prevención y disminución de la violencia intrafamiliar </v>
      </c>
      <c r="I106" s="384">
        <f>IFERROR(VLOOKUP(Tabla1[[#This Row],[Código_Actividad]],Tabla2[[Código]:[Total de Acciones ]],15,FALSE),"")</f>
        <v>4</v>
      </c>
      <c r="J106" s="556" t="s">
        <v>172</v>
      </c>
      <c r="K106" s="558" t="str">
        <f>IFERROR(VLOOKUP($J106,[3]LSIns!$B$5:$C$45,2,FALSE),"")</f>
        <v>lsAlimentosyBebidas</v>
      </c>
      <c r="L106" s="557" t="s">
        <v>691</v>
      </c>
      <c r="M106" s="382" t="str">
        <f>IFERROR(VLOOKUP($L106,[4]Insumos!$C$2:$F$517,2,FALSE),"")</f>
        <v>unidad</v>
      </c>
      <c r="N106" s="505">
        <v>4</v>
      </c>
      <c r="O106" s="338">
        <f>IFERROR(VLOOKUP($L106,[4]Insumos!$C$2:$F$517,3,FALSE),"")</f>
        <v>10133.5</v>
      </c>
      <c r="P106" s="337">
        <f>+Tabla1[[#This Row],[Precio Unitario]]*Tabla1[[#This Row],[Cantidad de Insumos]]</f>
        <v>40534</v>
      </c>
      <c r="Q106" s="380" t="str">
        <f>IFERROR(VLOOKUP($L106,[4]Insumos!$C$2:$F$517,4,FALSE),"")</f>
        <v>2.3.1.1.01</v>
      </c>
      <c r="R106" s="556"/>
      <c r="S106" s="449"/>
      <c r="T106" s="449"/>
    </row>
    <row r="107" spans="2:20" ht="51" x14ac:dyDescent="0.25">
      <c r="B107" s="403" t="e">
        <f>IF(Tabla1[[#This Row],[Código_Actividad]]="","",CONCATENATE(Tabla1[[#This Row],[POA]],".",Tabla1[[#This Row],[SRS]],".",Tabla1[[#This Row],[AREA]],".",Tabla1[[#This Row],[TIPO]]))</f>
        <v>#REF!</v>
      </c>
      <c r="C107" s="403" t="e">
        <f>IF(Tabla1[[#This Row],[Código_Actividad]]="","",'Formulario PPGR1'!#REF!)</f>
        <v>#REF!</v>
      </c>
      <c r="D107" s="403" t="e">
        <f>IF(Tabla1[[#This Row],[Código_Actividad]]="","",'Formulario PPGR1'!#REF!)</f>
        <v>#REF!</v>
      </c>
      <c r="E107" s="403" t="e">
        <f>IF(Tabla1[[#This Row],[Código_Actividad]]="","",'Formulario PPGR1'!#REF!)</f>
        <v>#REF!</v>
      </c>
      <c r="F107" s="403" t="e">
        <f>IF(Tabla1[[#This Row],[Código_Actividad]]="","",'Formulario PPGR1'!#REF!)</f>
        <v>#REF!</v>
      </c>
      <c r="G107" s="335" t="s">
        <v>2533</v>
      </c>
      <c r="H107" s="572" t="str">
        <f>IFERROR(VLOOKUP(Tabla1[[#This Row],[Código_Actividad]],'Formulario PPGR2'!$H$10:$I$1048576,2,FALSE),"")</f>
        <v>Supervisión y seguimiento sobre el  correcto abordaje a los pacientes victimas de violencia en  las unidades de género en los SRS</v>
      </c>
      <c r="I107" s="384">
        <f>IFERROR(VLOOKUP(Tabla1[[#This Row],[Código_Actividad]],Tabla2[[Código]:[Total de Acciones ]],15,FALSE),"")</f>
        <v>12</v>
      </c>
      <c r="J107" s="556" t="s">
        <v>128</v>
      </c>
      <c r="K107" s="558" t="str">
        <f>IFERROR(VLOOKUP($J107,[3]LSIns!$B$5:$C$45,2,FALSE),"")</f>
        <v>lsViaticosDP</v>
      </c>
      <c r="L107" s="557" t="s">
        <v>1302</v>
      </c>
      <c r="M107" s="382" t="str">
        <f>IFERROR(VLOOKUP($L107,[4]Insumos!$C$2:$F$517,2,FALSE),"")</f>
        <v xml:space="preserve">Cheque </v>
      </c>
      <c r="N107" s="505">
        <v>12</v>
      </c>
      <c r="O107" s="338">
        <f>IFERROR(VLOOKUP($L107,[4]Insumos!$C$2:$F$517,3,FALSE),"")</f>
        <v>2100</v>
      </c>
      <c r="P107" s="337">
        <f>+Tabla1[[#This Row],[Precio Unitario]]*Tabla1[[#This Row],[Cantidad de Insumos]]</f>
        <v>25200</v>
      </c>
      <c r="Q107" s="380" t="str">
        <f>IFERROR(VLOOKUP($L107,[4]Insumos!$C$2:$F$517,4,FALSE),"")</f>
        <v>2.2.3.1.01</v>
      </c>
      <c r="R107" s="556"/>
      <c r="S107" s="449"/>
      <c r="T107" s="449"/>
    </row>
    <row r="108" spans="2:20" ht="51" x14ac:dyDescent="0.25">
      <c r="B108" s="403" t="e">
        <f>IF(Tabla1[[#This Row],[Código_Actividad]]="","",CONCATENATE(Tabla1[[#This Row],[POA]],".",Tabla1[[#This Row],[SRS]],".",Tabla1[[#This Row],[AREA]],".",Tabla1[[#This Row],[TIPO]]))</f>
        <v>#REF!</v>
      </c>
      <c r="C108" s="403" t="e">
        <f>IF(Tabla1[[#This Row],[Código_Actividad]]="","",'Formulario PPGR1'!#REF!)</f>
        <v>#REF!</v>
      </c>
      <c r="D108" s="403" t="e">
        <f>IF(Tabla1[[#This Row],[Código_Actividad]]="","",'Formulario PPGR1'!#REF!)</f>
        <v>#REF!</v>
      </c>
      <c r="E108" s="403" t="e">
        <f>IF(Tabla1[[#This Row],[Código_Actividad]]="","",'Formulario PPGR1'!#REF!)</f>
        <v>#REF!</v>
      </c>
      <c r="F108" s="403" t="e">
        <f>IF(Tabla1[[#This Row],[Código_Actividad]]="","",'Formulario PPGR1'!#REF!)</f>
        <v>#REF!</v>
      </c>
      <c r="G108" s="335" t="s">
        <v>2533</v>
      </c>
      <c r="H108" s="572" t="str">
        <f>IFERROR(VLOOKUP(Tabla1[[#This Row],[Código_Actividad]],'Formulario PPGR2'!$H$10:$I$1048576,2,FALSE),"")</f>
        <v>Supervisión y seguimiento sobre el  correcto abordaje a los pacientes victimas de violencia en  las unidades de género en los SRS</v>
      </c>
      <c r="I108" s="384">
        <f>IFERROR(VLOOKUP(Tabla1[[#This Row],[Código_Actividad]],Tabla2[[Código]:[Total de Acciones ]],15,FALSE),"")</f>
        <v>12</v>
      </c>
      <c r="J108" s="556" t="s">
        <v>128</v>
      </c>
      <c r="K108" s="558" t="str">
        <f>IFERROR(VLOOKUP($J108,[3]LSIns!$B$5:$C$45,2,FALSE),"")</f>
        <v>lsViaticosDP</v>
      </c>
      <c r="L108" s="557" t="s">
        <v>1299</v>
      </c>
      <c r="M108" s="382" t="str">
        <f>IFERROR(VLOOKUP($L108,[4]Insumos!$C$2:$F$517,2,FALSE),"")</f>
        <v xml:space="preserve">Cheque </v>
      </c>
      <c r="N108" s="505">
        <v>12</v>
      </c>
      <c r="O108" s="338">
        <f>IFERROR(VLOOKUP($L108,[4]Insumos!$C$2:$F$517,3,FALSE),"")</f>
        <v>1500</v>
      </c>
      <c r="P108" s="337">
        <f>+Tabla1[[#This Row],[Precio Unitario]]*Tabla1[[#This Row],[Cantidad de Insumos]]</f>
        <v>18000</v>
      </c>
      <c r="Q108" s="380" t="str">
        <f>IFERROR(VLOOKUP($L108,[4]Insumos!$C$2:$F$517,4,FALSE),"")</f>
        <v>2.2.3.1.01</v>
      </c>
      <c r="R108" s="556"/>
      <c r="S108" s="449"/>
      <c r="T108" s="449"/>
    </row>
    <row r="109" spans="2:20" ht="51" x14ac:dyDescent="0.25">
      <c r="B109" s="403" t="e">
        <f>IF(Tabla1[[#This Row],[Código_Actividad]]="","",CONCATENATE(Tabla1[[#This Row],[POA]],".",Tabla1[[#This Row],[SRS]],".",Tabla1[[#This Row],[AREA]],".",Tabla1[[#This Row],[TIPO]]))</f>
        <v>#REF!</v>
      </c>
      <c r="C109" s="403" t="e">
        <f>IF(Tabla1[[#This Row],[Código_Actividad]]="","",'Formulario PPGR1'!#REF!)</f>
        <v>#REF!</v>
      </c>
      <c r="D109" s="403" t="e">
        <f>IF(Tabla1[[#This Row],[Código_Actividad]]="","",'Formulario PPGR1'!#REF!)</f>
        <v>#REF!</v>
      </c>
      <c r="E109" s="403" t="e">
        <f>IF(Tabla1[[#This Row],[Código_Actividad]]="","",'Formulario PPGR1'!#REF!)</f>
        <v>#REF!</v>
      </c>
      <c r="F109" s="403" t="e">
        <f>IF(Tabla1[[#This Row],[Código_Actividad]]="","",'Formulario PPGR1'!#REF!)</f>
        <v>#REF!</v>
      </c>
      <c r="G109" s="335" t="s">
        <v>2533</v>
      </c>
      <c r="H109" s="572" t="str">
        <f>IFERROR(VLOOKUP(Tabla1[[#This Row],[Código_Actividad]],'Formulario PPGR2'!$H$10:$I$1048576,2,FALSE),"")</f>
        <v>Supervisión y seguimiento sobre el  correcto abordaje a los pacientes victimas de violencia en  las unidades de género en los SRS</v>
      </c>
      <c r="I109" s="384">
        <f>IFERROR(VLOOKUP(Tabla1[[#This Row],[Código_Actividad]],Tabla2[[Código]:[Total de Acciones ]],15,FALSE),"")</f>
        <v>12</v>
      </c>
      <c r="J109" s="556" t="s">
        <v>216</v>
      </c>
      <c r="K109" s="558" t="str">
        <f>IFERROR(VLOOKUP($J109,[3]LSIns!$B$5:$C$45,2,FALSE),"")</f>
        <v>lsGasoil</v>
      </c>
      <c r="L109" s="557" t="s">
        <v>854</v>
      </c>
      <c r="M109" s="382" t="str">
        <f>IFERROR(VLOOKUP($L109,[4]Insumos!$C$2:$F$517,2,FALSE),"")</f>
        <v>galon</v>
      </c>
      <c r="N109" s="505">
        <v>120</v>
      </c>
      <c r="O109" s="338">
        <f>IFERROR(VLOOKUP($L109,[4]Insumos!$C$2:$F$517,3,FALSE),"")</f>
        <v>181</v>
      </c>
      <c r="P109" s="337">
        <f>+Tabla1[[#This Row],[Precio Unitario]]*Tabla1[[#This Row],[Cantidad de Insumos]]</f>
        <v>21720</v>
      </c>
      <c r="Q109" s="380" t="str">
        <f>IFERROR(VLOOKUP($L109,[4]Insumos!$C$2:$F$517,4,FALSE),"")</f>
        <v>2.3.7.1.02</v>
      </c>
      <c r="R109" s="556"/>
      <c r="S109" s="449"/>
      <c r="T109" s="449"/>
    </row>
    <row r="110" spans="2:20" ht="25.5" x14ac:dyDescent="0.25">
      <c r="B110" s="403" t="e">
        <f>IF(Tabla1[[#This Row],[Código_Actividad]]="","",CONCATENATE(Tabla1[[#This Row],[POA]],".",Tabla1[[#This Row],[SRS]],".",Tabla1[[#This Row],[AREA]],".",Tabla1[[#This Row],[TIPO]]))</f>
        <v>#REF!</v>
      </c>
      <c r="C110" s="403" t="e">
        <f>IF(Tabla1[[#This Row],[Código_Actividad]]="","",'Formulario PPGR1'!#REF!)</f>
        <v>#REF!</v>
      </c>
      <c r="D110" s="403" t="e">
        <f>IF(Tabla1[[#This Row],[Código_Actividad]]="","",'Formulario PPGR1'!#REF!)</f>
        <v>#REF!</v>
      </c>
      <c r="E110" s="403" t="e">
        <f>IF(Tabla1[[#This Row],[Código_Actividad]]="","",'Formulario PPGR1'!#REF!)</f>
        <v>#REF!</v>
      </c>
      <c r="F110" s="403" t="e">
        <f>IF(Tabla1[[#This Row],[Código_Actividad]]="","",'Formulario PPGR1'!#REF!)</f>
        <v>#REF!</v>
      </c>
      <c r="G110" s="335" t="s">
        <v>2534</v>
      </c>
      <c r="H110" s="572" t="str">
        <f>IFERROR(VLOOKUP(Tabla1[[#This Row],[Código_Actividad]],'Formulario PPGR2'!$H$10:$I$1048576,2,FALSE),"")</f>
        <v xml:space="preserve">Taller de Masculinidad Positiva </v>
      </c>
      <c r="I110" s="384">
        <f>IFERROR(VLOOKUP(Tabla1[[#This Row],[Código_Actividad]],Tabla2[[Código]:[Total de Acciones ]],15,FALSE),"")</f>
        <v>4</v>
      </c>
      <c r="J110" s="556" t="s">
        <v>172</v>
      </c>
      <c r="K110" s="558" t="str">
        <f>IFERROR(VLOOKUP($J110,[3]LSIns!$B$5:$C$45,2,FALSE),"")</f>
        <v>lsAlimentosyBebidas</v>
      </c>
      <c r="L110" s="557" t="s">
        <v>691</v>
      </c>
      <c r="M110" s="382" t="str">
        <f>IFERROR(VLOOKUP($L110,[4]Insumos!$C$2:$F$517,2,FALSE),"")</f>
        <v>unidad</v>
      </c>
      <c r="N110" s="505">
        <v>4</v>
      </c>
      <c r="O110" s="338">
        <f>IFERROR(VLOOKUP($L110,[4]Insumos!$C$2:$F$517,3,FALSE),"")</f>
        <v>10133.5</v>
      </c>
      <c r="P110" s="337">
        <f>+Tabla1[[#This Row],[Precio Unitario]]*Tabla1[[#This Row],[Cantidad de Insumos]]</f>
        <v>40534</v>
      </c>
      <c r="Q110" s="380" t="str">
        <f>IFERROR(VLOOKUP($L110,[4]Insumos!$C$2:$F$517,4,FALSE),"")</f>
        <v>2.3.1.1.01</v>
      </c>
      <c r="R110" s="556"/>
      <c r="S110" s="449"/>
      <c r="T110" s="449"/>
    </row>
    <row r="111" spans="2:20" ht="25.5" x14ac:dyDescent="0.25">
      <c r="B111" s="403" t="e">
        <f>IF(Tabla1[[#This Row],[Código_Actividad]]="","",CONCATENATE(Tabla1[[#This Row],[POA]],".",Tabla1[[#This Row],[SRS]],".",Tabla1[[#This Row],[AREA]],".",Tabla1[[#This Row],[TIPO]]))</f>
        <v>#REF!</v>
      </c>
      <c r="C111" s="403" t="e">
        <f>IF(Tabla1[[#This Row],[Código_Actividad]]="","",'Formulario PPGR1'!#REF!)</f>
        <v>#REF!</v>
      </c>
      <c r="D111" s="403" t="e">
        <f>IF(Tabla1[[#This Row],[Código_Actividad]]="","",'Formulario PPGR1'!#REF!)</f>
        <v>#REF!</v>
      </c>
      <c r="E111" s="403" t="e">
        <f>IF(Tabla1[[#This Row],[Código_Actividad]]="","",'Formulario PPGR1'!#REF!)</f>
        <v>#REF!</v>
      </c>
      <c r="F111" s="403" t="e">
        <f>IF(Tabla1[[#This Row],[Código_Actividad]]="","",'Formulario PPGR1'!#REF!)</f>
        <v>#REF!</v>
      </c>
      <c r="G111" s="335" t="s">
        <v>2524</v>
      </c>
      <c r="H111" s="572" t="str">
        <f>IFERROR(VLOOKUP(Tabla1[[#This Row],[Código_Actividad]],'Formulario PPGR2'!$H$10:$I$1048576,2,FALSE),"")</f>
        <v>Taller de Humanización en Salud Mental</v>
      </c>
      <c r="I111" s="384">
        <f>IFERROR(VLOOKUP(Tabla1[[#This Row],[Código_Actividad]],Tabla2[[Código]:[Total de Acciones ]],15,FALSE),"")</f>
        <v>1</v>
      </c>
      <c r="J111" s="556" t="s">
        <v>172</v>
      </c>
      <c r="K111" s="558" t="str">
        <f>IFERROR(VLOOKUP($J111,[3]LSIns!$B$5:$C$45,2,FALSE),"")</f>
        <v>lsAlimentosyBebidas</v>
      </c>
      <c r="L111" s="557" t="s">
        <v>709</v>
      </c>
      <c r="M111" s="382" t="str">
        <f>IFERROR(VLOOKUP($L111,[4]Insumos!$C$2:$F$517,2,FALSE),"")</f>
        <v>unidad</v>
      </c>
      <c r="N111" s="505">
        <v>1</v>
      </c>
      <c r="O111" s="338">
        <f>IFERROR(VLOOKUP($L111,[4]Insumos!$C$2:$F$517,3,FALSE),"")</f>
        <v>24225.4</v>
      </c>
      <c r="P111" s="337">
        <f>+Tabla1[[#This Row],[Precio Unitario]]*Tabla1[[#This Row],[Cantidad de Insumos]]</f>
        <v>24225.4</v>
      </c>
      <c r="Q111" s="380" t="str">
        <f>IFERROR(VLOOKUP($L111,[4]Insumos!$C$2:$F$517,4,FALSE),"")</f>
        <v>2.3.1.1.01</v>
      </c>
      <c r="R111" s="556"/>
      <c r="S111" s="449"/>
      <c r="T111" s="449"/>
    </row>
    <row r="112" spans="2:20" ht="25.5" x14ac:dyDescent="0.25">
      <c r="B112" s="403" t="e">
        <f>IF(Tabla1[[#This Row],[Código_Actividad]]="","",CONCATENATE(Tabla1[[#This Row],[POA]],".",Tabla1[[#This Row],[SRS]],".",Tabla1[[#This Row],[AREA]],".",Tabla1[[#This Row],[TIPO]]))</f>
        <v>#REF!</v>
      </c>
      <c r="C112" s="403" t="e">
        <f>IF(Tabla1[[#This Row],[Código_Actividad]]="","",'Formulario PPGR1'!#REF!)</f>
        <v>#REF!</v>
      </c>
      <c r="D112" s="403" t="e">
        <f>IF(Tabla1[[#This Row],[Código_Actividad]]="","",'Formulario PPGR1'!#REF!)</f>
        <v>#REF!</v>
      </c>
      <c r="E112" s="403" t="e">
        <f>IF(Tabla1[[#This Row],[Código_Actividad]]="","",'Formulario PPGR1'!#REF!)</f>
        <v>#REF!</v>
      </c>
      <c r="F112" s="403" t="e">
        <f>IF(Tabla1[[#This Row],[Código_Actividad]]="","",'Formulario PPGR1'!#REF!)</f>
        <v>#REF!</v>
      </c>
      <c r="G112" s="335" t="s">
        <v>2526</v>
      </c>
      <c r="H112" s="572" t="str">
        <f>IFERROR(VLOOKUP(Tabla1[[#This Row],[Código_Actividad]],'Formulario PPGR2'!$H$10:$I$1048576,2,FALSE),"")</f>
        <v>Taller de Emergencias y Urgencias Psiquiátricas en los Servicios del 911</v>
      </c>
      <c r="I112" s="384">
        <f>IFERROR(VLOOKUP(Tabla1[[#This Row],[Código_Actividad]],Tabla2[[Código]:[Total de Acciones ]],15,FALSE),"")</f>
        <v>1</v>
      </c>
      <c r="J112" s="556" t="s">
        <v>128</v>
      </c>
      <c r="K112" s="558" t="str">
        <f>IFERROR(VLOOKUP($J112,[3]LSIns!$B$5:$C$45,2,FALSE),"")</f>
        <v>lsViaticosDP</v>
      </c>
      <c r="L112" s="557" t="s">
        <v>1302</v>
      </c>
      <c r="M112" s="382" t="str">
        <f>IFERROR(VLOOKUP($L112,[4]Insumos!$C$2:$F$517,2,FALSE),"")</f>
        <v xml:space="preserve">Cheque </v>
      </c>
      <c r="N112" s="505">
        <v>4</v>
      </c>
      <c r="O112" s="338">
        <f>IFERROR(VLOOKUP($L112,[4]Insumos!$C$2:$F$517,3,FALSE),"")</f>
        <v>2100</v>
      </c>
      <c r="P112" s="337">
        <f>+Tabla1[[#This Row],[Precio Unitario]]*Tabla1[[#This Row],[Cantidad de Insumos]]</f>
        <v>8400</v>
      </c>
      <c r="Q112" s="380" t="str">
        <f>IFERROR(VLOOKUP($L112,[4]Insumos!$C$2:$F$517,4,FALSE),"")</f>
        <v>2.2.3.1.01</v>
      </c>
      <c r="R112" s="556"/>
      <c r="S112" s="449"/>
      <c r="T112" s="449"/>
    </row>
    <row r="113" spans="2:20" ht="25.5" x14ac:dyDescent="0.25">
      <c r="B113" s="403" t="e">
        <f>IF(Tabla1[[#This Row],[Código_Actividad]]="","",CONCATENATE(Tabla1[[#This Row],[POA]],".",Tabla1[[#This Row],[SRS]],".",Tabla1[[#This Row],[AREA]],".",Tabla1[[#This Row],[TIPO]]))</f>
        <v>#REF!</v>
      </c>
      <c r="C113" s="403" t="e">
        <f>IF(Tabla1[[#This Row],[Código_Actividad]]="","",'Formulario PPGR1'!#REF!)</f>
        <v>#REF!</v>
      </c>
      <c r="D113" s="403" t="e">
        <f>IF(Tabla1[[#This Row],[Código_Actividad]]="","",'Formulario PPGR1'!#REF!)</f>
        <v>#REF!</v>
      </c>
      <c r="E113" s="403" t="e">
        <f>IF(Tabla1[[#This Row],[Código_Actividad]]="","",'Formulario PPGR1'!#REF!)</f>
        <v>#REF!</v>
      </c>
      <c r="F113" s="403" t="e">
        <f>IF(Tabla1[[#This Row],[Código_Actividad]]="","",'Formulario PPGR1'!#REF!)</f>
        <v>#REF!</v>
      </c>
      <c r="G113" s="335" t="s">
        <v>2526</v>
      </c>
      <c r="H113" s="572" t="str">
        <f>IFERROR(VLOOKUP(Tabla1[[#This Row],[Código_Actividad]],'Formulario PPGR2'!$H$10:$I$1048576,2,FALSE),"")</f>
        <v>Taller de Emergencias y Urgencias Psiquiátricas en los Servicios del 911</v>
      </c>
      <c r="I113" s="384">
        <f>IFERROR(VLOOKUP(Tabla1[[#This Row],[Código_Actividad]],Tabla2[[Código]:[Total de Acciones ]],15,FALSE),"")</f>
        <v>1</v>
      </c>
      <c r="J113" s="556" t="s">
        <v>128</v>
      </c>
      <c r="K113" s="558" t="str">
        <f>IFERROR(VLOOKUP($J113,[3]LSIns!$B$5:$C$45,2,FALSE),"")</f>
        <v>lsViaticosDP</v>
      </c>
      <c r="L113" s="557" t="s">
        <v>1299</v>
      </c>
      <c r="M113" s="382" t="str">
        <f>IFERROR(VLOOKUP($L113,[4]Insumos!$C$2:$F$517,2,FALSE),"")</f>
        <v xml:space="preserve">Cheque </v>
      </c>
      <c r="N113" s="505">
        <v>4</v>
      </c>
      <c r="O113" s="338">
        <f>IFERROR(VLOOKUP($L113,[4]Insumos!$C$2:$F$517,3,FALSE),"")</f>
        <v>1500</v>
      </c>
      <c r="P113" s="337">
        <f>+Tabla1[[#This Row],[Precio Unitario]]*Tabla1[[#This Row],[Cantidad de Insumos]]</f>
        <v>6000</v>
      </c>
      <c r="Q113" s="380" t="str">
        <f>IFERROR(VLOOKUP($L113,[4]Insumos!$C$2:$F$517,4,FALSE),"")</f>
        <v>2.2.3.1.01</v>
      </c>
      <c r="R113" s="556"/>
      <c r="S113" s="449"/>
      <c r="T113" s="449"/>
    </row>
    <row r="114" spans="2:20" ht="25.5" x14ac:dyDescent="0.25">
      <c r="B114" s="403" t="e">
        <f>IF(Tabla1[[#This Row],[Código_Actividad]]="","",CONCATENATE(Tabla1[[#This Row],[POA]],".",Tabla1[[#This Row],[SRS]],".",Tabla1[[#This Row],[AREA]],".",Tabla1[[#This Row],[TIPO]]))</f>
        <v>#REF!</v>
      </c>
      <c r="C114" s="403" t="e">
        <f>IF(Tabla1[[#This Row],[Código_Actividad]]="","",'Formulario PPGR1'!#REF!)</f>
        <v>#REF!</v>
      </c>
      <c r="D114" s="403" t="e">
        <f>IF(Tabla1[[#This Row],[Código_Actividad]]="","",'Formulario PPGR1'!#REF!)</f>
        <v>#REF!</v>
      </c>
      <c r="E114" s="403" t="e">
        <f>IF(Tabla1[[#This Row],[Código_Actividad]]="","",'Formulario PPGR1'!#REF!)</f>
        <v>#REF!</v>
      </c>
      <c r="F114" s="403" t="e">
        <f>IF(Tabla1[[#This Row],[Código_Actividad]]="","",'Formulario PPGR1'!#REF!)</f>
        <v>#REF!</v>
      </c>
      <c r="G114" s="335" t="s">
        <v>2526</v>
      </c>
      <c r="H114" s="572" t="str">
        <f>IFERROR(VLOOKUP(Tabla1[[#This Row],[Código_Actividad]],'Formulario PPGR2'!$H$10:$I$1048576,2,FALSE),"")</f>
        <v>Taller de Emergencias y Urgencias Psiquiátricas en los Servicios del 911</v>
      </c>
      <c r="I114" s="384">
        <f>IFERROR(VLOOKUP(Tabla1[[#This Row],[Código_Actividad]],Tabla2[[Código]:[Total de Acciones ]],15,FALSE),"")</f>
        <v>1</v>
      </c>
      <c r="J114" s="556" t="s">
        <v>216</v>
      </c>
      <c r="K114" s="558" t="str">
        <f>IFERROR(VLOOKUP($J114,[3]LSIns!$B$5:$C$45,2,FALSE),"")</f>
        <v>lsGasoil</v>
      </c>
      <c r="L114" s="557" t="s">
        <v>854</v>
      </c>
      <c r="M114" s="382" t="str">
        <f>IFERROR(VLOOKUP($L114,[4]Insumos!$C$2:$F$517,2,FALSE),"")</f>
        <v>galon</v>
      </c>
      <c r="N114" s="505">
        <v>40</v>
      </c>
      <c r="O114" s="338">
        <f>IFERROR(VLOOKUP($L114,[4]Insumos!$C$2:$F$517,3,FALSE),"")</f>
        <v>181</v>
      </c>
      <c r="P114" s="337">
        <f>+Tabla1[[#This Row],[Precio Unitario]]*Tabla1[[#This Row],[Cantidad de Insumos]]</f>
        <v>7240</v>
      </c>
      <c r="Q114" s="380" t="str">
        <f>IFERROR(VLOOKUP($L114,[4]Insumos!$C$2:$F$517,4,FALSE),"")</f>
        <v>2.3.7.1.02</v>
      </c>
      <c r="R114" s="556"/>
      <c r="S114" s="449"/>
      <c r="T114" s="449"/>
    </row>
    <row r="115" spans="2:20" ht="51" x14ac:dyDescent="0.25">
      <c r="B115" s="403" t="e">
        <f>IF(Tabla1[[#This Row],[Código_Actividad]]="","",CONCATENATE(Tabla1[[#This Row],[POA]],".",Tabla1[[#This Row],[SRS]],".",Tabla1[[#This Row],[AREA]],".",Tabla1[[#This Row],[TIPO]]))</f>
        <v>#REF!</v>
      </c>
      <c r="C115" s="403" t="e">
        <f>IF(Tabla1[[#This Row],[Código_Actividad]]="","",'Formulario PPGR1'!#REF!)</f>
        <v>#REF!</v>
      </c>
      <c r="D115" s="403" t="e">
        <f>IF(Tabla1[[#This Row],[Código_Actividad]]="","",'Formulario PPGR1'!#REF!)</f>
        <v>#REF!</v>
      </c>
      <c r="E115" s="403" t="e">
        <f>IF(Tabla1[[#This Row],[Código_Actividad]]="","",'Formulario PPGR1'!#REF!)</f>
        <v>#REF!</v>
      </c>
      <c r="F115" s="403" t="e">
        <f>IF(Tabla1[[#This Row],[Código_Actividad]]="","",'Formulario PPGR1'!#REF!)</f>
        <v>#REF!</v>
      </c>
      <c r="G115" s="335" t="s">
        <v>2559</v>
      </c>
      <c r="H115" s="572" t="str">
        <f>IFERROR(VLOOKUP(Tabla1[[#This Row],[Código_Actividad]],'Formulario PPGR2'!$H$10:$I$1048576,2,FALSE),"")</f>
        <v>Visitas de seguimiento al fortalecimiento del  Sistema de Registro Nominal de Atención Integral (SIRNAI) a nivel nacional.</v>
      </c>
      <c r="I115" s="384">
        <f>IFERROR(VLOOKUP(Tabla1[[#This Row],[Código_Actividad]],Tabla2[[Código]:[Total de Acciones ]],15,FALSE),"")</f>
        <v>12</v>
      </c>
      <c r="J115" s="556" t="s">
        <v>128</v>
      </c>
      <c r="K115" s="558" t="str">
        <f>IFERROR(VLOOKUP($J115,[3]LSIns!$B$5:$C$45,2,FALSE),"")</f>
        <v>lsViaticosDP</v>
      </c>
      <c r="L115" s="557" t="s">
        <v>1302</v>
      </c>
      <c r="M115" s="382" t="str">
        <f>IFERROR(VLOOKUP($L115,[4]Insumos!$C$2:$F$517,2,FALSE),"")</f>
        <v xml:space="preserve">Cheque </v>
      </c>
      <c r="N115" s="505">
        <v>12</v>
      </c>
      <c r="O115" s="338">
        <f>IFERROR(VLOOKUP($L115,[4]Insumos!$C$2:$F$517,3,FALSE),"")</f>
        <v>2100</v>
      </c>
      <c r="P115" s="337">
        <f>+Tabla1[[#This Row],[Precio Unitario]]*Tabla1[[#This Row],[Cantidad de Insumos]]</f>
        <v>25200</v>
      </c>
      <c r="Q115" s="380" t="str">
        <f>IFERROR(VLOOKUP($L115,[4]Insumos!$C$2:$F$517,4,FALSE),"")</f>
        <v>2.2.3.1.01</v>
      </c>
      <c r="R115" s="556"/>
      <c r="S115" s="449"/>
      <c r="T115" s="449"/>
    </row>
    <row r="116" spans="2:20" ht="51" x14ac:dyDescent="0.25">
      <c r="B116" s="403" t="e">
        <f>IF(Tabla1[[#This Row],[Código_Actividad]]="","",CONCATENATE(Tabla1[[#This Row],[POA]],".",Tabla1[[#This Row],[SRS]],".",Tabla1[[#This Row],[AREA]],".",Tabla1[[#This Row],[TIPO]]))</f>
        <v>#REF!</v>
      </c>
      <c r="C116" s="403" t="e">
        <f>IF(Tabla1[[#This Row],[Código_Actividad]]="","",'Formulario PPGR1'!#REF!)</f>
        <v>#REF!</v>
      </c>
      <c r="D116" s="403" t="e">
        <f>IF(Tabla1[[#This Row],[Código_Actividad]]="","",'Formulario PPGR1'!#REF!)</f>
        <v>#REF!</v>
      </c>
      <c r="E116" s="403" t="e">
        <f>IF(Tabla1[[#This Row],[Código_Actividad]]="","",'Formulario PPGR1'!#REF!)</f>
        <v>#REF!</v>
      </c>
      <c r="F116" s="403" t="e">
        <f>IF(Tabla1[[#This Row],[Código_Actividad]]="","",'Formulario PPGR1'!#REF!)</f>
        <v>#REF!</v>
      </c>
      <c r="G116" s="335" t="s">
        <v>2559</v>
      </c>
      <c r="H116" s="572" t="str">
        <f>IFERROR(VLOOKUP(Tabla1[[#This Row],[Código_Actividad]],'Formulario PPGR2'!$H$10:$I$1048576,2,FALSE),"")</f>
        <v>Visitas de seguimiento al fortalecimiento del  Sistema de Registro Nominal de Atención Integral (SIRNAI) a nivel nacional.</v>
      </c>
      <c r="I116" s="384">
        <f>IFERROR(VLOOKUP(Tabla1[[#This Row],[Código_Actividad]],Tabla2[[Código]:[Total de Acciones ]],15,FALSE),"")</f>
        <v>12</v>
      </c>
      <c r="J116" s="556" t="s">
        <v>128</v>
      </c>
      <c r="K116" s="558" t="str">
        <f>IFERROR(VLOOKUP($J116,[3]LSIns!$B$5:$C$45,2,FALSE),"")</f>
        <v>lsViaticosDP</v>
      </c>
      <c r="L116" s="557" t="s">
        <v>1299</v>
      </c>
      <c r="M116" s="382" t="str">
        <f>IFERROR(VLOOKUP($L116,[4]Insumos!$C$2:$F$517,2,FALSE),"")</f>
        <v xml:space="preserve">Cheque </v>
      </c>
      <c r="N116" s="505">
        <v>12</v>
      </c>
      <c r="O116" s="338">
        <f>IFERROR(VLOOKUP($L116,[4]Insumos!$C$2:$F$517,3,FALSE),"")</f>
        <v>1500</v>
      </c>
      <c r="P116" s="337">
        <f>+Tabla1[[#This Row],[Precio Unitario]]*Tabla1[[#This Row],[Cantidad de Insumos]]</f>
        <v>18000</v>
      </c>
      <c r="Q116" s="380" t="str">
        <f>IFERROR(VLOOKUP($L116,[4]Insumos!$C$2:$F$517,4,FALSE),"")</f>
        <v>2.2.3.1.01</v>
      </c>
      <c r="R116" s="556"/>
      <c r="S116" s="449"/>
      <c r="T116" s="449"/>
    </row>
    <row r="117" spans="2:20" ht="51" x14ac:dyDescent="0.25">
      <c r="B117" s="403" t="e">
        <f>IF(Tabla1[[#This Row],[Código_Actividad]]="","",CONCATENATE(Tabla1[[#This Row],[POA]],".",Tabla1[[#This Row],[SRS]],".",Tabla1[[#This Row],[AREA]],".",Tabla1[[#This Row],[TIPO]]))</f>
        <v>#REF!</v>
      </c>
      <c r="C117" s="403" t="e">
        <f>IF(Tabla1[[#This Row],[Código_Actividad]]="","",'Formulario PPGR1'!#REF!)</f>
        <v>#REF!</v>
      </c>
      <c r="D117" s="403" t="e">
        <f>IF(Tabla1[[#This Row],[Código_Actividad]]="","",'Formulario PPGR1'!#REF!)</f>
        <v>#REF!</v>
      </c>
      <c r="E117" s="403" t="e">
        <f>IF(Tabla1[[#This Row],[Código_Actividad]]="","",'Formulario PPGR1'!#REF!)</f>
        <v>#REF!</v>
      </c>
      <c r="F117" s="403" t="e">
        <f>IF(Tabla1[[#This Row],[Código_Actividad]]="","",'Formulario PPGR1'!#REF!)</f>
        <v>#REF!</v>
      </c>
      <c r="G117" s="335" t="s">
        <v>2559</v>
      </c>
      <c r="H117" s="572" t="str">
        <f>IFERROR(VLOOKUP(Tabla1[[#This Row],[Código_Actividad]],'Formulario PPGR2'!$H$10:$I$1048576,2,FALSE),"")</f>
        <v>Visitas de seguimiento al fortalecimiento del  Sistema de Registro Nominal de Atención Integral (SIRNAI) a nivel nacional.</v>
      </c>
      <c r="I117" s="384">
        <f>IFERROR(VLOOKUP(Tabla1[[#This Row],[Código_Actividad]],Tabla2[[Código]:[Total de Acciones ]],15,FALSE),"")</f>
        <v>12</v>
      </c>
      <c r="J117" s="556" t="s">
        <v>216</v>
      </c>
      <c r="K117" s="558" t="str">
        <f>IFERROR(VLOOKUP($J117,[3]LSIns!$B$5:$C$45,2,FALSE),"")</f>
        <v>lsGasoil</v>
      </c>
      <c r="L117" s="557" t="s">
        <v>854</v>
      </c>
      <c r="M117" s="382" t="str">
        <f>IFERROR(VLOOKUP($L117,[4]Insumos!$C$2:$F$517,2,FALSE),"")</f>
        <v>galon</v>
      </c>
      <c r="N117" s="505">
        <v>120</v>
      </c>
      <c r="O117" s="338">
        <f>IFERROR(VLOOKUP($L117,[4]Insumos!$C$2:$F$517,3,FALSE),"")</f>
        <v>181</v>
      </c>
      <c r="P117" s="337">
        <f>+Tabla1[[#This Row],[Precio Unitario]]*Tabla1[[#This Row],[Cantidad de Insumos]]</f>
        <v>21720</v>
      </c>
      <c r="Q117" s="380" t="str">
        <f>IFERROR(VLOOKUP($L117,[4]Insumos!$C$2:$F$517,4,FALSE),"")</f>
        <v>2.3.7.1.02</v>
      </c>
      <c r="R117" s="556"/>
      <c r="S117" s="449"/>
      <c r="T117" s="449"/>
    </row>
    <row r="118" spans="2:20" ht="63.75" x14ac:dyDescent="0.25">
      <c r="B118" s="403" t="e">
        <f>IF(Tabla1[[#This Row],[Código_Actividad]]="","",CONCATENATE(Tabla1[[#This Row],[POA]],".",Tabla1[[#This Row],[SRS]],".",Tabla1[[#This Row],[AREA]],".",Tabla1[[#This Row],[TIPO]]))</f>
        <v>#REF!</v>
      </c>
      <c r="C118" s="403" t="e">
        <f>IF(Tabla1[[#This Row],[Código_Actividad]]="","",'Formulario PPGR1'!#REF!)</f>
        <v>#REF!</v>
      </c>
      <c r="D118" s="403" t="e">
        <f>IF(Tabla1[[#This Row],[Código_Actividad]]="","",'Formulario PPGR1'!#REF!)</f>
        <v>#REF!</v>
      </c>
      <c r="E118" s="403" t="e">
        <f>IF(Tabla1[[#This Row],[Código_Actividad]]="","",'Formulario PPGR1'!#REF!)</f>
        <v>#REF!</v>
      </c>
      <c r="F118" s="403" t="e">
        <f>IF(Tabla1[[#This Row],[Código_Actividad]]="","",'Formulario PPGR1'!#REF!)</f>
        <v>#REF!</v>
      </c>
      <c r="G118" s="335" t="s">
        <v>2560</v>
      </c>
      <c r="H118" s="572" t="str">
        <f>IFERROR(VLOOKUP(Tabla1[[#This Row],[Código_Actividad]],'Formulario PPGR2'!$H$10:$I$1048576,2,FALSE),"")</f>
        <v>Visitas de supervisión Areas de Consejeria  para pruebas VIH, de ESSS Priorizados para verificar entrega y registro oportuno de pre y post consejeria en el SIRENP.</v>
      </c>
      <c r="I118" s="384">
        <f>IFERROR(VLOOKUP(Tabla1[[#This Row],[Código_Actividad]],Tabla2[[Código]:[Total de Acciones ]],15,FALSE),"")</f>
        <v>9</v>
      </c>
      <c r="J118" s="556" t="s">
        <v>128</v>
      </c>
      <c r="K118" s="558" t="str">
        <f>IFERROR(VLOOKUP($J118,[3]LSIns!$B$5:$C$45,2,FALSE),"")</f>
        <v>lsViaticosDP</v>
      </c>
      <c r="L118" s="557" t="s">
        <v>1302</v>
      </c>
      <c r="M118" s="382" t="str">
        <f>IFERROR(VLOOKUP($L118,[4]Insumos!$C$2:$F$517,2,FALSE),"")</f>
        <v xml:space="preserve">Cheque </v>
      </c>
      <c r="N118" s="505">
        <v>9</v>
      </c>
      <c r="O118" s="338">
        <f>IFERROR(VLOOKUP($L118,[4]Insumos!$C$2:$F$517,3,FALSE),"")</f>
        <v>2100</v>
      </c>
      <c r="P118" s="337">
        <f>+Tabla1[[#This Row],[Precio Unitario]]*Tabla1[[#This Row],[Cantidad de Insumos]]</f>
        <v>18900</v>
      </c>
      <c r="Q118" s="380" t="str">
        <f>IFERROR(VLOOKUP($L118,[4]Insumos!$C$2:$F$517,4,FALSE),"")</f>
        <v>2.2.3.1.01</v>
      </c>
      <c r="R118" s="556"/>
      <c r="S118" s="449"/>
      <c r="T118" s="449"/>
    </row>
    <row r="119" spans="2:20" ht="63.75" x14ac:dyDescent="0.25">
      <c r="B119" s="403" t="e">
        <f>IF(Tabla1[[#This Row],[Código_Actividad]]="","",CONCATENATE(Tabla1[[#This Row],[POA]],".",Tabla1[[#This Row],[SRS]],".",Tabla1[[#This Row],[AREA]],".",Tabla1[[#This Row],[TIPO]]))</f>
        <v>#REF!</v>
      </c>
      <c r="C119" s="403" t="e">
        <f>IF(Tabla1[[#This Row],[Código_Actividad]]="","",'Formulario PPGR1'!#REF!)</f>
        <v>#REF!</v>
      </c>
      <c r="D119" s="403" t="e">
        <f>IF(Tabla1[[#This Row],[Código_Actividad]]="","",'Formulario PPGR1'!#REF!)</f>
        <v>#REF!</v>
      </c>
      <c r="E119" s="403" t="e">
        <f>IF(Tabla1[[#This Row],[Código_Actividad]]="","",'Formulario PPGR1'!#REF!)</f>
        <v>#REF!</v>
      </c>
      <c r="F119" s="403" t="e">
        <f>IF(Tabla1[[#This Row],[Código_Actividad]]="","",'Formulario PPGR1'!#REF!)</f>
        <v>#REF!</v>
      </c>
      <c r="G119" s="335" t="s">
        <v>2560</v>
      </c>
      <c r="H119" s="572" t="str">
        <f>IFERROR(VLOOKUP(Tabla1[[#This Row],[Código_Actividad]],'Formulario PPGR2'!$H$10:$I$1048576,2,FALSE),"")</f>
        <v>Visitas de supervisión Areas de Consejeria  para pruebas VIH, de ESSS Priorizados para verificar entrega y registro oportuno de pre y post consejeria en el SIRENP.</v>
      </c>
      <c r="I119" s="384">
        <f>IFERROR(VLOOKUP(Tabla1[[#This Row],[Código_Actividad]],Tabla2[[Código]:[Total de Acciones ]],15,FALSE),"")</f>
        <v>9</v>
      </c>
      <c r="J119" s="556" t="s">
        <v>128</v>
      </c>
      <c r="K119" s="558" t="str">
        <f>IFERROR(VLOOKUP($J119,[3]LSIns!$B$5:$C$45,2,FALSE),"")</f>
        <v>lsViaticosDP</v>
      </c>
      <c r="L119" s="557" t="s">
        <v>1299</v>
      </c>
      <c r="M119" s="382" t="str">
        <f>IFERROR(VLOOKUP($L119,[4]Insumos!$C$2:$F$517,2,FALSE),"")</f>
        <v xml:space="preserve">Cheque </v>
      </c>
      <c r="N119" s="505">
        <v>9</v>
      </c>
      <c r="O119" s="338">
        <f>IFERROR(VLOOKUP($L119,[4]Insumos!$C$2:$F$517,3,FALSE),"")</f>
        <v>1500</v>
      </c>
      <c r="P119" s="337">
        <f>+Tabla1[[#This Row],[Precio Unitario]]*Tabla1[[#This Row],[Cantidad de Insumos]]</f>
        <v>13500</v>
      </c>
      <c r="Q119" s="380" t="str">
        <f>IFERROR(VLOOKUP($L119,[4]Insumos!$C$2:$F$517,4,FALSE),"")</f>
        <v>2.2.3.1.01</v>
      </c>
      <c r="R119" s="556"/>
      <c r="S119" s="449"/>
      <c r="T119" s="449"/>
    </row>
    <row r="120" spans="2:20" ht="63.75" x14ac:dyDescent="0.25">
      <c r="B120" s="403" t="e">
        <f>IF(Tabla1[[#This Row],[Código_Actividad]]="","",CONCATENATE(Tabla1[[#This Row],[POA]],".",Tabla1[[#This Row],[SRS]],".",Tabla1[[#This Row],[AREA]],".",Tabla1[[#This Row],[TIPO]]))</f>
        <v>#REF!</v>
      </c>
      <c r="C120" s="403" t="e">
        <f>IF(Tabla1[[#This Row],[Código_Actividad]]="","",'Formulario PPGR1'!#REF!)</f>
        <v>#REF!</v>
      </c>
      <c r="D120" s="403" t="e">
        <f>IF(Tabla1[[#This Row],[Código_Actividad]]="","",'Formulario PPGR1'!#REF!)</f>
        <v>#REF!</v>
      </c>
      <c r="E120" s="403" t="e">
        <f>IF(Tabla1[[#This Row],[Código_Actividad]]="","",'Formulario PPGR1'!#REF!)</f>
        <v>#REF!</v>
      </c>
      <c r="F120" s="403" t="e">
        <f>IF(Tabla1[[#This Row],[Código_Actividad]]="","",'Formulario PPGR1'!#REF!)</f>
        <v>#REF!</v>
      </c>
      <c r="G120" s="335" t="s">
        <v>2560</v>
      </c>
      <c r="H120" s="572" t="str">
        <f>IFERROR(VLOOKUP(Tabla1[[#This Row],[Código_Actividad]],'Formulario PPGR2'!$H$10:$I$1048576,2,FALSE),"")</f>
        <v>Visitas de supervisión Areas de Consejeria  para pruebas VIH, de ESSS Priorizados para verificar entrega y registro oportuno de pre y post consejeria en el SIRENP.</v>
      </c>
      <c r="I120" s="384">
        <f>IFERROR(VLOOKUP(Tabla1[[#This Row],[Código_Actividad]],Tabla2[[Código]:[Total de Acciones ]],15,FALSE),"")</f>
        <v>9</v>
      </c>
      <c r="J120" s="556" t="s">
        <v>216</v>
      </c>
      <c r="K120" s="558" t="str">
        <f>IFERROR(VLOOKUP($J120,[3]LSIns!$B$5:$C$45,2,FALSE),"")</f>
        <v>lsGasoil</v>
      </c>
      <c r="L120" s="557" t="s">
        <v>854</v>
      </c>
      <c r="M120" s="382" t="str">
        <f>IFERROR(VLOOKUP($L120,[4]Insumos!$C$2:$F$517,2,FALSE),"")</f>
        <v>galon</v>
      </c>
      <c r="N120" s="505">
        <v>90</v>
      </c>
      <c r="O120" s="338">
        <f>IFERROR(VLOOKUP($L120,[4]Insumos!$C$2:$F$517,3,FALSE),"")</f>
        <v>181</v>
      </c>
      <c r="P120" s="337">
        <f>+Tabla1[[#This Row],[Precio Unitario]]*Tabla1[[#This Row],[Cantidad de Insumos]]</f>
        <v>16290</v>
      </c>
      <c r="Q120" s="380" t="str">
        <f>IFERROR(VLOOKUP($L120,[4]Insumos!$C$2:$F$517,4,FALSE),"")</f>
        <v>2.3.7.1.02</v>
      </c>
      <c r="R120" s="556"/>
      <c r="S120" s="449"/>
      <c r="T120" s="449"/>
    </row>
    <row r="121" spans="2:20" ht="76.5" x14ac:dyDescent="0.25">
      <c r="B121" s="403" t="e">
        <f>IF(Tabla1[[#This Row],[Código_Actividad]]="","",CONCATENATE(Tabla1[[#This Row],[POA]],".",Tabla1[[#This Row],[SRS]],".",Tabla1[[#This Row],[AREA]],".",Tabla1[[#This Row],[TIPO]]))</f>
        <v>#REF!</v>
      </c>
      <c r="C121" s="403" t="e">
        <f>IF(Tabla1[[#This Row],[Código_Actividad]]="","",'Formulario PPGR1'!#REF!)</f>
        <v>#REF!</v>
      </c>
      <c r="D121" s="403" t="e">
        <f>IF(Tabla1[[#This Row],[Código_Actividad]]="","",'Formulario PPGR1'!#REF!)</f>
        <v>#REF!</v>
      </c>
      <c r="E121" s="403" t="e">
        <f>IF(Tabla1[[#This Row],[Código_Actividad]]="","",'Formulario PPGR1'!#REF!)</f>
        <v>#REF!</v>
      </c>
      <c r="F121" s="403" t="e">
        <f>IF(Tabla1[[#This Row],[Código_Actividad]]="","",'Formulario PPGR1'!#REF!)</f>
        <v>#REF!</v>
      </c>
      <c r="G121" s="335" t="s">
        <v>2561</v>
      </c>
      <c r="H121" s="572" t="str">
        <f>IFERROR(VLOOKUP(Tabla1[[#This Row],[Código_Actividad]],'Formulario PPGR2'!$H$10:$I$1048576,2,FALSE),"")</f>
        <v>Mesas de trabajo con el personal de los SAIS para seguimiento al cumplimiento de indicadores de la cascada 95-95-95 del Programa de VIH. (Diagnóstico, Tratamiento, Carga Viral).</v>
      </c>
      <c r="I121" s="384">
        <f>IFERROR(VLOOKUP(Tabla1[[#This Row],[Código_Actividad]],Tabla2[[Código]:[Total de Acciones ]],15,FALSE),"")</f>
        <v>12</v>
      </c>
      <c r="J121" s="556" t="s">
        <v>128</v>
      </c>
      <c r="K121" s="558" t="str">
        <f>IFERROR(VLOOKUP($J121,[3]LSIns!$B$5:$C$45,2,FALSE),"")</f>
        <v>lsViaticosDP</v>
      </c>
      <c r="L121" s="557" t="s">
        <v>1302</v>
      </c>
      <c r="M121" s="382" t="str">
        <f>IFERROR(VLOOKUP($L121,[4]Insumos!$C$2:$F$517,2,FALSE),"")</f>
        <v xml:space="preserve">Cheque </v>
      </c>
      <c r="N121" s="505">
        <v>12</v>
      </c>
      <c r="O121" s="338">
        <f>IFERROR(VLOOKUP($L121,[4]Insumos!$C$2:$F$517,3,FALSE),"")</f>
        <v>2100</v>
      </c>
      <c r="P121" s="337">
        <f>+Tabla1[[#This Row],[Precio Unitario]]*Tabla1[[#This Row],[Cantidad de Insumos]]</f>
        <v>25200</v>
      </c>
      <c r="Q121" s="380" t="str">
        <f>IFERROR(VLOOKUP($L121,[4]Insumos!$C$2:$F$517,4,FALSE),"")</f>
        <v>2.2.3.1.01</v>
      </c>
      <c r="R121" s="556"/>
      <c r="S121" s="449"/>
      <c r="T121" s="449"/>
    </row>
    <row r="122" spans="2:20" ht="76.5" x14ac:dyDescent="0.25">
      <c r="B122" s="403" t="e">
        <f>IF(Tabla1[[#This Row],[Código_Actividad]]="","",CONCATENATE(Tabla1[[#This Row],[POA]],".",Tabla1[[#This Row],[SRS]],".",Tabla1[[#This Row],[AREA]],".",Tabla1[[#This Row],[TIPO]]))</f>
        <v>#REF!</v>
      </c>
      <c r="C122" s="403" t="e">
        <f>IF(Tabla1[[#This Row],[Código_Actividad]]="","",'Formulario PPGR1'!#REF!)</f>
        <v>#REF!</v>
      </c>
      <c r="D122" s="403" t="e">
        <f>IF(Tabla1[[#This Row],[Código_Actividad]]="","",'Formulario PPGR1'!#REF!)</f>
        <v>#REF!</v>
      </c>
      <c r="E122" s="403" t="e">
        <f>IF(Tabla1[[#This Row],[Código_Actividad]]="","",'Formulario PPGR1'!#REF!)</f>
        <v>#REF!</v>
      </c>
      <c r="F122" s="403" t="e">
        <f>IF(Tabla1[[#This Row],[Código_Actividad]]="","",'Formulario PPGR1'!#REF!)</f>
        <v>#REF!</v>
      </c>
      <c r="G122" s="335" t="s">
        <v>2561</v>
      </c>
      <c r="H122" s="572" t="str">
        <f>IFERROR(VLOOKUP(Tabla1[[#This Row],[Código_Actividad]],'Formulario PPGR2'!$H$10:$I$1048576,2,FALSE),"")</f>
        <v>Mesas de trabajo con el personal de los SAIS para seguimiento al cumplimiento de indicadores de la cascada 95-95-95 del Programa de VIH. (Diagnóstico, Tratamiento, Carga Viral).</v>
      </c>
      <c r="I122" s="384">
        <f>IFERROR(VLOOKUP(Tabla1[[#This Row],[Código_Actividad]],Tabla2[[Código]:[Total de Acciones ]],15,FALSE),"")</f>
        <v>12</v>
      </c>
      <c r="J122" s="556" t="s">
        <v>128</v>
      </c>
      <c r="K122" s="558" t="str">
        <f>IFERROR(VLOOKUP($J122,[3]LSIns!$B$5:$C$45,2,FALSE),"")</f>
        <v>lsViaticosDP</v>
      </c>
      <c r="L122" s="557" t="s">
        <v>1299</v>
      </c>
      <c r="M122" s="382" t="str">
        <f>IFERROR(VLOOKUP($L122,[4]Insumos!$C$2:$F$517,2,FALSE),"")</f>
        <v xml:space="preserve">Cheque </v>
      </c>
      <c r="N122" s="505">
        <v>12</v>
      </c>
      <c r="O122" s="338">
        <f>IFERROR(VLOOKUP($L122,[4]Insumos!$C$2:$F$517,3,FALSE),"")</f>
        <v>1500</v>
      </c>
      <c r="P122" s="337">
        <f>+Tabla1[[#This Row],[Precio Unitario]]*Tabla1[[#This Row],[Cantidad de Insumos]]</f>
        <v>18000</v>
      </c>
      <c r="Q122" s="380" t="str">
        <f>IFERROR(VLOOKUP($L122,[4]Insumos!$C$2:$F$517,4,FALSE),"")</f>
        <v>2.2.3.1.01</v>
      </c>
      <c r="R122" s="556"/>
      <c r="S122" s="449"/>
      <c r="T122" s="449"/>
    </row>
    <row r="123" spans="2:20" ht="76.5" x14ac:dyDescent="0.25">
      <c r="B123" s="403" t="e">
        <f>IF(Tabla1[[#This Row],[Código_Actividad]]="","",CONCATENATE(Tabla1[[#This Row],[POA]],".",Tabla1[[#This Row],[SRS]],".",Tabla1[[#This Row],[AREA]],".",Tabla1[[#This Row],[TIPO]]))</f>
        <v>#REF!</v>
      </c>
      <c r="C123" s="403" t="e">
        <f>IF(Tabla1[[#This Row],[Código_Actividad]]="","",'Formulario PPGR1'!#REF!)</f>
        <v>#REF!</v>
      </c>
      <c r="D123" s="403" t="e">
        <f>IF(Tabla1[[#This Row],[Código_Actividad]]="","",'Formulario PPGR1'!#REF!)</f>
        <v>#REF!</v>
      </c>
      <c r="E123" s="403" t="e">
        <f>IF(Tabla1[[#This Row],[Código_Actividad]]="","",'Formulario PPGR1'!#REF!)</f>
        <v>#REF!</v>
      </c>
      <c r="F123" s="403" t="e">
        <f>IF(Tabla1[[#This Row],[Código_Actividad]]="","",'Formulario PPGR1'!#REF!)</f>
        <v>#REF!</v>
      </c>
      <c r="G123" s="335" t="s">
        <v>2561</v>
      </c>
      <c r="H123" s="572" t="str">
        <f>IFERROR(VLOOKUP(Tabla1[[#This Row],[Código_Actividad]],'Formulario PPGR2'!$H$10:$I$1048576,2,FALSE),"")</f>
        <v>Mesas de trabajo con el personal de los SAIS para seguimiento al cumplimiento de indicadores de la cascada 95-95-95 del Programa de VIH. (Diagnóstico, Tratamiento, Carga Viral).</v>
      </c>
      <c r="I123" s="384">
        <f>IFERROR(VLOOKUP(Tabla1[[#This Row],[Código_Actividad]],Tabla2[[Código]:[Total de Acciones ]],15,FALSE),"")</f>
        <v>12</v>
      </c>
      <c r="J123" s="556" t="s">
        <v>216</v>
      </c>
      <c r="K123" s="558" t="str">
        <f>IFERROR(VLOOKUP($J123,[3]LSIns!$B$5:$C$45,2,FALSE),"")</f>
        <v>lsGasoil</v>
      </c>
      <c r="L123" s="557" t="s">
        <v>854</v>
      </c>
      <c r="M123" s="382" t="str">
        <f>IFERROR(VLOOKUP($L123,[4]Insumos!$C$2:$F$517,2,FALSE),"")</f>
        <v>galon</v>
      </c>
      <c r="N123" s="505">
        <v>120</v>
      </c>
      <c r="O123" s="338">
        <f>IFERROR(VLOOKUP($L123,[4]Insumos!$C$2:$F$517,3,FALSE),"")</f>
        <v>181</v>
      </c>
      <c r="P123" s="337">
        <f>+Tabla1[[#This Row],[Precio Unitario]]*Tabla1[[#This Row],[Cantidad de Insumos]]</f>
        <v>21720</v>
      </c>
      <c r="Q123" s="380" t="str">
        <f>IFERROR(VLOOKUP($L123,[4]Insumos!$C$2:$F$517,4,FALSE),"")</f>
        <v>2.3.7.1.02</v>
      </c>
      <c r="R123" s="556"/>
      <c r="S123" s="449"/>
      <c r="T123" s="449"/>
    </row>
    <row r="124" spans="2:20" ht="51" x14ac:dyDescent="0.25">
      <c r="B124" s="403" t="e">
        <f>IF(Tabla1[[#This Row],[Código_Actividad]]="","",CONCATENATE(Tabla1[[#This Row],[POA]],".",Tabla1[[#This Row],[SRS]],".",Tabla1[[#This Row],[AREA]],".",Tabla1[[#This Row],[TIPO]]))</f>
        <v>#REF!</v>
      </c>
      <c r="C124" s="403" t="e">
        <f>IF(Tabla1[[#This Row],[Código_Actividad]]="","",'Formulario PPGR1'!#REF!)</f>
        <v>#REF!</v>
      </c>
      <c r="D124" s="403" t="e">
        <f>IF(Tabla1[[#This Row],[Código_Actividad]]="","",'Formulario PPGR1'!#REF!)</f>
        <v>#REF!</v>
      </c>
      <c r="E124" s="403" t="e">
        <f>IF(Tabla1[[#This Row],[Código_Actividad]]="","",'Formulario PPGR1'!#REF!)</f>
        <v>#REF!</v>
      </c>
      <c r="F124" s="403" t="e">
        <f>IF(Tabla1[[#This Row],[Código_Actividad]]="","",'Formulario PPGR1'!#REF!)</f>
        <v>#REF!</v>
      </c>
      <c r="G124" s="335" t="s">
        <v>2573</v>
      </c>
      <c r="H124" s="572" t="str">
        <f>IFERROR(VLOOKUP(Tabla1[[#This Row],[Código_Actividad]],'Formulario PPGR2'!$H$10:$I$1048576,2,FALSE),"")</f>
        <v>Visitas para la auditoria del Sistema de Información Operacional y Epidemiologico de TB (SIOE) para fortalecimiento de la calidad del dato.</v>
      </c>
      <c r="I124" s="384">
        <f>IFERROR(VLOOKUP(Tabla1[[#This Row],[Código_Actividad]],Tabla2[[Código]:[Total de Acciones ]],15,FALSE),"")</f>
        <v>5</v>
      </c>
      <c r="J124" s="556" t="s">
        <v>128</v>
      </c>
      <c r="K124" s="558" t="str">
        <f>IFERROR(VLOOKUP($J124,[3]LSIns!$B$5:$C$45,2,FALSE),"")</f>
        <v>lsViaticosDP</v>
      </c>
      <c r="L124" s="557" t="s">
        <v>1302</v>
      </c>
      <c r="M124" s="382" t="str">
        <f>IFERROR(VLOOKUP($L124,[4]Insumos!$C$2:$F$517,2,FALSE),"")</f>
        <v xml:space="preserve">Cheque </v>
      </c>
      <c r="N124" s="505">
        <v>5</v>
      </c>
      <c r="O124" s="338">
        <f>IFERROR(VLOOKUP($L124,[4]Insumos!$C$2:$F$517,3,FALSE),"")</f>
        <v>2100</v>
      </c>
      <c r="P124" s="337">
        <f>+Tabla1[[#This Row],[Precio Unitario]]*Tabla1[[#This Row],[Cantidad de Insumos]]</f>
        <v>10500</v>
      </c>
      <c r="Q124" s="380" t="str">
        <f>IFERROR(VLOOKUP($L124,[4]Insumos!$C$2:$F$517,4,FALSE),"")</f>
        <v>2.2.3.1.01</v>
      </c>
      <c r="R124" s="556"/>
      <c r="S124" s="449"/>
      <c r="T124" s="449"/>
    </row>
    <row r="125" spans="2:20" ht="51" x14ac:dyDescent="0.25">
      <c r="B125" s="403" t="e">
        <f>IF(Tabla1[[#This Row],[Código_Actividad]]="","",CONCATENATE(Tabla1[[#This Row],[POA]],".",Tabla1[[#This Row],[SRS]],".",Tabla1[[#This Row],[AREA]],".",Tabla1[[#This Row],[TIPO]]))</f>
        <v>#REF!</v>
      </c>
      <c r="C125" s="403" t="e">
        <f>IF(Tabla1[[#This Row],[Código_Actividad]]="","",'Formulario PPGR1'!#REF!)</f>
        <v>#REF!</v>
      </c>
      <c r="D125" s="403" t="e">
        <f>IF(Tabla1[[#This Row],[Código_Actividad]]="","",'Formulario PPGR1'!#REF!)</f>
        <v>#REF!</v>
      </c>
      <c r="E125" s="403" t="e">
        <f>IF(Tabla1[[#This Row],[Código_Actividad]]="","",'Formulario PPGR1'!#REF!)</f>
        <v>#REF!</v>
      </c>
      <c r="F125" s="403" t="e">
        <f>IF(Tabla1[[#This Row],[Código_Actividad]]="","",'Formulario PPGR1'!#REF!)</f>
        <v>#REF!</v>
      </c>
      <c r="G125" s="335" t="s">
        <v>2573</v>
      </c>
      <c r="H125" s="572" t="str">
        <f>IFERROR(VLOOKUP(Tabla1[[#This Row],[Código_Actividad]],'Formulario PPGR2'!$H$10:$I$1048576,2,FALSE),"")</f>
        <v>Visitas para la auditoria del Sistema de Información Operacional y Epidemiologico de TB (SIOE) para fortalecimiento de la calidad del dato.</v>
      </c>
      <c r="I125" s="384">
        <f>IFERROR(VLOOKUP(Tabla1[[#This Row],[Código_Actividad]],Tabla2[[Código]:[Total de Acciones ]],15,FALSE),"")</f>
        <v>5</v>
      </c>
      <c r="J125" s="556" t="s">
        <v>128</v>
      </c>
      <c r="K125" s="558" t="str">
        <f>IFERROR(VLOOKUP($J125,[3]LSIns!$B$5:$C$45,2,FALSE),"")</f>
        <v>lsViaticosDP</v>
      </c>
      <c r="L125" s="557" t="s">
        <v>1299</v>
      </c>
      <c r="M125" s="382" t="str">
        <f>IFERROR(VLOOKUP($L125,[4]Insumos!$C$2:$F$517,2,FALSE),"")</f>
        <v xml:space="preserve">Cheque </v>
      </c>
      <c r="N125" s="505">
        <v>5</v>
      </c>
      <c r="O125" s="338">
        <f>IFERROR(VLOOKUP($L125,[4]Insumos!$C$2:$F$517,3,FALSE),"")</f>
        <v>1500</v>
      </c>
      <c r="P125" s="337">
        <f>+Tabla1[[#This Row],[Precio Unitario]]*Tabla1[[#This Row],[Cantidad de Insumos]]</f>
        <v>7500</v>
      </c>
      <c r="Q125" s="380" t="str">
        <f>IFERROR(VLOOKUP($L125,[4]Insumos!$C$2:$F$517,4,FALSE),"")</f>
        <v>2.2.3.1.01</v>
      </c>
      <c r="R125" s="556"/>
      <c r="S125" s="449"/>
      <c r="T125" s="449"/>
    </row>
    <row r="126" spans="2:20" ht="51" x14ac:dyDescent="0.25">
      <c r="B126" s="403" t="e">
        <f>IF(Tabla1[[#This Row],[Código_Actividad]]="","",CONCATENATE(Tabla1[[#This Row],[POA]],".",Tabla1[[#This Row],[SRS]],".",Tabla1[[#This Row],[AREA]],".",Tabla1[[#This Row],[TIPO]]))</f>
        <v>#REF!</v>
      </c>
      <c r="C126" s="403" t="e">
        <f>IF(Tabla1[[#This Row],[Código_Actividad]]="","",'Formulario PPGR1'!#REF!)</f>
        <v>#REF!</v>
      </c>
      <c r="D126" s="403" t="e">
        <f>IF(Tabla1[[#This Row],[Código_Actividad]]="","",'Formulario PPGR1'!#REF!)</f>
        <v>#REF!</v>
      </c>
      <c r="E126" s="403" t="e">
        <f>IF(Tabla1[[#This Row],[Código_Actividad]]="","",'Formulario PPGR1'!#REF!)</f>
        <v>#REF!</v>
      </c>
      <c r="F126" s="403" t="e">
        <f>IF(Tabla1[[#This Row],[Código_Actividad]]="","",'Formulario PPGR1'!#REF!)</f>
        <v>#REF!</v>
      </c>
      <c r="G126" s="335" t="s">
        <v>2573</v>
      </c>
      <c r="H126" s="572" t="str">
        <f>IFERROR(VLOOKUP(Tabla1[[#This Row],[Código_Actividad]],'Formulario PPGR2'!$H$10:$I$1048576,2,FALSE),"")</f>
        <v>Visitas para la auditoria del Sistema de Información Operacional y Epidemiologico de TB (SIOE) para fortalecimiento de la calidad del dato.</v>
      </c>
      <c r="I126" s="384">
        <f>IFERROR(VLOOKUP(Tabla1[[#This Row],[Código_Actividad]],Tabla2[[Código]:[Total de Acciones ]],15,FALSE),"")</f>
        <v>5</v>
      </c>
      <c r="J126" s="556" t="s">
        <v>216</v>
      </c>
      <c r="K126" s="558" t="str">
        <f>IFERROR(VLOOKUP($J126,[3]LSIns!$B$5:$C$45,2,FALSE),"")</f>
        <v>lsGasoil</v>
      </c>
      <c r="L126" s="557" t="s">
        <v>854</v>
      </c>
      <c r="M126" s="382" t="str">
        <f>IFERROR(VLOOKUP($L126,[4]Insumos!$C$2:$F$517,2,FALSE),"")</f>
        <v>galon</v>
      </c>
      <c r="N126" s="505">
        <v>50</v>
      </c>
      <c r="O126" s="338">
        <f>IFERROR(VLOOKUP($L126,[4]Insumos!$C$2:$F$517,3,FALSE),"")</f>
        <v>181</v>
      </c>
      <c r="P126" s="337">
        <f>+Tabla1[[#This Row],[Precio Unitario]]*Tabla1[[#This Row],[Cantidad de Insumos]]</f>
        <v>9050</v>
      </c>
      <c r="Q126" s="380" t="str">
        <f>IFERROR(VLOOKUP($L126,[4]Insumos!$C$2:$F$517,4,FALSE),"")</f>
        <v>2.3.7.1.02</v>
      </c>
      <c r="R126" s="556"/>
      <c r="S126" s="449"/>
      <c r="T126" s="449"/>
    </row>
    <row r="127" spans="2:20" ht="51" x14ac:dyDescent="0.25">
      <c r="B127" s="403" t="e">
        <f>IF(Tabla1[[#This Row],[Código_Actividad]]="","",CONCATENATE(Tabla1[[#This Row],[POA]],".",Tabla1[[#This Row],[SRS]],".",Tabla1[[#This Row],[AREA]],".",Tabla1[[#This Row],[TIPO]]))</f>
        <v>#REF!</v>
      </c>
      <c r="C127" s="403" t="e">
        <f>IF(Tabla1[[#This Row],[Código_Actividad]]="","",'Formulario PPGR1'!#REF!)</f>
        <v>#REF!</v>
      </c>
      <c r="D127" s="403" t="e">
        <f>IF(Tabla1[[#This Row],[Código_Actividad]]="","",'Formulario PPGR1'!#REF!)</f>
        <v>#REF!</v>
      </c>
      <c r="E127" s="403" t="e">
        <f>IF(Tabla1[[#This Row],[Código_Actividad]]="","",'Formulario PPGR1'!#REF!)</f>
        <v>#REF!</v>
      </c>
      <c r="F127" s="403" t="e">
        <f>IF(Tabla1[[#This Row],[Código_Actividad]]="","",'Formulario PPGR1'!#REF!)</f>
        <v>#REF!</v>
      </c>
      <c r="G127" s="335" t="s">
        <v>2574</v>
      </c>
      <c r="H127" s="572" t="str">
        <f>IFERROR(VLOOKUP(Tabla1[[#This Row],[Código_Actividad]],'Formulario PPGR2'!$H$10:$I$1048576,2,FALSE),"")</f>
        <v>Visitas de monitoreo  a los servicios de TB y SAI  para el cumplimiento de las interveciones implementadas del Modelo Integrado Coinfección TB/VIH.</v>
      </c>
      <c r="I127" s="384">
        <f>IFERROR(VLOOKUP(Tabla1[[#This Row],[Código_Actividad]],Tabla2[[Código]:[Total de Acciones ]],15,FALSE),"")</f>
        <v>6</v>
      </c>
      <c r="J127" s="556" t="s">
        <v>128</v>
      </c>
      <c r="K127" s="558" t="str">
        <f>IFERROR(VLOOKUP($J127,[3]LSIns!$B$5:$C$45,2,FALSE),"")</f>
        <v>lsViaticosDP</v>
      </c>
      <c r="L127" s="557" t="s">
        <v>1302</v>
      </c>
      <c r="M127" s="382" t="str">
        <f>IFERROR(VLOOKUP($L127,[4]Insumos!$C$2:$F$517,2,FALSE),"")</f>
        <v xml:space="preserve">Cheque </v>
      </c>
      <c r="N127" s="505">
        <v>6</v>
      </c>
      <c r="O127" s="338">
        <f>IFERROR(VLOOKUP($L127,[4]Insumos!$C$2:$F$517,3,FALSE),"")</f>
        <v>2100</v>
      </c>
      <c r="P127" s="337">
        <f>+Tabla1[[#This Row],[Precio Unitario]]*Tabla1[[#This Row],[Cantidad de Insumos]]</f>
        <v>12600</v>
      </c>
      <c r="Q127" s="380" t="str">
        <f>IFERROR(VLOOKUP($L127,[4]Insumos!$C$2:$F$517,4,FALSE),"")</f>
        <v>2.2.3.1.01</v>
      </c>
      <c r="R127" s="556"/>
      <c r="S127" s="449"/>
      <c r="T127" s="449"/>
    </row>
    <row r="128" spans="2:20" ht="51" x14ac:dyDescent="0.25">
      <c r="B128" s="403" t="e">
        <f>IF(Tabla1[[#This Row],[Código_Actividad]]="","",CONCATENATE(Tabla1[[#This Row],[POA]],".",Tabla1[[#This Row],[SRS]],".",Tabla1[[#This Row],[AREA]],".",Tabla1[[#This Row],[TIPO]]))</f>
        <v>#REF!</v>
      </c>
      <c r="C128" s="403" t="e">
        <f>IF(Tabla1[[#This Row],[Código_Actividad]]="","",'Formulario PPGR1'!#REF!)</f>
        <v>#REF!</v>
      </c>
      <c r="D128" s="403" t="e">
        <f>IF(Tabla1[[#This Row],[Código_Actividad]]="","",'Formulario PPGR1'!#REF!)</f>
        <v>#REF!</v>
      </c>
      <c r="E128" s="403" t="e">
        <f>IF(Tabla1[[#This Row],[Código_Actividad]]="","",'Formulario PPGR1'!#REF!)</f>
        <v>#REF!</v>
      </c>
      <c r="F128" s="403" t="e">
        <f>IF(Tabla1[[#This Row],[Código_Actividad]]="","",'Formulario PPGR1'!#REF!)</f>
        <v>#REF!</v>
      </c>
      <c r="G128" s="335" t="s">
        <v>2574</v>
      </c>
      <c r="H128" s="572" t="str">
        <f>IFERROR(VLOOKUP(Tabla1[[#This Row],[Código_Actividad]],'Formulario PPGR2'!$H$10:$I$1048576,2,FALSE),"")</f>
        <v>Visitas de monitoreo  a los servicios de TB y SAI  para el cumplimiento de las interveciones implementadas del Modelo Integrado Coinfección TB/VIH.</v>
      </c>
      <c r="I128" s="384">
        <f>IFERROR(VLOOKUP(Tabla1[[#This Row],[Código_Actividad]],Tabla2[[Código]:[Total de Acciones ]],15,FALSE),"")</f>
        <v>6</v>
      </c>
      <c r="J128" s="556" t="s">
        <v>128</v>
      </c>
      <c r="K128" s="558" t="str">
        <f>IFERROR(VLOOKUP($J128,[3]LSIns!$B$5:$C$45,2,FALSE),"")</f>
        <v>lsViaticosDP</v>
      </c>
      <c r="L128" s="557" t="s">
        <v>1299</v>
      </c>
      <c r="M128" s="382" t="str">
        <f>IFERROR(VLOOKUP($L128,[4]Insumos!$C$2:$F$517,2,FALSE),"")</f>
        <v xml:space="preserve">Cheque </v>
      </c>
      <c r="N128" s="505">
        <v>6</v>
      </c>
      <c r="O128" s="338">
        <f>IFERROR(VLOOKUP($L128,[4]Insumos!$C$2:$F$517,3,FALSE),"")</f>
        <v>1500</v>
      </c>
      <c r="P128" s="337">
        <f>+Tabla1[[#This Row],[Precio Unitario]]*Tabla1[[#This Row],[Cantidad de Insumos]]</f>
        <v>9000</v>
      </c>
      <c r="Q128" s="380" t="str">
        <f>IFERROR(VLOOKUP($L128,[4]Insumos!$C$2:$F$517,4,FALSE),"")</f>
        <v>2.2.3.1.01</v>
      </c>
      <c r="R128" s="556"/>
      <c r="S128" s="449"/>
      <c r="T128" s="449"/>
    </row>
    <row r="129" spans="2:20" ht="51" x14ac:dyDescent="0.25">
      <c r="B129" s="403" t="e">
        <f>IF(Tabla1[[#This Row],[Código_Actividad]]="","",CONCATENATE(Tabla1[[#This Row],[POA]],".",Tabla1[[#This Row],[SRS]],".",Tabla1[[#This Row],[AREA]],".",Tabla1[[#This Row],[TIPO]]))</f>
        <v>#REF!</v>
      </c>
      <c r="C129" s="403" t="e">
        <f>IF(Tabla1[[#This Row],[Código_Actividad]]="","",'Formulario PPGR1'!#REF!)</f>
        <v>#REF!</v>
      </c>
      <c r="D129" s="403" t="e">
        <f>IF(Tabla1[[#This Row],[Código_Actividad]]="","",'Formulario PPGR1'!#REF!)</f>
        <v>#REF!</v>
      </c>
      <c r="E129" s="403" t="e">
        <f>IF(Tabla1[[#This Row],[Código_Actividad]]="","",'Formulario PPGR1'!#REF!)</f>
        <v>#REF!</v>
      </c>
      <c r="F129" s="403" t="e">
        <f>IF(Tabla1[[#This Row],[Código_Actividad]]="","",'Formulario PPGR1'!#REF!)</f>
        <v>#REF!</v>
      </c>
      <c r="G129" s="335" t="s">
        <v>2574</v>
      </c>
      <c r="H129" s="572" t="str">
        <f>IFERROR(VLOOKUP(Tabla1[[#This Row],[Código_Actividad]],'Formulario PPGR2'!$H$10:$I$1048576,2,FALSE),"")</f>
        <v>Visitas de monitoreo  a los servicios de TB y SAI  para el cumplimiento de las interveciones implementadas del Modelo Integrado Coinfección TB/VIH.</v>
      </c>
      <c r="I129" s="384">
        <f>IFERROR(VLOOKUP(Tabla1[[#This Row],[Código_Actividad]],Tabla2[[Código]:[Total de Acciones ]],15,FALSE),"")</f>
        <v>6</v>
      </c>
      <c r="J129" s="556" t="s">
        <v>216</v>
      </c>
      <c r="K129" s="558" t="str">
        <f>IFERROR(VLOOKUP($J129,[3]LSIns!$B$5:$C$45,2,FALSE),"")</f>
        <v>lsGasoil</v>
      </c>
      <c r="L129" s="557" t="s">
        <v>854</v>
      </c>
      <c r="M129" s="382" t="str">
        <f>IFERROR(VLOOKUP($L129,[4]Insumos!$C$2:$F$517,2,FALSE),"")</f>
        <v>galon</v>
      </c>
      <c r="N129" s="505">
        <v>60</v>
      </c>
      <c r="O129" s="338">
        <f>IFERROR(VLOOKUP($L129,[4]Insumos!$C$2:$F$517,3,FALSE),"")</f>
        <v>181</v>
      </c>
      <c r="P129" s="337">
        <f>+Tabla1[[#This Row],[Precio Unitario]]*Tabla1[[#This Row],[Cantidad de Insumos]]</f>
        <v>10860</v>
      </c>
      <c r="Q129" s="380" t="str">
        <f>IFERROR(VLOOKUP($L129,[4]Insumos!$C$2:$F$517,4,FALSE),"")</f>
        <v>2.3.7.1.02</v>
      </c>
      <c r="R129" s="556"/>
      <c r="S129" s="449"/>
      <c r="T129" s="449"/>
    </row>
    <row r="130" spans="2:20" ht="63.75" x14ac:dyDescent="0.25">
      <c r="B130" s="403" t="e">
        <f>IF(Tabla1[[#This Row],[Código_Actividad]]="","",CONCATENATE(Tabla1[[#This Row],[POA]],".",Tabla1[[#This Row],[SRS]],".",Tabla1[[#This Row],[AREA]],".",Tabla1[[#This Row],[TIPO]]))</f>
        <v>#REF!</v>
      </c>
      <c r="C130" s="403" t="e">
        <f>IF(Tabla1[[#This Row],[Código_Actividad]]="","",'Formulario PPGR1'!#REF!)</f>
        <v>#REF!</v>
      </c>
      <c r="D130" s="403" t="e">
        <f>IF(Tabla1[[#This Row],[Código_Actividad]]="","",'Formulario PPGR1'!#REF!)</f>
        <v>#REF!</v>
      </c>
      <c r="E130" s="403" t="e">
        <f>IF(Tabla1[[#This Row],[Código_Actividad]]="","",'Formulario PPGR1'!#REF!)</f>
        <v>#REF!</v>
      </c>
      <c r="F130" s="403" t="e">
        <f>IF(Tabla1[[#This Row],[Código_Actividad]]="","",'Formulario PPGR1'!#REF!)</f>
        <v>#REF!</v>
      </c>
      <c r="G130" s="335" t="s">
        <v>2575</v>
      </c>
      <c r="H130" s="572" t="str">
        <f>IFERROR(VLOOKUP(Tabla1[[#This Row],[Código_Actividad]],'Formulario PPGR2'!$H$10:$I$1048576,2,FALSE),"")</f>
        <v>Supervision a las Areas para el cumplimiento de las intervenciones para la adherencia del Programa Orientado a Resultados  Programa 41 (POR) en regiones priorizadas</v>
      </c>
      <c r="I130" s="384">
        <f>IFERROR(VLOOKUP(Tabla1[[#This Row],[Código_Actividad]],Tabla2[[Código]:[Total de Acciones ]],15,FALSE),"")</f>
        <v>4</v>
      </c>
      <c r="J130" s="556" t="s">
        <v>128</v>
      </c>
      <c r="K130" s="558" t="str">
        <f>IFERROR(VLOOKUP($J130,[3]LSIns!$B$5:$C$45,2,FALSE),"")</f>
        <v>lsViaticosDP</v>
      </c>
      <c r="L130" s="557" t="s">
        <v>1302</v>
      </c>
      <c r="M130" s="382" t="str">
        <f>IFERROR(VLOOKUP($L130,[4]Insumos!$C$2:$F$517,2,FALSE),"")</f>
        <v xml:space="preserve">Cheque </v>
      </c>
      <c r="N130" s="505">
        <v>4</v>
      </c>
      <c r="O130" s="338">
        <f>IFERROR(VLOOKUP($L130,[4]Insumos!$C$2:$F$517,3,FALSE),"")</f>
        <v>2100</v>
      </c>
      <c r="P130" s="337">
        <f>+Tabla1[[#This Row],[Precio Unitario]]*Tabla1[[#This Row],[Cantidad de Insumos]]</f>
        <v>8400</v>
      </c>
      <c r="Q130" s="380" t="str">
        <f>IFERROR(VLOOKUP($L130,[4]Insumos!$C$2:$F$517,4,FALSE),"")</f>
        <v>2.2.3.1.01</v>
      </c>
      <c r="R130" s="556"/>
      <c r="S130" s="449"/>
      <c r="T130" s="449"/>
    </row>
    <row r="131" spans="2:20" ht="63.75" x14ac:dyDescent="0.25">
      <c r="B131" s="403" t="e">
        <f>IF(Tabla1[[#This Row],[Código_Actividad]]="","",CONCATENATE(Tabla1[[#This Row],[POA]],".",Tabla1[[#This Row],[SRS]],".",Tabla1[[#This Row],[AREA]],".",Tabla1[[#This Row],[TIPO]]))</f>
        <v>#REF!</v>
      </c>
      <c r="C131" s="403" t="e">
        <f>IF(Tabla1[[#This Row],[Código_Actividad]]="","",'Formulario PPGR1'!#REF!)</f>
        <v>#REF!</v>
      </c>
      <c r="D131" s="403" t="e">
        <f>IF(Tabla1[[#This Row],[Código_Actividad]]="","",'Formulario PPGR1'!#REF!)</f>
        <v>#REF!</v>
      </c>
      <c r="E131" s="403" t="e">
        <f>IF(Tabla1[[#This Row],[Código_Actividad]]="","",'Formulario PPGR1'!#REF!)</f>
        <v>#REF!</v>
      </c>
      <c r="F131" s="403" t="e">
        <f>IF(Tabla1[[#This Row],[Código_Actividad]]="","",'Formulario PPGR1'!#REF!)</f>
        <v>#REF!</v>
      </c>
      <c r="G131" s="335" t="s">
        <v>2575</v>
      </c>
      <c r="H131" s="572" t="str">
        <f>IFERROR(VLOOKUP(Tabla1[[#This Row],[Código_Actividad]],'Formulario PPGR2'!$H$10:$I$1048576,2,FALSE),"")</f>
        <v>Supervision a las Areas para el cumplimiento de las intervenciones para la adherencia del Programa Orientado a Resultados  Programa 41 (POR) en regiones priorizadas</v>
      </c>
      <c r="I131" s="384">
        <f>IFERROR(VLOOKUP(Tabla1[[#This Row],[Código_Actividad]],Tabla2[[Código]:[Total de Acciones ]],15,FALSE),"")</f>
        <v>4</v>
      </c>
      <c r="J131" s="556" t="s">
        <v>128</v>
      </c>
      <c r="K131" s="558" t="str">
        <f>IFERROR(VLOOKUP($J131,[3]LSIns!$B$5:$C$45,2,FALSE),"")</f>
        <v>lsViaticosDP</v>
      </c>
      <c r="L131" s="557" t="s">
        <v>1299</v>
      </c>
      <c r="M131" s="382" t="str">
        <f>IFERROR(VLOOKUP($L131,[4]Insumos!$C$2:$F$517,2,FALSE),"")</f>
        <v xml:space="preserve">Cheque </v>
      </c>
      <c r="N131" s="505">
        <v>4</v>
      </c>
      <c r="O131" s="338">
        <f>IFERROR(VLOOKUP($L131,[4]Insumos!$C$2:$F$517,3,FALSE),"")</f>
        <v>1500</v>
      </c>
      <c r="P131" s="337">
        <f>+Tabla1[[#This Row],[Precio Unitario]]*Tabla1[[#This Row],[Cantidad de Insumos]]</f>
        <v>6000</v>
      </c>
      <c r="Q131" s="380" t="str">
        <f>IFERROR(VLOOKUP($L131,[4]Insumos!$C$2:$F$517,4,FALSE),"")</f>
        <v>2.2.3.1.01</v>
      </c>
      <c r="R131" s="556"/>
      <c r="S131" s="449"/>
      <c r="T131" s="449"/>
    </row>
    <row r="132" spans="2:20" ht="63.75" x14ac:dyDescent="0.25">
      <c r="B132" s="403" t="e">
        <f>IF(Tabla1[[#This Row],[Código_Actividad]]="","",CONCATENATE(Tabla1[[#This Row],[POA]],".",Tabla1[[#This Row],[SRS]],".",Tabla1[[#This Row],[AREA]],".",Tabla1[[#This Row],[TIPO]]))</f>
        <v>#REF!</v>
      </c>
      <c r="C132" s="403" t="e">
        <f>IF(Tabla1[[#This Row],[Código_Actividad]]="","",'Formulario PPGR1'!#REF!)</f>
        <v>#REF!</v>
      </c>
      <c r="D132" s="403" t="e">
        <f>IF(Tabla1[[#This Row],[Código_Actividad]]="","",'Formulario PPGR1'!#REF!)</f>
        <v>#REF!</v>
      </c>
      <c r="E132" s="403" t="e">
        <f>IF(Tabla1[[#This Row],[Código_Actividad]]="","",'Formulario PPGR1'!#REF!)</f>
        <v>#REF!</v>
      </c>
      <c r="F132" s="403" t="e">
        <f>IF(Tabla1[[#This Row],[Código_Actividad]]="","",'Formulario PPGR1'!#REF!)</f>
        <v>#REF!</v>
      </c>
      <c r="G132" s="335" t="s">
        <v>2575</v>
      </c>
      <c r="H132" s="572" t="str">
        <f>IFERROR(VLOOKUP(Tabla1[[#This Row],[Código_Actividad]],'Formulario PPGR2'!$H$10:$I$1048576,2,FALSE),"")</f>
        <v>Supervision a las Areas para el cumplimiento de las intervenciones para la adherencia del Programa Orientado a Resultados  Programa 41 (POR) en regiones priorizadas</v>
      </c>
      <c r="I132" s="384">
        <f>IFERROR(VLOOKUP(Tabla1[[#This Row],[Código_Actividad]],Tabla2[[Código]:[Total de Acciones ]],15,FALSE),"")</f>
        <v>4</v>
      </c>
      <c r="J132" s="556" t="s">
        <v>216</v>
      </c>
      <c r="K132" s="558" t="str">
        <f>IFERROR(VLOOKUP($J132,[3]LSIns!$B$5:$C$45,2,FALSE),"")</f>
        <v>lsGasoil</v>
      </c>
      <c r="L132" s="557" t="s">
        <v>854</v>
      </c>
      <c r="M132" s="382" t="str">
        <f>IFERROR(VLOOKUP($L132,[4]Insumos!$C$2:$F$517,2,FALSE),"")</f>
        <v>galon</v>
      </c>
      <c r="N132" s="505">
        <v>40</v>
      </c>
      <c r="O132" s="338">
        <f>IFERROR(VLOOKUP($L132,[4]Insumos!$C$2:$F$517,3,FALSE),"")</f>
        <v>181</v>
      </c>
      <c r="P132" s="337">
        <f>+Tabla1[[#This Row],[Precio Unitario]]*Tabla1[[#This Row],[Cantidad de Insumos]]</f>
        <v>7240</v>
      </c>
      <c r="Q132" s="380" t="str">
        <f>IFERROR(VLOOKUP($L132,[4]Insumos!$C$2:$F$517,4,FALSE),"")</f>
        <v>2.3.7.1.02</v>
      </c>
      <c r="R132" s="556"/>
      <c r="S132" s="449"/>
      <c r="T132" s="449"/>
    </row>
    <row r="133" spans="2:20" ht="76.5" x14ac:dyDescent="0.25">
      <c r="B133" s="403" t="e">
        <f>IF(Tabla1[[#This Row],[Código_Actividad]]="","",CONCATENATE(Tabla1[[#This Row],[POA]],".",Tabla1[[#This Row],[SRS]],".",Tabla1[[#This Row],[AREA]],".",Tabla1[[#This Row],[TIPO]]))</f>
        <v>#REF!</v>
      </c>
      <c r="C133" s="403" t="e">
        <f>IF(Tabla1[[#This Row],[Código_Actividad]]="","",'Formulario PPGR1'!#REF!)</f>
        <v>#REF!</v>
      </c>
      <c r="D133" s="403" t="e">
        <f>IF(Tabla1[[#This Row],[Código_Actividad]]="","",'Formulario PPGR1'!#REF!)</f>
        <v>#REF!</v>
      </c>
      <c r="E133" s="403" t="e">
        <f>IF(Tabla1[[#This Row],[Código_Actividad]]="","",'Formulario PPGR1'!#REF!)</f>
        <v>#REF!</v>
      </c>
      <c r="F133" s="403" t="e">
        <f>IF(Tabla1[[#This Row],[Código_Actividad]]="","",'Formulario PPGR1'!#REF!)</f>
        <v>#REF!</v>
      </c>
      <c r="G133" s="335" t="s">
        <v>2576</v>
      </c>
      <c r="H133" s="572" t="str">
        <f>IFERROR(VLOOKUP(Tabla1[[#This Row],[Código_Actividad]],'Formulario PPGR2'!$H$10:$I$1048576,2,FALSE),"")</f>
        <v>Mesa de Trabajo con el nivel intermedio (Áreas y Direcciones Provinciales de Salud) para revisión de los indicadores y realización de planes de mejora en los servicios de Tuberculosis</v>
      </c>
      <c r="I133" s="384">
        <f>IFERROR(VLOOKUP(Tabla1[[#This Row],[Código_Actividad]],Tabla2[[Código]:[Total de Acciones ]],15,FALSE),"")</f>
        <v>4</v>
      </c>
      <c r="J133" s="556" t="s">
        <v>172</v>
      </c>
      <c r="K133" s="558" t="str">
        <f>IFERROR(VLOOKUP($J133,[3]LSIns!$B$5:$C$45,2,FALSE),"")</f>
        <v>lsAlimentosyBebidas</v>
      </c>
      <c r="L133" s="557" t="s">
        <v>691</v>
      </c>
      <c r="M133" s="382" t="str">
        <f>IFERROR(VLOOKUP($L133,[4]Insumos!$C$2:$F$517,2,FALSE),"")</f>
        <v>unidad</v>
      </c>
      <c r="N133" s="505">
        <v>4</v>
      </c>
      <c r="O133" s="338">
        <f>IFERROR(VLOOKUP($L133,[4]Insumos!$C$2:$F$517,3,FALSE),"")</f>
        <v>10133.5</v>
      </c>
      <c r="P133" s="337">
        <f>+Tabla1[[#This Row],[Precio Unitario]]*Tabla1[[#This Row],[Cantidad de Insumos]]</f>
        <v>40534</v>
      </c>
      <c r="Q133" s="380" t="str">
        <f>IFERROR(VLOOKUP($L133,[4]Insumos!$C$2:$F$517,4,FALSE),"")</f>
        <v>2.3.1.1.01</v>
      </c>
      <c r="R133" s="556"/>
      <c r="S133" s="449"/>
      <c r="T133" s="449"/>
    </row>
    <row r="134" spans="2:20" ht="63.75" x14ac:dyDescent="0.25">
      <c r="B134" s="403" t="e">
        <f>IF(Tabla1[[#This Row],[Código_Actividad]]="","",CONCATENATE(Tabla1[[#This Row],[POA]],".",Tabla1[[#This Row],[SRS]],".",Tabla1[[#This Row],[AREA]],".",Tabla1[[#This Row],[TIPO]]))</f>
        <v>#REF!</v>
      </c>
      <c r="C134" s="403" t="e">
        <f>IF(Tabla1[[#This Row],[Código_Actividad]]="","",'Formulario PPGR1'!#REF!)</f>
        <v>#REF!</v>
      </c>
      <c r="D134" s="403" t="e">
        <f>IF(Tabla1[[#This Row],[Código_Actividad]]="","",'Formulario PPGR1'!#REF!)</f>
        <v>#REF!</v>
      </c>
      <c r="E134" s="403" t="e">
        <f>IF(Tabla1[[#This Row],[Código_Actividad]]="","",'Formulario PPGR1'!#REF!)</f>
        <v>#REF!</v>
      </c>
      <c r="F134" s="403" t="e">
        <f>IF(Tabla1[[#This Row],[Código_Actividad]]="","",'Formulario PPGR1'!#REF!)</f>
        <v>#REF!</v>
      </c>
      <c r="G134" s="335" t="s">
        <v>2577</v>
      </c>
      <c r="H134" s="572" t="str">
        <f>IFERROR(VLOOKUP(Tabla1[[#This Row],[Código_Actividad]],'Formulario PPGR2'!$H$10:$I$1048576,2,FALSE),"")</f>
        <v>Capacitación y actualización (Algoritmo, TB-DR, TB/VIH) al personal de salud de los EES para el fortalecimiento de los programas de Tuberculosis.</v>
      </c>
      <c r="I134" s="384">
        <f>IFERROR(VLOOKUP(Tabla1[[#This Row],[Código_Actividad]],Tabla2[[Código]:[Total de Acciones ]],15,FALSE),"")</f>
        <v>3</v>
      </c>
      <c r="J134" s="556" t="s">
        <v>172</v>
      </c>
      <c r="K134" s="558" t="str">
        <f>IFERROR(VLOOKUP($J134,[3]LSIns!$B$5:$C$45,2,FALSE),"")</f>
        <v>lsAlimentosyBebidas</v>
      </c>
      <c r="L134" s="557" t="s">
        <v>693</v>
      </c>
      <c r="M134" s="382" t="str">
        <f>IFERROR(VLOOKUP($L134,[4]Insumos!$C$2:$F$517,2,FALSE),"")</f>
        <v>unidad</v>
      </c>
      <c r="N134" s="505">
        <v>3</v>
      </c>
      <c r="O134" s="338">
        <f>IFERROR(VLOOKUP($L134,[4]Insumos!$C$2:$F$517,3,FALSE),"")</f>
        <v>61419</v>
      </c>
      <c r="P134" s="337">
        <f>+Tabla1[[#This Row],[Precio Unitario]]*Tabla1[[#This Row],[Cantidad de Insumos]]</f>
        <v>184257</v>
      </c>
      <c r="Q134" s="380" t="str">
        <f>IFERROR(VLOOKUP($L134,[4]Insumos!$C$2:$F$517,4,FALSE),"")</f>
        <v>2.3.1.1.01</v>
      </c>
      <c r="R134" s="556"/>
      <c r="S134" s="449"/>
      <c r="T134" s="449"/>
    </row>
    <row r="135" spans="2:20" x14ac:dyDescent="0.25">
      <c r="B135" s="403" t="e">
        <f>IF(Tabla1[[#This Row],[Código_Actividad]]="","",CONCATENATE(Tabla1[[#This Row],[POA]],".",Tabla1[[#This Row],[SRS]],".",Tabla1[[#This Row],[AREA]],".",Tabla1[[#This Row],[TIPO]]))</f>
        <v>#REF!</v>
      </c>
      <c r="C135" s="403" t="e">
        <f>IF(Tabla1[[#This Row],[Código_Actividad]]="","",'Formulario PPGR1'!#REF!)</f>
        <v>#REF!</v>
      </c>
      <c r="D135" s="403" t="e">
        <f>IF(Tabla1[[#This Row],[Código_Actividad]]="","",'Formulario PPGR1'!#REF!)</f>
        <v>#REF!</v>
      </c>
      <c r="E135" s="403" t="e">
        <f>IF(Tabla1[[#This Row],[Código_Actividad]]="","",'Formulario PPGR1'!#REF!)</f>
        <v>#REF!</v>
      </c>
      <c r="F135" s="403" t="e">
        <f>IF(Tabla1[[#This Row],[Código_Actividad]]="","",'Formulario PPGR1'!#REF!)</f>
        <v>#REF!</v>
      </c>
      <c r="G135" s="335" t="s">
        <v>2233</v>
      </c>
      <c r="H135" s="572" t="str">
        <f>IFERROR(VLOOKUP(Tabla1[[#This Row],[Código_Actividad]],'Formulario PPGR2'!$H$10:$I$1048576,2,FALSE),"")</f>
        <v/>
      </c>
      <c r="I135" s="384" t="str">
        <f>IFERROR(VLOOKUP(Tabla1[[#This Row],[Código_Actividad]],Tabla2[[Código]:[Total de Acciones ]],15,FALSE),"")</f>
        <v/>
      </c>
      <c r="J135" s="556" t="s">
        <v>128</v>
      </c>
      <c r="K135" s="558" t="str">
        <f>IFERROR(VLOOKUP($J135,[3]LSIns!$B$5:$C$45,2,FALSE),"")</f>
        <v>lsViaticosDP</v>
      </c>
      <c r="L135" s="557" t="s">
        <v>1302</v>
      </c>
      <c r="M135" s="382" t="str">
        <f>IFERROR(VLOOKUP($L135,[4]Insumos!$C$2:$F$517,2,FALSE),"")</f>
        <v xml:space="preserve">Cheque </v>
      </c>
      <c r="N135" s="505">
        <v>8</v>
      </c>
      <c r="O135" s="338">
        <f>IFERROR(VLOOKUP($L135,[4]Insumos!$C$2:$F$517,3,FALSE),"")</f>
        <v>2100</v>
      </c>
      <c r="P135" s="337">
        <f>+Tabla1[[#This Row],[Precio Unitario]]*Tabla1[[#This Row],[Cantidad de Insumos]]</f>
        <v>16800</v>
      </c>
      <c r="Q135" s="380" t="str">
        <f>IFERROR(VLOOKUP($L135,[4]Insumos!$C$2:$F$517,4,FALSE),"")</f>
        <v>2.2.3.1.01</v>
      </c>
      <c r="R135" s="556"/>
      <c r="S135" s="449"/>
      <c r="T135" s="449"/>
    </row>
    <row r="136" spans="2:20" x14ac:dyDescent="0.25">
      <c r="B136" s="403" t="e">
        <f>IF(Tabla1[[#This Row],[Código_Actividad]]="","",CONCATENATE(Tabla1[[#This Row],[POA]],".",Tabla1[[#This Row],[SRS]],".",Tabla1[[#This Row],[AREA]],".",Tabla1[[#This Row],[TIPO]]))</f>
        <v>#REF!</v>
      </c>
      <c r="C136" s="403" t="e">
        <f>IF(Tabla1[[#This Row],[Código_Actividad]]="","",'Formulario PPGR1'!#REF!)</f>
        <v>#REF!</v>
      </c>
      <c r="D136" s="403" t="e">
        <f>IF(Tabla1[[#This Row],[Código_Actividad]]="","",'Formulario PPGR1'!#REF!)</f>
        <v>#REF!</v>
      </c>
      <c r="E136" s="403" t="e">
        <f>IF(Tabla1[[#This Row],[Código_Actividad]]="","",'Formulario PPGR1'!#REF!)</f>
        <v>#REF!</v>
      </c>
      <c r="F136" s="403" t="e">
        <f>IF(Tabla1[[#This Row],[Código_Actividad]]="","",'Formulario PPGR1'!#REF!)</f>
        <v>#REF!</v>
      </c>
      <c r="G136" s="335" t="s">
        <v>2233</v>
      </c>
      <c r="H136" s="572" t="str">
        <f>IFERROR(VLOOKUP(Tabla1[[#This Row],[Código_Actividad]],'Formulario PPGR2'!$H$10:$I$1048576,2,FALSE),"")</f>
        <v/>
      </c>
      <c r="I136" s="384" t="str">
        <f>IFERROR(VLOOKUP(Tabla1[[#This Row],[Código_Actividad]],Tabla2[[Código]:[Total de Acciones ]],15,FALSE),"")</f>
        <v/>
      </c>
      <c r="J136" s="556" t="s">
        <v>128</v>
      </c>
      <c r="K136" s="558" t="str">
        <f>IFERROR(VLOOKUP($J136,[3]LSIns!$B$5:$C$45,2,FALSE),"")</f>
        <v>lsViaticosDP</v>
      </c>
      <c r="L136" s="557" t="s">
        <v>1299</v>
      </c>
      <c r="M136" s="382" t="str">
        <f>IFERROR(VLOOKUP($L136,[4]Insumos!$C$2:$F$517,2,FALSE),"")</f>
        <v xml:space="preserve">Cheque </v>
      </c>
      <c r="N136" s="505">
        <v>8</v>
      </c>
      <c r="O136" s="338">
        <f>IFERROR(VLOOKUP($L136,[4]Insumos!$C$2:$F$517,3,FALSE),"")</f>
        <v>1500</v>
      </c>
      <c r="P136" s="337">
        <f>+Tabla1[[#This Row],[Precio Unitario]]*Tabla1[[#This Row],[Cantidad de Insumos]]</f>
        <v>12000</v>
      </c>
      <c r="Q136" s="380" t="str">
        <f>IFERROR(VLOOKUP($L136,[4]Insumos!$C$2:$F$517,4,FALSE),"")</f>
        <v>2.2.3.1.01</v>
      </c>
      <c r="R136" s="556"/>
      <c r="S136" s="449"/>
      <c r="T136" s="449"/>
    </row>
    <row r="137" spans="2:20" x14ac:dyDescent="0.25">
      <c r="B137" s="403" t="e">
        <f>IF(Tabla1[[#This Row],[Código_Actividad]]="","",CONCATENATE(Tabla1[[#This Row],[POA]],".",Tabla1[[#This Row],[SRS]],".",Tabla1[[#This Row],[AREA]],".",Tabla1[[#This Row],[TIPO]]))</f>
        <v>#REF!</v>
      </c>
      <c r="C137" s="403" t="e">
        <f>IF(Tabla1[[#This Row],[Código_Actividad]]="","",'Formulario PPGR1'!#REF!)</f>
        <v>#REF!</v>
      </c>
      <c r="D137" s="403" t="e">
        <f>IF(Tabla1[[#This Row],[Código_Actividad]]="","",'Formulario PPGR1'!#REF!)</f>
        <v>#REF!</v>
      </c>
      <c r="E137" s="403" t="e">
        <f>IF(Tabla1[[#This Row],[Código_Actividad]]="","",'Formulario PPGR1'!#REF!)</f>
        <v>#REF!</v>
      </c>
      <c r="F137" s="403" t="e">
        <f>IF(Tabla1[[#This Row],[Código_Actividad]]="","",'Formulario PPGR1'!#REF!)</f>
        <v>#REF!</v>
      </c>
      <c r="G137" s="335" t="s">
        <v>2233</v>
      </c>
      <c r="H137" s="572" t="str">
        <f>IFERROR(VLOOKUP(Tabla1[[#This Row],[Código_Actividad]],'Formulario PPGR2'!$H$10:$I$1048576,2,FALSE),"")</f>
        <v/>
      </c>
      <c r="I137" s="384" t="str">
        <f>IFERROR(VLOOKUP(Tabla1[[#This Row],[Código_Actividad]],Tabla2[[Código]:[Total de Acciones ]],15,FALSE),"")</f>
        <v/>
      </c>
      <c r="J137" s="556" t="s">
        <v>216</v>
      </c>
      <c r="K137" s="558" t="str">
        <f>IFERROR(VLOOKUP($J137,[3]LSIns!$B$5:$C$45,2,FALSE),"")</f>
        <v>lsGasoil</v>
      </c>
      <c r="L137" s="557" t="s">
        <v>854</v>
      </c>
      <c r="M137" s="382" t="str">
        <f>IFERROR(VLOOKUP($L137,[4]Insumos!$C$2:$F$517,2,FALSE),"")</f>
        <v>galon</v>
      </c>
      <c r="N137" s="505">
        <v>80</v>
      </c>
      <c r="O137" s="338">
        <f>IFERROR(VLOOKUP($L137,[4]Insumos!$C$2:$F$517,3,FALSE),"")</f>
        <v>181</v>
      </c>
      <c r="P137" s="337">
        <f>+Tabla1[[#This Row],[Precio Unitario]]*Tabla1[[#This Row],[Cantidad de Insumos]]</f>
        <v>14480</v>
      </c>
      <c r="Q137" s="380" t="str">
        <f>IFERROR(VLOOKUP($L137,[4]Insumos!$C$2:$F$517,4,FALSE),"")</f>
        <v>2.3.7.1.02</v>
      </c>
      <c r="R137" s="556"/>
      <c r="S137" s="449"/>
      <c r="T137" s="449"/>
    </row>
    <row r="138" spans="2:20" x14ac:dyDescent="0.25">
      <c r="B138" s="403" t="e">
        <f>IF(Tabla1[[#This Row],[Código_Actividad]]="","",CONCATENATE(Tabla1[[#This Row],[POA]],".",Tabla1[[#This Row],[SRS]],".",Tabla1[[#This Row],[AREA]],".",Tabla1[[#This Row],[TIPO]]))</f>
        <v>#REF!</v>
      </c>
      <c r="C138" s="403" t="e">
        <f>IF(Tabla1[[#This Row],[Código_Actividad]]="","",'Formulario PPGR1'!#REF!)</f>
        <v>#REF!</v>
      </c>
      <c r="D138" s="403" t="e">
        <f>IF(Tabla1[[#This Row],[Código_Actividad]]="","",'Formulario PPGR1'!#REF!)</f>
        <v>#REF!</v>
      </c>
      <c r="E138" s="403" t="e">
        <f>IF(Tabla1[[#This Row],[Código_Actividad]]="","",'Formulario PPGR1'!#REF!)</f>
        <v>#REF!</v>
      </c>
      <c r="F138" s="403" t="e">
        <f>IF(Tabla1[[#This Row],[Código_Actividad]]="","",'Formulario PPGR1'!#REF!)</f>
        <v>#REF!</v>
      </c>
      <c r="G138" s="335" t="s">
        <v>2234</v>
      </c>
      <c r="H138" s="572" t="str">
        <f>IFERROR(VLOOKUP(Tabla1[[#This Row],[Código_Actividad]],'Formulario PPGR2'!$H$10:$I$1048576,2,FALSE),"")</f>
        <v/>
      </c>
      <c r="I138" s="384" t="str">
        <f>IFERROR(VLOOKUP(Tabla1[[#This Row],[Código_Actividad]],Tabla2[[Código]:[Total de Acciones ]],15,FALSE),"")</f>
        <v/>
      </c>
      <c r="J138" s="556" t="s">
        <v>128</v>
      </c>
      <c r="K138" s="558" t="str">
        <f>IFERROR(VLOOKUP($J138,[3]LSIns!$B$5:$C$45,2,FALSE),"")</f>
        <v>lsViaticosDP</v>
      </c>
      <c r="L138" s="557" t="s">
        <v>1302</v>
      </c>
      <c r="M138" s="382" t="str">
        <f>IFERROR(VLOOKUP($L138,[4]Insumos!$C$2:$F$517,2,FALSE),"")</f>
        <v xml:space="preserve">Cheque </v>
      </c>
      <c r="N138" s="505">
        <v>9</v>
      </c>
      <c r="O138" s="338">
        <f>IFERROR(VLOOKUP($L138,[4]Insumos!$C$2:$F$517,3,FALSE),"")</f>
        <v>2100</v>
      </c>
      <c r="P138" s="337">
        <f>+Tabla1[[#This Row],[Precio Unitario]]*Tabla1[[#This Row],[Cantidad de Insumos]]</f>
        <v>18900</v>
      </c>
      <c r="Q138" s="380" t="str">
        <f>IFERROR(VLOOKUP($L138,[4]Insumos!$C$2:$F$517,4,FALSE),"")</f>
        <v>2.2.3.1.01</v>
      </c>
      <c r="R138" s="556"/>
      <c r="S138" s="449"/>
      <c r="T138" s="449"/>
    </row>
    <row r="139" spans="2:20" x14ac:dyDescent="0.25">
      <c r="B139" s="403" t="e">
        <f>IF(Tabla1[[#This Row],[Código_Actividad]]="","",CONCATENATE(Tabla1[[#This Row],[POA]],".",Tabla1[[#This Row],[SRS]],".",Tabla1[[#This Row],[AREA]],".",Tabla1[[#This Row],[TIPO]]))</f>
        <v>#REF!</v>
      </c>
      <c r="C139" s="403" t="e">
        <f>IF(Tabla1[[#This Row],[Código_Actividad]]="","",'Formulario PPGR1'!#REF!)</f>
        <v>#REF!</v>
      </c>
      <c r="D139" s="403" t="e">
        <f>IF(Tabla1[[#This Row],[Código_Actividad]]="","",'Formulario PPGR1'!#REF!)</f>
        <v>#REF!</v>
      </c>
      <c r="E139" s="403" t="e">
        <f>IF(Tabla1[[#This Row],[Código_Actividad]]="","",'Formulario PPGR1'!#REF!)</f>
        <v>#REF!</v>
      </c>
      <c r="F139" s="403" t="e">
        <f>IF(Tabla1[[#This Row],[Código_Actividad]]="","",'Formulario PPGR1'!#REF!)</f>
        <v>#REF!</v>
      </c>
      <c r="G139" s="335" t="s">
        <v>2234</v>
      </c>
      <c r="H139" s="572" t="str">
        <f>IFERROR(VLOOKUP(Tabla1[[#This Row],[Código_Actividad]],'Formulario PPGR2'!$H$10:$I$1048576,2,FALSE),"")</f>
        <v/>
      </c>
      <c r="I139" s="384" t="str">
        <f>IFERROR(VLOOKUP(Tabla1[[#This Row],[Código_Actividad]],Tabla2[[Código]:[Total de Acciones ]],15,FALSE),"")</f>
        <v/>
      </c>
      <c r="J139" s="556" t="s">
        <v>128</v>
      </c>
      <c r="K139" s="558" t="str">
        <f>IFERROR(VLOOKUP($J139,[3]LSIns!$B$5:$C$45,2,FALSE),"")</f>
        <v>lsViaticosDP</v>
      </c>
      <c r="L139" s="557" t="s">
        <v>1299</v>
      </c>
      <c r="M139" s="382" t="str">
        <f>IFERROR(VLOOKUP($L139,[4]Insumos!$C$2:$F$517,2,FALSE),"")</f>
        <v xml:space="preserve">Cheque </v>
      </c>
      <c r="N139" s="505">
        <v>9</v>
      </c>
      <c r="O139" s="338">
        <f>IFERROR(VLOOKUP($L139,[4]Insumos!$C$2:$F$517,3,FALSE),"")</f>
        <v>1500</v>
      </c>
      <c r="P139" s="337">
        <f>+Tabla1[[#This Row],[Precio Unitario]]*Tabla1[[#This Row],[Cantidad de Insumos]]</f>
        <v>13500</v>
      </c>
      <c r="Q139" s="380" t="str">
        <f>IFERROR(VLOOKUP($L139,[4]Insumos!$C$2:$F$517,4,FALSE),"")</f>
        <v>2.2.3.1.01</v>
      </c>
      <c r="R139" s="556"/>
      <c r="S139" s="449"/>
      <c r="T139" s="449"/>
    </row>
    <row r="140" spans="2:20" x14ac:dyDescent="0.25">
      <c r="B140" s="403" t="e">
        <f>IF(Tabla1[[#This Row],[Código_Actividad]]="","",CONCATENATE(Tabla1[[#This Row],[POA]],".",Tabla1[[#This Row],[SRS]],".",Tabla1[[#This Row],[AREA]],".",Tabla1[[#This Row],[TIPO]]))</f>
        <v>#REF!</v>
      </c>
      <c r="C140" s="403" t="e">
        <f>IF(Tabla1[[#This Row],[Código_Actividad]]="","",'Formulario PPGR1'!#REF!)</f>
        <v>#REF!</v>
      </c>
      <c r="D140" s="403" t="e">
        <f>IF(Tabla1[[#This Row],[Código_Actividad]]="","",'Formulario PPGR1'!#REF!)</f>
        <v>#REF!</v>
      </c>
      <c r="E140" s="403" t="e">
        <f>IF(Tabla1[[#This Row],[Código_Actividad]]="","",'Formulario PPGR1'!#REF!)</f>
        <v>#REF!</v>
      </c>
      <c r="F140" s="403" t="e">
        <f>IF(Tabla1[[#This Row],[Código_Actividad]]="","",'Formulario PPGR1'!#REF!)</f>
        <v>#REF!</v>
      </c>
      <c r="G140" s="335" t="s">
        <v>2234</v>
      </c>
      <c r="H140" s="572" t="str">
        <f>IFERROR(VLOOKUP(Tabla1[[#This Row],[Código_Actividad]],'Formulario PPGR2'!$H$10:$I$1048576,2,FALSE),"")</f>
        <v/>
      </c>
      <c r="I140" s="384" t="str">
        <f>IFERROR(VLOOKUP(Tabla1[[#This Row],[Código_Actividad]],Tabla2[[Código]:[Total de Acciones ]],15,FALSE),"")</f>
        <v/>
      </c>
      <c r="J140" s="556" t="s">
        <v>216</v>
      </c>
      <c r="K140" s="558" t="str">
        <f>IFERROR(VLOOKUP($J140,[3]LSIns!$B$5:$C$45,2,FALSE),"")</f>
        <v>lsGasoil</v>
      </c>
      <c r="L140" s="557" t="s">
        <v>854</v>
      </c>
      <c r="M140" s="382" t="str">
        <f>IFERROR(VLOOKUP($L140,[4]Insumos!$C$2:$F$517,2,FALSE),"")</f>
        <v>galon</v>
      </c>
      <c r="N140" s="505">
        <v>90</v>
      </c>
      <c r="O140" s="338">
        <f>IFERROR(VLOOKUP($L140,[4]Insumos!$C$2:$F$517,3,FALSE),"")</f>
        <v>181</v>
      </c>
      <c r="P140" s="337">
        <f>+Tabla1[[#This Row],[Precio Unitario]]*Tabla1[[#This Row],[Cantidad de Insumos]]</f>
        <v>16290</v>
      </c>
      <c r="Q140" s="380" t="str">
        <f>IFERROR(VLOOKUP($L140,[4]Insumos!$C$2:$F$517,4,FALSE),"")</f>
        <v>2.3.7.1.02</v>
      </c>
      <c r="R140" s="556"/>
      <c r="S140" s="449"/>
      <c r="T140" s="449"/>
    </row>
    <row r="141" spans="2:20" ht="38.25" x14ac:dyDescent="0.25">
      <c r="B141" s="403" t="e">
        <f>IF(Tabla1[[#This Row],[Código_Actividad]]="","",CONCATENATE(Tabla1[[#This Row],[POA]],".",Tabla1[[#This Row],[SRS]],".",Tabla1[[#This Row],[AREA]],".",Tabla1[[#This Row],[TIPO]]))</f>
        <v>#REF!</v>
      </c>
      <c r="C141" s="403" t="e">
        <f>IF(Tabla1[[#This Row],[Código_Actividad]]="","",'Formulario PPGR1'!#REF!)</f>
        <v>#REF!</v>
      </c>
      <c r="D141" s="403" t="e">
        <f>IF(Tabla1[[#This Row],[Código_Actividad]]="","",'Formulario PPGR1'!#REF!)</f>
        <v>#REF!</v>
      </c>
      <c r="E141" s="403" t="e">
        <f>IF(Tabla1[[#This Row],[Código_Actividad]]="","",'Formulario PPGR1'!#REF!)</f>
        <v>#REF!</v>
      </c>
      <c r="F141" s="403" t="e">
        <f>IF(Tabla1[[#This Row],[Código_Actividad]]="","",'Formulario PPGR1'!#REF!)</f>
        <v>#REF!</v>
      </c>
      <c r="G141" s="335" t="s">
        <v>2242</v>
      </c>
      <c r="H141" s="572" t="str">
        <f>IFERROR(VLOOKUP(Tabla1[[#This Row],[Código_Actividad]],'Formulario PPGR2'!$H$10:$I$1048576,2,FALSE),"")</f>
        <v/>
      </c>
      <c r="I141" s="384" t="str">
        <f>IFERROR(VLOOKUP(Tabla1[[#This Row],[Código_Actividad]],Tabla2[[Código]:[Total de Acciones ]],15,FALSE),"")</f>
        <v/>
      </c>
      <c r="J141" s="556" t="s">
        <v>172</v>
      </c>
      <c r="K141" s="558" t="str">
        <f>IFERROR(VLOOKUP($J141,[3]LSIns!$B$5:$C$45,2,FALSE),"")</f>
        <v>lsAlimentosyBebidas</v>
      </c>
      <c r="L141" s="557" t="s">
        <v>704</v>
      </c>
      <c r="M141" s="382" t="str">
        <f>IFERROR(VLOOKUP($L141,[4]Insumos!$C$2:$F$517,2,FALSE),"")</f>
        <v>unidad</v>
      </c>
      <c r="N141" s="505">
        <v>1</v>
      </c>
      <c r="O141" s="338">
        <f>IFERROR(VLOOKUP($L141,[4]Insumos!$C$2:$F$517,3,FALSE),"")</f>
        <v>12626</v>
      </c>
      <c r="P141" s="337">
        <f>+Tabla1[[#This Row],[Precio Unitario]]*Tabla1[[#This Row],[Cantidad de Insumos]]</f>
        <v>12626</v>
      </c>
      <c r="Q141" s="380" t="str">
        <f>IFERROR(VLOOKUP($L141,[4]Insumos!$C$2:$F$517,4,FALSE),"")</f>
        <v>2.3.1.1.01</v>
      </c>
      <c r="R141" s="556"/>
      <c r="S141" s="449"/>
      <c r="T141" s="449"/>
    </row>
    <row r="142" spans="2:20" x14ac:dyDescent="0.25">
      <c r="B142" s="403" t="e">
        <f>IF(Tabla1[[#This Row],[Código_Actividad]]="","",CONCATENATE(Tabla1[[#This Row],[POA]],".",Tabla1[[#This Row],[SRS]],".",Tabla1[[#This Row],[AREA]],".",Tabla1[[#This Row],[TIPO]]))</f>
        <v>#REF!</v>
      </c>
      <c r="C142" s="403" t="e">
        <f>IF(Tabla1[[#This Row],[Código_Actividad]]="","",'Formulario PPGR1'!#REF!)</f>
        <v>#REF!</v>
      </c>
      <c r="D142" s="403" t="e">
        <f>IF(Tabla1[[#This Row],[Código_Actividad]]="","",'Formulario PPGR1'!#REF!)</f>
        <v>#REF!</v>
      </c>
      <c r="E142" s="403" t="e">
        <f>IF(Tabla1[[#This Row],[Código_Actividad]]="","",'Formulario PPGR1'!#REF!)</f>
        <v>#REF!</v>
      </c>
      <c r="F142" s="403" t="e">
        <f>IF(Tabla1[[#This Row],[Código_Actividad]]="","",'Formulario PPGR1'!#REF!)</f>
        <v>#REF!</v>
      </c>
      <c r="G142" s="335" t="s">
        <v>2243</v>
      </c>
      <c r="H142" s="572" t="str">
        <f>IFERROR(VLOOKUP(Tabla1[[#This Row],[Código_Actividad]],'Formulario PPGR2'!$H$10:$I$1048576,2,FALSE),"")</f>
        <v/>
      </c>
      <c r="I142" s="384" t="str">
        <f>IFERROR(VLOOKUP(Tabla1[[#This Row],[Código_Actividad]],Tabla2[[Código]:[Total de Acciones ]],15,FALSE),"")</f>
        <v/>
      </c>
      <c r="J142" s="556" t="s">
        <v>128</v>
      </c>
      <c r="K142" s="558" t="str">
        <f>IFERROR(VLOOKUP($J142,[3]LSIns!$B$5:$C$45,2,FALSE),"")</f>
        <v>lsViaticosDP</v>
      </c>
      <c r="L142" s="557" t="s">
        <v>1302</v>
      </c>
      <c r="M142" s="382" t="str">
        <f>IFERROR(VLOOKUP($L142,[4]Insumos!$C$2:$F$517,2,FALSE),"")</f>
        <v xml:space="preserve">Cheque </v>
      </c>
      <c r="N142" s="505">
        <v>9</v>
      </c>
      <c r="O142" s="338">
        <f>IFERROR(VLOOKUP($L142,[4]Insumos!$C$2:$F$517,3,FALSE),"")</f>
        <v>2100</v>
      </c>
      <c r="P142" s="337">
        <f>+Tabla1[[#This Row],[Precio Unitario]]*Tabla1[[#This Row],[Cantidad de Insumos]]</f>
        <v>18900</v>
      </c>
      <c r="Q142" s="380" t="str">
        <f>IFERROR(VLOOKUP($L142,[4]Insumos!$C$2:$F$517,4,FALSE),"")</f>
        <v>2.2.3.1.01</v>
      </c>
      <c r="R142" s="556"/>
      <c r="S142" s="449"/>
      <c r="T142" s="449"/>
    </row>
    <row r="143" spans="2:20" x14ac:dyDescent="0.25">
      <c r="B143" s="403" t="e">
        <f>IF(Tabla1[[#This Row],[Código_Actividad]]="","",CONCATENATE(Tabla1[[#This Row],[POA]],".",Tabla1[[#This Row],[SRS]],".",Tabla1[[#This Row],[AREA]],".",Tabla1[[#This Row],[TIPO]]))</f>
        <v>#REF!</v>
      </c>
      <c r="C143" s="403" t="e">
        <f>IF(Tabla1[[#This Row],[Código_Actividad]]="","",'Formulario PPGR1'!#REF!)</f>
        <v>#REF!</v>
      </c>
      <c r="D143" s="403" t="e">
        <f>IF(Tabla1[[#This Row],[Código_Actividad]]="","",'Formulario PPGR1'!#REF!)</f>
        <v>#REF!</v>
      </c>
      <c r="E143" s="403" t="e">
        <f>IF(Tabla1[[#This Row],[Código_Actividad]]="","",'Formulario PPGR1'!#REF!)</f>
        <v>#REF!</v>
      </c>
      <c r="F143" s="403" t="e">
        <f>IF(Tabla1[[#This Row],[Código_Actividad]]="","",'Formulario PPGR1'!#REF!)</f>
        <v>#REF!</v>
      </c>
      <c r="G143" s="335" t="s">
        <v>2243</v>
      </c>
      <c r="H143" s="572" t="str">
        <f>IFERROR(VLOOKUP(Tabla1[[#This Row],[Código_Actividad]],'Formulario PPGR2'!$H$10:$I$1048576,2,FALSE),"")</f>
        <v/>
      </c>
      <c r="I143" s="384" t="str">
        <f>IFERROR(VLOOKUP(Tabla1[[#This Row],[Código_Actividad]],Tabla2[[Código]:[Total de Acciones ]],15,FALSE),"")</f>
        <v/>
      </c>
      <c r="J143" s="556" t="s">
        <v>128</v>
      </c>
      <c r="K143" s="558" t="str">
        <f>IFERROR(VLOOKUP($J143,[3]LSIns!$B$5:$C$45,2,FALSE),"")</f>
        <v>lsViaticosDP</v>
      </c>
      <c r="L143" s="557" t="s">
        <v>1299</v>
      </c>
      <c r="M143" s="382" t="str">
        <f>IFERROR(VLOOKUP($L143,[4]Insumos!$C$2:$F$517,2,FALSE),"")</f>
        <v xml:space="preserve">Cheque </v>
      </c>
      <c r="N143" s="505">
        <v>9</v>
      </c>
      <c r="O143" s="338">
        <f>IFERROR(VLOOKUP($L143,[4]Insumos!$C$2:$F$517,3,FALSE),"")</f>
        <v>1500</v>
      </c>
      <c r="P143" s="337">
        <f>+Tabla1[[#This Row],[Precio Unitario]]*Tabla1[[#This Row],[Cantidad de Insumos]]</f>
        <v>13500</v>
      </c>
      <c r="Q143" s="380" t="str">
        <f>IFERROR(VLOOKUP($L143,[4]Insumos!$C$2:$F$517,4,FALSE),"")</f>
        <v>2.2.3.1.01</v>
      </c>
      <c r="R143" s="556"/>
      <c r="S143" s="449"/>
      <c r="T143" s="449"/>
    </row>
    <row r="144" spans="2:20" x14ac:dyDescent="0.25">
      <c r="B144" s="403" t="e">
        <f>IF(Tabla1[[#This Row],[Código_Actividad]]="","",CONCATENATE(Tabla1[[#This Row],[POA]],".",Tabla1[[#This Row],[SRS]],".",Tabla1[[#This Row],[AREA]],".",Tabla1[[#This Row],[TIPO]]))</f>
        <v>#REF!</v>
      </c>
      <c r="C144" s="403" t="e">
        <f>IF(Tabla1[[#This Row],[Código_Actividad]]="","",'Formulario PPGR1'!#REF!)</f>
        <v>#REF!</v>
      </c>
      <c r="D144" s="403" t="e">
        <f>IF(Tabla1[[#This Row],[Código_Actividad]]="","",'Formulario PPGR1'!#REF!)</f>
        <v>#REF!</v>
      </c>
      <c r="E144" s="403" t="e">
        <f>IF(Tabla1[[#This Row],[Código_Actividad]]="","",'Formulario PPGR1'!#REF!)</f>
        <v>#REF!</v>
      </c>
      <c r="F144" s="403" t="e">
        <f>IF(Tabla1[[#This Row],[Código_Actividad]]="","",'Formulario PPGR1'!#REF!)</f>
        <v>#REF!</v>
      </c>
      <c r="G144" s="335" t="s">
        <v>2243</v>
      </c>
      <c r="H144" s="572" t="str">
        <f>IFERROR(VLOOKUP(Tabla1[[#This Row],[Código_Actividad]],'Formulario PPGR2'!$H$10:$I$1048576,2,FALSE),"")</f>
        <v/>
      </c>
      <c r="I144" s="384" t="str">
        <f>IFERROR(VLOOKUP(Tabla1[[#This Row],[Código_Actividad]],Tabla2[[Código]:[Total de Acciones ]],15,FALSE),"")</f>
        <v/>
      </c>
      <c r="J144" s="556" t="s">
        <v>216</v>
      </c>
      <c r="K144" s="558" t="str">
        <f>IFERROR(VLOOKUP($J144,[3]LSIns!$B$5:$C$45,2,FALSE),"")</f>
        <v>lsGasoil</v>
      </c>
      <c r="L144" s="557" t="s">
        <v>854</v>
      </c>
      <c r="M144" s="382" t="str">
        <f>IFERROR(VLOOKUP($L144,[4]Insumos!$C$2:$F$517,2,FALSE),"")</f>
        <v>galon</v>
      </c>
      <c r="N144" s="505">
        <v>90</v>
      </c>
      <c r="O144" s="338">
        <f>IFERROR(VLOOKUP($L144,[4]Insumos!$C$2:$F$517,3,FALSE),"")</f>
        <v>181</v>
      </c>
      <c r="P144" s="337">
        <f>+Tabla1[[#This Row],[Precio Unitario]]*Tabla1[[#This Row],[Cantidad de Insumos]]</f>
        <v>16290</v>
      </c>
      <c r="Q144" s="380" t="str">
        <f>IFERROR(VLOOKUP($L144,[4]Insumos!$C$2:$F$517,4,FALSE),"")</f>
        <v>2.3.7.1.02</v>
      </c>
      <c r="R144" s="556"/>
      <c r="S144" s="449"/>
      <c r="T144" s="449"/>
    </row>
    <row r="145" spans="2:20" ht="38.25" x14ac:dyDescent="0.25">
      <c r="B145" s="403" t="e">
        <f>IF(Tabla1[[#This Row],[Código_Actividad]]="","",CONCATENATE(Tabla1[[#This Row],[POA]],".",Tabla1[[#This Row],[SRS]],".",Tabla1[[#This Row],[AREA]],".",Tabla1[[#This Row],[TIPO]]))</f>
        <v>#REF!</v>
      </c>
      <c r="C145" s="403" t="e">
        <f>IF(Tabla1[[#This Row],[Código_Actividad]]="","",'Formulario PPGR1'!#REF!)</f>
        <v>#REF!</v>
      </c>
      <c r="D145" s="403" t="e">
        <f>IF(Tabla1[[#This Row],[Código_Actividad]]="","",'Formulario PPGR1'!#REF!)</f>
        <v>#REF!</v>
      </c>
      <c r="E145" s="403" t="e">
        <f>IF(Tabla1[[#This Row],[Código_Actividad]]="","",'Formulario PPGR1'!#REF!)</f>
        <v>#REF!</v>
      </c>
      <c r="F145" s="403" t="e">
        <f>IF(Tabla1[[#This Row],[Código_Actividad]]="","",'Formulario PPGR1'!#REF!)</f>
        <v>#REF!</v>
      </c>
      <c r="G145" s="335" t="s">
        <v>2248</v>
      </c>
      <c r="H145" s="572" t="str">
        <f>IFERROR(VLOOKUP(Tabla1[[#This Row],[Código_Actividad]],'Formulario PPGR2'!$H$10:$I$1048576,2,FALSE),"")</f>
        <v xml:space="preserve"> Seguimiento y supervisión de los servicios de Imágenes para disminuir  la mortalidad materno infantil </v>
      </c>
      <c r="I145" s="384">
        <f>IFERROR(VLOOKUP(Tabla1[[#This Row],[Código_Actividad]],Tabla2[[Código]:[Total de Acciones ]],15,FALSE),"")</f>
        <v>3</v>
      </c>
      <c r="J145" s="556" t="s">
        <v>128</v>
      </c>
      <c r="K145" s="558" t="str">
        <f>IFERROR(VLOOKUP($J145,[3]LSIns!$B$5:$C$45,2,FALSE),"")</f>
        <v>lsViaticosDP</v>
      </c>
      <c r="L145" s="557" t="s">
        <v>1302</v>
      </c>
      <c r="M145" s="382" t="str">
        <f>IFERROR(VLOOKUP($L145,[4]Insumos!$C$2:$F$517,2,FALSE),"")</f>
        <v xml:space="preserve">Cheque </v>
      </c>
      <c r="N145" s="505">
        <v>3</v>
      </c>
      <c r="O145" s="338">
        <f>IFERROR(VLOOKUP($L145,[4]Insumos!$C$2:$F$517,3,FALSE),"")</f>
        <v>2100</v>
      </c>
      <c r="P145" s="337">
        <f>+Tabla1[[#This Row],[Precio Unitario]]*Tabla1[[#This Row],[Cantidad de Insumos]]</f>
        <v>6300</v>
      </c>
      <c r="Q145" s="380" t="str">
        <f>IFERROR(VLOOKUP($L145,[4]Insumos!$C$2:$F$517,4,FALSE),"")</f>
        <v>2.2.3.1.01</v>
      </c>
      <c r="R145" s="556"/>
      <c r="S145" s="449"/>
      <c r="T145" s="449"/>
    </row>
    <row r="146" spans="2:20" ht="38.25" x14ac:dyDescent="0.25">
      <c r="B146" s="403" t="e">
        <f>IF(Tabla1[[#This Row],[Código_Actividad]]="","",CONCATENATE(Tabla1[[#This Row],[POA]],".",Tabla1[[#This Row],[SRS]],".",Tabla1[[#This Row],[AREA]],".",Tabla1[[#This Row],[TIPO]]))</f>
        <v>#REF!</v>
      </c>
      <c r="C146" s="403" t="e">
        <f>IF(Tabla1[[#This Row],[Código_Actividad]]="","",'Formulario PPGR1'!#REF!)</f>
        <v>#REF!</v>
      </c>
      <c r="D146" s="403" t="e">
        <f>IF(Tabla1[[#This Row],[Código_Actividad]]="","",'Formulario PPGR1'!#REF!)</f>
        <v>#REF!</v>
      </c>
      <c r="E146" s="403" t="e">
        <f>IF(Tabla1[[#This Row],[Código_Actividad]]="","",'Formulario PPGR1'!#REF!)</f>
        <v>#REF!</v>
      </c>
      <c r="F146" s="403" t="e">
        <f>IF(Tabla1[[#This Row],[Código_Actividad]]="","",'Formulario PPGR1'!#REF!)</f>
        <v>#REF!</v>
      </c>
      <c r="G146" s="335" t="s">
        <v>2248</v>
      </c>
      <c r="H146" s="572" t="str">
        <f>IFERROR(VLOOKUP(Tabla1[[#This Row],[Código_Actividad]],'Formulario PPGR2'!$H$10:$I$1048576,2,FALSE),"")</f>
        <v xml:space="preserve"> Seguimiento y supervisión de los servicios de Imágenes para disminuir  la mortalidad materno infantil </v>
      </c>
      <c r="I146" s="384">
        <f>IFERROR(VLOOKUP(Tabla1[[#This Row],[Código_Actividad]],Tabla2[[Código]:[Total de Acciones ]],15,FALSE),"")</f>
        <v>3</v>
      </c>
      <c r="J146" s="556" t="s">
        <v>128</v>
      </c>
      <c r="K146" s="558" t="str">
        <f>IFERROR(VLOOKUP($J146,[3]LSIns!$B$5:$C$45,2,FALSE),"")</f>
        <v>lsViaticosDP</v>
      </c>
      <c r="L146" s="557" t="s">
        <v>1299</v>
      </c>
      <c r="M146" s="382" t="str">
        <f>IFERROR(VLOOKUP($L146,[4]Insumos!$C$2:$F$517,2,FALSE),"")</f>
        <v xml:space="preserve">Cheque </v>
      </c>
      <c r="N146" s="505">
        <v>3</v>
      </c>
      <c r="O146" s="338">
        <f>IFERROR(VLOOKUP($L146,[4]Insumos!$C$2:$F$517,3,FALSE),"")</f>
        <v>1500</v>
      </c>
      <c r="P146" s="337">
        <f>+Tabla1[[#This Row],[Precio Unitario]]*Tabla1[[#This Row],[Cantidad de Insumos]]</f>
        <v>4500</v>
      </c>
      <c r="Q146" s="380" t="str">
        <f>IFERROR(VLOOKUP($L146,[4]Insumos!$C$2:$F$517,4,FALSE),"")</f>
        <v>2.2.3.1.01</v>
      </c>
      <c r="R146" s="556"/>
      <c r="S146" s="449"/>
      <c r="T146" s="449"/>
    </row>
    <row r="147" spans="2:20" ht="38.25" x14ac:dyDescent="0.25">
      <c r="B147" s="403" t="e">
        <f>IF(Tabla1[[#This Row],[Código_Actividad]]="","",CONCATENATE(Tabla1[[#This Row],[POA]],".",Tabla1[[#This Row],[SRS]],".",Tabla1[[#This Row],[AREA]],".",Tabla1[[#This Row],[TIPO]]))</f>
        <v>#REF!</v>
      </c>
      <c r="C147" s="403" t="e">
        <f>IF(Tabla1[[#This Row],[Código_Actividad]]="","",'Formulario PPGR1'!#REF!)</f>
        <v>#REF!</v>
      </c>
      <c r="D147" s="403" t="e">
        <f>IF(Tabla1[[#This Row],[Código_Actividad]]="","",'Formulario PPGR1'!#REF!)</f>
        <v>#REF!</v>
      </c>
      <c r="E147" s="403" t="e">
        <f>IF(Tabla1[[#This Row],[Código_Actividad]]="","",'Formulario PPGR1'!#REF!)</f>
        <v>#REF!</v>
      </c>
      <c r="F147" s="403" t="e">
        <f>IF(Tabla1[[#This Row],[Código_Actividad]]="","",'Formulario PPGR1'!#REF!)</f>
        <v>#REF!</v>
      </c>
      <c r="G147" s="335" t="s">
        <v>2248</v>
      </c>
      <c r="H147" s="572" t="str">
        <f>IFERROR(VLOOKUP(Tabla1[[#This Row],[Código_Actividad]],'Formulario PPGR2'!$H$10:$I$1048576,2,FALSE),"")</f>
        <v xml:space="preserve"> Seguimiento y supervisión de los servicios de Imágenes para disminuir  la mortalidad materno infantil </v>
      </c>
      <c r="I147" s="384">
        <f>IFERROR(VLOOKUP(Tabla1[[#This Row],[Código_Actividad]],Tabla2[[Código]:[Total de Acciones ]],15,FALSE),"")</f>
        <v>3</v>
      </c>
      <c r="J147" s="556" t="s">
        <v>216</v>
      </c>
      <c r="K147" s="558" t="str">
        <f>IFERROR(VLOOKUP($J147,[3]LSIns!$B$5:$C$45,2,FALSE),"")</f>
        <v>lsGasoil</v>
      </c>
      <c r="L147" s="557" t="s">
        <v>854</v>
      </c>
      <c r="M147" s="382" t="str">
        <f>IFERROR(VLOOKUP($L147,[4]Insumos!$C$2:$F$517,2,FALSE),"")</f>
        <v>galon</v>
      </c>
      <c r="N147" s="505">
        <v>30</v>
      </c>
      <c r="O147" s="338">
        <f>IFERROR(VLOOKUP($L147,[4]Insumos!$C$2:$F$517,3,FALSE),"")</f>
        <v>181</v>
      </c>
      <c r="P147" s="337">
        <f>+Tabla1[[#This Row],[Precio Unitario]]*Tabla1[[#This Row],[Cantidad de Insumos]]</f>
        <v>5430</v>
      </c>
      <c r="Q147" s="380" t="str">
        <f>IFERROR(VLOOKUP($L147,[4]Insumos!$C$2:$F$517,4,FALSE),"")</f>
        <v>2.3.7.1.02</v>
      </c>
      <c r="R147" s="556"/>
      <c r="S147" s="449"/>
      <c r="T147" s="449"/>
    </row>
    <row r="148" spans="2:20" ht="63.75" x14ac:dyDescent="0.25">
      <c r="B148" s="403" t="e">
        <f>IF(Tabla1[[#This Row],[Código_Actividad]]="","",CONCATENATE(Tabla1[[#This Row],[POA]],".",Tabla1[[#This Row],[SRS]],".",Tabla1[[#This Row],[AREA]],".",Tabla1[[#This Row],[TIPO]]))</f>
        <v>#REF!</v>
      </c>
      <c r="C148" s="403" t="e">
        <f>IF(Tabla1[[#This Row],[Código_Actividad]]="","",'Formulario PPGR1'!#REF!)</f>
        <v>#REF!</v>
      </c>
      <c r="D148" s="403" t="e">
        <f>IF(Tabla1[[#This Row],[Código_Actividad]]="","",'Formulario PPGR1'!#REF!)</f>
        <v>#REF!</v>
      </c>
      <c r="E148" s="403" t="e">
        <f>IF(Tabla1[[#This Row],[Código_Actividad]]="","",'Formulario PPGR1'!#REF!)</f>
        <v>#REF!</v>
      </c>
      <c r="F148" s="403" t="e">
        <f>IF(Tabla1[[#This Row],[Código_Actividad]]="","",'Formulario PPGR1'!#REF!)</f>
        <v>#REF!</v>
      </c>
      <c r="G148" s="335" t="s">
        <v>2268</v>
      </c>
      <c r="H148" s="572" t="str">
        <f>IFERROR(VLOOKUP(Tabla1[[#This Row],[Código_Actividad]],'Formulario PPGR2'!$H$10:$I$1048576,2,FALSE),"")</f>
        <v>Visita de seguimiento para  validacion de estudios de imágenes  y pruebas de laboratorio para la prevención de cáncer mama, cervicouterino y próstata</v>
      </c>
      <c r="I148" s="384">
        <f>IFERROR(VLOOKUP(Tabla1[[#This Row],[Código_Actividad]],Tabla2[[Código]:[Total de Acciones ]],15,FALSE),"")</f>
        <v>8</v>
      </c>
      <c r="J148" s="556" t="s">
        <v>128</v>
      </c>
      <c r="K148" s="558" t="str">
        <f>IFERROR(VLOOKUP($J148,[3]LSIns!$B$5:$C$45,2,FALSE),"")</f>
        <v>lsViaticosDP</v>
      </c>
      <c r="L148" s="557" t="s">
        <v>1302</v>
      </c>
      <c r="M148" s="382" t="str">
        <f>IFERROR(VLOOKUP($L148,[4]Insumos!$C$2:$F$517,2,FALSE),"")</f>
        <v xml:space="preserve">Cheque </v>
      </c>
      <c r="N148" s="505">
        <v>8</v>
      </c>
      <c r="O148" s="338">
        <f>IFERROR(VLOOKUP($L148,[4]Insumos!$C$2:$F$517,3,FALSE),"")</f>
        <v>2100</v>
      </c>
      <c r="P148" s="337">
        <f>+Tabla1[[#This Row],[Precio Unitario]]*Tabla1[[#This Row],[Cantidad de Insumos]]</f>
        <v>16800</v>
      </c>
      <c r="Q148" s="380" t="str">
        <f>IFERROR(VLOOKUP($L148,[4]Insumos!$C$2:$F$517,4,FALSE),"")</f>
        <v>2.2.3.1.01</v>
      </c>
      <c r="R148" s="556"/>
      <c r="S148" s="449"/>
      <c r="T148" s="449"/>
    </row>
    <row r="149" spans="2:20" ht="63.75" x14ac:dyDescent="0.25">
      <c r="B149" s="403" t="e">
        <f>IF(Tabla1[[#This Row],[Código_Actividad]]="","",CONCATENATE(Tabla1[[#This Row],[POA]],".",Tabla1[[#This Row],[SRS]],".",Tabla1[[#This Row],[AREA]],".",Tabla1[[#This Row],[TIPO]]))</f>
        <v>#REF!</v>
      </c>
      <c r="C149" s="403" t="e">
        <f>IF(Tabla1[[#This Row],[Código_Actividad]]="","",'Formulario PPGR1'!#REF!)</f>
        <v>#REF!</v>
      </c>
      <c r="D149" s="403" t="e">
        <f>IF(Tabla1[[#This Row],[Código_Actividad]]="","",'Formulario PPGR1'!#REF!)</f>
        <v>#REF!</v>
      </c>
      <c r="E149" s="403" t="e">
        <f>IF(Tabla1[[#This Row],[Código_Actividad]]="","",'Formulario PPGR1'!#REF!)</f>
        <v>#REF!</v>
      </c>
      <c r="F149" s="403" t="e">
        <f>IF(Tabla1[[#This Row],[Código_Actividad]]="","",'Formulario PPGR1'!#REF!)</f>
        <v>#REF!</v>
      </c>
      <c r="G149" s="335" t="s">
        <v>2268</v>
      </c>
      <c r="H149" s="572" t="str">
        <f>IFERROR(VLOOKUP(Tabla1[[#This Row],[Código_Actividad]],'Formulario PPGR2'!$H$10:$I$1048576,2,FALSE),"")</f>
        <v>Visita de seguimiento para  validacion de estudios de imágenes  y pruebas de laboratorio para la prevención de cáncer mama, cervicouterino y próstata</v>
      </c>
      <c r="I149" s="384">
        <f>IFERROR(VLOOKUP(Tabla1[[#This Row],[Código_Actividad]],Tabla2[[Código]:[Total de Acciones ]],15,FALSE),"")</f>
        <v>8</v>
      </c>
      <c r="J149" s="556" t="s">
        <v>128</v>
      </c>
      <c r="K149" s="558" t="str">
        <f>IFERROR(VLOOKUP($J149,[3]LSIns!$B$5:$C$45,2,FALSE),"")</f>
        <v>lsViaticosDP</v>
      </c>
      <c r="L149" s="557" t="s">
        <v>1299</v>
      </c>
      <c r="M149" s="382" t="str">
        <f>IFERROR(VLOOKUP($L149,[4]Insumos!$C$2:$F$517,2,FALSE),"")</f>
        <v xml:space="preserve">Cheque </v>
      </c>
      <c r="N149" s="505">
        <v>8</v>
      </c>
      <c r="O149" s="338">
        <f>IFERROR(VLOOKUP($L149,[4]Insumos!$C$2:$F$517,3,FALSE),"")</f>
        <v>1500</v>
      </c>
      <c r="P149" s="337">
        <f>+Tabla1[[#This Row],[Precio Unitario]]*Tabla1[[#This Row],[Cantidad de Insumos]]</f>
        <v>12000</v>
      </c>
      <c r="Q149" s="380" t="str">
        <f>IFERROR(VLOOKUP($L149,[4]Insumos!$C$2:$F$517,4,FALSE),"")</f>
        <v>2.2.3.1.01</v>
      </c>
      <c r="R149" s="556"/>
      <c r="S149" s="449"/>
      <c r="T149" s="449"/>
    </row>
    <row r="150" spans="2:20" ht="63.75" x14ac:dyDescent="0.25">
      <c r="B150" s="403" t="e">
        <f>IF(Tabla1[[#This Row],[Código_Actividad]]="","",CONCATENATE(Tabla1[[#This Row],[POA]],".",Tabla1[[#This Row],[SRS]],".",Tabla1[[#This Row],[AREA]],".",Tabla1[[#This Row],[TIPO]]))</f>
        <v>#REF!</v>
      </c>
      <c r="C150" s="403" t="e">
        <f>IF(Tabla1[[#This Row],[Código_Actividad]]="","",'Formulario PPGR1'!#REF!)</f>
        <v>#REF!</v>
      </c>
      <c r="D150" s="403" t="e">
        <f>IF(Tabla1[[#This Row],[Código_Actividad]]="","",'Formulario PPGR1'!#REF!)</f>
        <v>#REF!</v>
      </c>
      <c r="E150" s="403" t="e">
        <f>IF(Tabla1[[#This Row],[Código_Actividad]]="","",'Formulario PPGR1'!#REF!)</f>
        <v>#REF!</v>
      </c>
      <c r="F150" s="403" t="e">
        <f>IF(Tabla1[[#This Row],[Código_Actividad]]="","",'Formulario PPGR1'!#REF!)</f>
        <v>#REF!</v>
      </c>
      <c r="G150" s="335" t="s">
        <v>2268</v>
      </c>
      <c r="H150" s="572" t="str">
        <f>IFERROR(VLOOKUP(Tabla1[[#This Row],[Código_Actividad]],'Formulario PPGR2'!$H$10:$I$1048576,2,FALSE),"")</f>
        <v>Visita de seguimiento para  validacion de estudios de imágenes  y pruebas de laboratorio para la prevención de cáncer mama, cervicouterino y próstata</v>
      </c>
      <c r="I150" s="384">
        <f>IFERROR(VLOOKUP(Tabla1[[#This Row],[Código_Actividad]],Tabla2[[Código]:[Total de Acciones ]],15,FALSE),"")</f>
        <v>8</v>
      </c>
      <c r="J150" s="556" t="s">
        <v>216</v>
      </c>
      <c r="K150" s="558" t="str">
        <f>IFERROR(VLOOKUP($J150,[3]LSIns!$B$5:$C$45,2,FALSE),"")</f>
        <v>lsGasoil</v>
      </c>
      <c r="L150" s="557" t="s">
        <v>854</v>
      </c>
      <c r="M150" s="382" t="str">
        <f>IFERROR(VLOOKUP($L150,[4]Insumos!$C$2:$F$517,2,FALSE),"")</f>
        <v>galon</v>
      </c>
      <c r="N150" s="505">
        <v>80</v>
      </c>
      <c r="O150" s="338">
        <f>IFERROR(VLOOKUP($L150,[4]Insumos!$C$2:$F$517,3,FALSE),"")</f>
        <v>181</v>
      </c>
      <c r="P150" s="337">
        <f>+Tabla1[[#This Row],[Precio Unitario]]*Tabla1[[#This Row],[Cantidad de Insumos]]</f>
        <v>14480</v>
      </c>
      <c r="Q150" s="380" t="str">
        <f>IFERROR(VLOOKUP($L150,[4]Insumos!$C$2:$F$517,4,FALSE),"")</f>
        <v>2.3.7.1.02</v>
      </c>
      <c r="R150" s="556"/>
      <c r="S150" s="449"/>
      <c r="T150" s="449"/>
    </row>
    <row r="151" spans="2:20" ht="51" x14ac:dyDescent="0.25">
      <c r="B151" s="403" t="e">
        <f>IF(Tabla1[[#This Row],[Código_Actividad]]="","",CONCATENATE(Tabla1[[#This Row],[POA]],".",Tabla1[[#This Row],[SRS]],".",Tabla1[[#This Row],[AREA]],".",Tabla1[[#This Row],[TIPO]]))</f>
        <v>#REF!</v>
      </c>
      <c r="C151" s="403" t="e">
        <f>IF(Tabla1[[#This Row],[Código_Actividad]]="","",'Formulario PPGR1'!#REF!)</f>
        <v>#REF!</v>
      </c>
      <c r="D151" s="403" t="e">
        <f>IF(Tabla1[[#This Row],[Código_Actividad]]="","",'Formulario PPGR1'!#REF!)</f>
        <v>#REF!</v>
      </c>
      <c r="E151" s="403" t="e">
        <f>IF(Tabla1[[#This Row],[Código_Actividad]]="","",'Formulario PPGR1'!#REF!)</f>
        <v>#REF!</v>
      </c>
      <c r="F151" s="403" t="e">
        <f>IF(Tabla1[[#This Row],[Código_Actividad]]="","",'Formulario PPGR1'!#REF!)</f>
        <v>#REF!</v>
      </c>
      <c r="G151" s="335" t="s">
        <v>2269</v>
      </c>
      <c r="H151" s="572" t="str">
        <f>IFERROR(VLOOKUP(Tabla1[[#This Row],[Código_Actividad]],'Formulario PPGR2'!$H$10:$I$1048576,2,FALSE),"")</f>
        <v>Visita de supervisión para ampliación en los EESS para disminución de  cáncer cervico uterino, mama y próstata.</v>
      </c>
      <c r="I151" s="384">
        <f>IFERROR(VLOOKUP(Tabla1[[#This Row],[Código_Actividad]],Tabla2[[Código]:[Total de Acciones ]],15,FALSE),"")</f>
        <v>8</v>
      </c>
      <c r="J151" s="556" t="s">
        <v>128</v>
      </c>
      <c r="K151" s="558" t="str">
        <f>IFERROR(VLOOKUP($J151,[3]LSIns!$B$5:$C$45,2,FALSE),"")</f>
        <v>lsViaticosDP</v>
      </c>
      <c r="L151" s="557" t="s">
        <v>1302</v>
      </c>
      <c r="M151" s="382" t="str">
        <f>IFERROR(VLOOKUP($L151,[4]Insumos!$C$2:$F$517,2,FALSE),"")</f>
        <v xml:space="preserve">Cheque </v>
      </c>
      <c r="N151" s="505">
        <v>8</v>
      </c>
      <c r="O151" s="338">
        <f>IFERROR(VLOOKUP($L151,[4]Insumos!$C$2:$F$517,3,FALSE),"")</f>
        <v>2100</v>
      </c>
      <c r="P151" s="337">
        <f>+Tabla1[[#This Row],[Precio Unitario]]*Tabla1[[#This Row],[Cantidad de Insumos]]</f>
        <v>16800</v>
      </c>
      <c r="Q151" s="380" t="str">
        <f>IFERROR(VLOOKUP($L151,[4]Insumos!$C$2:$F$517,4,FALSE),"")</f>
        <v>2.2.3.1.01</v>
      </c>
      <c r="R151" s="556"/>
      <c r="S151" s="449"/>
      <c r="T151" s="449"/>
    </row>
    <row r="152" spans="2:20" ht="51" x14ac:dyDescent="0.25">
      <c r="B152" s="403" t="e">
        <f>IF(Tabla1[[#This Row],[Código_Actividad]]="","",CONCATENATE(Tabla1[[#This Row],[POA]],".",Tabla1[[#This Row],[SRS]],".",Tabla1[[#This Row],[AREA]],".",Tabla1[[#This Row],[TIPO]]))</f>
        <v>#REF!</v>
      </c>
      <c r="C152" s="403" t="e">
        <f>IF(Tabla1[[#This Row],[Código_Actividad]]="","",'Formulario PPGR1'!#REF!)</f>
        <v>#REF!</v>
      </c>
      <c r="D152" s="403" t="e">
        <f>IF(Tabla1[[#This Row],[Código_Actividad]]="","",'Formulario PPGR1'!#REF!)</f>
        <v>#REF!</v>
      </c>
      <c r="E152" s="403" t="e">
        <f>IF(Tabla1[[#This Row],[Código_Actividad]]="","",'Formulario PPGR1'!#REF!)</f>
        <v>#REF!</v>
      </c>
      <c r="F152" s="403" t="e">
        <f>IF(Tabla1[[#This Row],[Código_Actividad]]="","",'Formulario PPGR1'!#REF!)</f>
        <v>#REF!</v>
      </c>
      <c r="G152" s="335" t="s">
        <v>2269</v>
      </c>
      <c r="H152" s="572" t="str">
        <f>IFERROR(VLOOKUP(Tabla1[[#This Row],[Código_Actividad]],'Formulario PPGR2'!$H$10:$I$1048576,2,FALSE),"")</f>
        <v>Visita de supervisión para ampliación en los EESS para disminución de  cáncer cervico uterino, mama y próstata.</v>
      </c>
      <c r="I152" s="384">
        <f>IFERROR(VLOOKUP(Tabla1[[#This Row],[Código_Actividad]],Tabla2[[Código]:[Total de Acciones ]],15,FALSE),"")</f>
        <v>8</v>
      </c>
      <c r="J152" s="556" t="s">
        <v>128</v>
      </c>
      <c r="K152" s="558" t="str">
        <f>IFERROR(VLOOKUP($J152,[3]LSIns!$B$5:$C$45,2,FALSE),"")</f>
        <v>lsViaticosDP</v>
      </c>
      <c r="L152" s="557" t="s">
        <v>1299</v>
      </c>
      <c r="M152" s="382" t="str">
        <f>IFERROR(VLOOKUP($L152,[4]Insumos!$C$2:$F$517,2,FALSE),"")</f>
        <v xml:space="preserve">Cheque </v>
      </c>
      <c r="N152" s="505">
        <v>8</v>
      </c>
      <c r="O152" s="338">
        <f>IFERROR(VLOOKUP($L152,[4]Insumos!$C$2:$F$517,3,FALSE),"")</f>
        <v>1500</v>
      </c>
      <c r="P152" s="337">
        <f>+Tabla1[[#This Row],[Precio Unitario]]*Tabla1[[#This Row],[Cantidad de Insumos]]</f>
        <v>12000</v>
      </c>
      <c r="Q152" s="380" t="str">
        <f>IFERROR(VLOOKUP($L152,[4]Insumos!$C$2:$F$517,4,FALSE),"")</f>
        <v>2.2.3.1.01</v>
      </c>
      <c r="R152" s="556"/>
      <c r="S152" s="449"/>
      <c r="T152" s="449"/>
    </row>
    <row r="153" spans="2:20" ht="51" x14ac:dyDescent="0.25">
      <c r="B153" s="403" t="e">
        <f>IF(Tabla1[[#This Row],[Código_Actividad]]="","",CONCATENATE(Tabla1[[#This Row],[POA]],".",Tabla1[[#This Row],[SRS]],".",Tabla1[[#This Row],[AREA]],".",Tabla1[[#This Row],[TIPO]]))</f>
        <v>#REF!</v>
      </c>
      <c r="C153" s="403" t="e">
        <f>IF(Tabla1[[#This Row],[Código_Actividad]]="","",'Formulario PPGR1'!#REF!)</f>
        <v>#REF!</v>
      </c>
      <c r="D153" s="403" t="e">
        <f>IF(Tabla1[[#This Row],[Código_Actividad]]="","",'Formulario PPGR1'!#REF!)</f>
        <v>#REF!</v>
      </c>
      <c r="E153" s="403" t="e">
        <f>IF(Tabla1[[#This Row],[Código_Actividad]]="","",'Formulario PPGR1'!#REF!)</f>
        <v>#REF!</v>
      </c>
      <c r="F153" s="403" t="e">
        <f>IF(Tabla1[[#This Row],[Código_Actividad]]="","",'Formulario PPGR1'!#REF!)</f>
        <v>#REF!</v>
      </c>
      <c r="G153" s="335" t="s">
        <v>2269</v>
      </c>
      <c r="H153" s="572" t="str">
        <f>IFERROR(VLOOKUP(Tabla1[[#This Row],[Código_Actividad]],'Formulario PPGR2'!$H$10:$I$1048576,2,FALSE),"")</f>
        <v>Visita de supervisión para ampliación en los EESS para disminución de  cáncer cervico uterino, mama y próstata.</v>
      </c>
      <c r="I153" s="384">
        <f>IFERROR(VLOOKUP(Tabla1[[#This Row],[Código_Actividad]],Tabla2[[Código]:[Total de Acciones ]],15,FALSE),"")</f>
        <v>8</v>
      </c>
      <c r="J153" s="556" t="s">
        <v>216</v>
      </c>
      <c r="K153" s="558" t="str">
        <f>IFERROR(VLOOKUP($J153,[3]LSIns!$B$5:$C$45,2,FALSE),"")</f>
        <v>lsGasoil</v>
      </c>
      <c r="L153" s="557" t="s">
        <v>854</v>
      </c>
      <c r="M153" s="382" t="str">
        <f>IFERROR(VLOOKUP($L153,[4]Insumos!$C$2:$F$517,2,FALSE),"")</f>
        <v>galon</v>
      </c>
      <c r="N153" s="505">
        <v>80</v>
      </c>
      <c r="O153" s="338">
        <f>IFERROR(VLOOKUP($L153,[4]Insumos!$C$2:$F$517,3,FALSE),"")</f>
        <v>181</v>
      </c>
      <c r="P153" s="337">
        <f>+Tabla1[[#This Row],[Precio Unitario]]*Tabla1[[#This Row],[Cantidad de Insumos]]</f>
        <v>14480</v>
      </c>
      <c r="Q153" s="380" t="str">
        <f>IFERROR(VLOOKUP($L153,[4]Insumos!$C$2:$F$517,4,FALSE),"")</f>
        <v>2.3.7.1.02</v>
      </c>
      <c r="R153" s="556"/>
      <c r="S153" s="449"/>
      <c r="T153" s="449"/>
    </row>
    <row r="154" spans="2:20" ht="51" x14ac:dyDescent="0.25">
      <c r="B154" s="403" t="e">
        <f>IF(Tabla1[[#This Row],[Código_Actividad]]="","",CONCATENATE(Tabla1[[#This Row],[POA]],".",Tabla1[[#This Row],[SRS]],".",Tabla1[[#This Row],[AREA]],".",Tabla1[[#This Row],[TIPO]]))</f>
        <v>#REF!</v>
      </c>
      <c r="C154" s="403" t="e">
        <f>IF(Tabla1[[#This Row],[Código_Actividad]]="","",'Formulario PPGR1'!#REF!)</f>
        <v>#REF!</v>
      </c>
      <c r="D154" s="403" t="e">
        <f>IF(Tabla1[[#This Row],[Código_Actividad]]="","",'Formulario PPGR1'!#REF!)</f>
        <v>#REF!</v>
      </c>
      <c r="E154" s="403" t="e">
        <f>IF(Tabla1[[#This Row],[Código_Actividad]]="","",'Formulario PPGR1'!#REF!)</f>
        <v>#REF!</v>
      </c>
      <c r="F154" s="403" t="e">
        <f>IF(Tabla1[[#This Row],[Código_Actividad]]="","",'Formulario PPGR1'!#REF!)</f>
        <v>#REF!</v>
      </c>
      <c r="G154" s="335" t="s">
        <v>2259</v>
      </c>
      <c r="H154" s="572" t="str">
        <f>IFERROR(VLOOKUP(Tabla1[[#This Row],[Código_Actividad]],'Formulario PPGR2'!$H$10:$I$1048576,2,FALSE),"")</f>
        <v xml:space="preserve">Visita de seguimiento para validar el cumplimiento de los procedimientos operativos en malaria 
</v>
      </c>
      <c r="I154" s="384">
        <f>IFERROR(VLOOKUP(Tabla1[[#This Row],[Código_Actividad]],Tabla2[[Código]:[Total de Acciones ]],15,FALSE),"")</f>
        <v>9</v>
      </c>
      <c r="J154" s="556" t="s">
        <v>128</v>
      </c>
      <c r="K154" s="558" t="str">
        <f>IFERROR(VLOOKUP($J154,[3]LSIns!$B$5:$C$45,2,FALSE),"")</f>
        <v>lsViaticosDP</v>
      </c>
      <c r="L154" s="557" t="s">
        <v>1302</v>
      </c>
      <c r="M154" s="382" t="str">
        <f>IFERROR(VLOOKUP($L154,[4]Insumos!$C$2:$F$517,2,FALSE),"")</f>
        <v xml:space="preserve">Cheque </v>
      </c>
      <c r="N154" s="505">
        <v>9</v>
      </c>
      <c r="O154" s="338">
        <f>IFERROR(VLOOKUP($L154,[4]Insumos!$C$2:$F$517,3,FALSE),"")</f>
        <v>2100</v>
      </c>
      <c r="P154" s="337">
        <f>+Tabla1[[#This Row],[Precio Unitario]]*Tabla1[[#This Row],[Cantidad de Insumos]]</f>
        <v>18900</v>
      </c>
      <c r="Q154" s="380" t="str">
        <f>IFERROR(VLOOKUP($L154,[4]Insumos!$C$2:$F$517,4,FALSE),"")</f>
        <v>2.2.3.1.01</v>
      </c>
      <c r="R154" s="556"/>
      <c r="S154" s="449"/>
      <c r="T154" s="449"/>
    </row>
    <row r="155" spans="2:20" ht="51" x14ac:dyDescent="0.25">
      <c r="B155" s="403" t="e">
        <f>IF(Tabla1[[#This Row],[Código_Actividad]]="","",CONCATENATE(Tabla1[[#This Row],[POA]],".",Tabla1[[#This Row],[SRS]],".",Tabla1[[#This Row],[AREA]],".",Tabla1[[#This Row],[TIPO]]))</f>
        <v>#REF!</v>
      </c>
      <c r="C155" s="403" t="e">
        <f>IF(Tabla1[[#This Row],[Código_Actividad]]="","",'Formulario PPGR1'!#REF!)</f>
        <v>#REF!</v>
      </c>
      <c r="D155" s="403" t="e">
        <f>IF(Tabla1[[#This Row],[Código_Actividad]]="","",'Formulario PPGR1'!#REF!)</f>
        <v>#REF!</v>
      </c>
      <c r="E155" s="403" t="e">
        <f>IF(Tabla1[[#This Row],[Código_Actividad]]="","",'Formulario PPGR1'!#REF!)</f>
        <v>#REF!</v>
      </c>
      <c r="F155" s="403" t="e">
        <f>IF(Tabla1[[#This Row],[Código_Actividad]]="","",'Formulario PPGR1'!#REF!)</f>
        <v>#REF!</v>
      </c>
      <c r="G155" s="335" t="s">
        <v>2259</v>
      </c>
      <c r="H155" s="572" t="str">
        <f>IFERROR(VLOOKUP(Tabla1[[#This Row],[Código_Actividad]],'Formulario PPGR2'!$H$10:$I$1048576,2,FALSE),"")</f>
        <v xml:space="preserve">Visita de seguimiento para validar el cumplimiento de los procedimientos operativos en malaria 
</v>
      </c>
      <c r="I155" s="384">
        <f>IFERROR(VLOOKUP(Tabla1[[#This Row],[Código_Actividad]],Tabla2[[Código]:[Total de Acciones ]],15,FALSE),"")</f>
        <v>9</v>
      </c>
      <c r="J155" s="556" t="s">
        <v>128</v>
      </c>
      <c r="K155" s="558" t="str">
        <f>IFERROR(VLOOKUP($J155,[3]LSIns!$B$5:$C$45,2,FALSE),"")</f>
        <v>lsViaticosDP</v>
      </c>
      <c r="L155" s="557" t="s">
        <v>1299</v>
      </c>
      <c r="M155" s="382" t="str">
        <f>IFERROR(VLOOKUP($L155,[4]Insumos!$C$2:$F$517,2,FALSE),"")</f>
        <v xml:space="preserve">Cheque </v>
      </c>
      <c r="N155" s="505">
        <v>9</v>
      </c>
      <c r="O155" s="338">
        <f>IFERROR(VLOOKUP($L155,[4]Insumos!$C$2:$F$517,3,FALSE),"")</f>
        <v>1500</v>
      </c>
      <c r="P155" s="337">
        <f>+Tabla1[[#This Row],[Precio Unitario]]*Tabla1[[#This Row],[Cantidad de Insumos]]</f>
        <v>13500</v>
      </c>
      <c r="Q155" s="380" t="str">
        <f>IFERROR(VLOOKUP($L155,[4]Insumos!$C$2:$F$517,4,FALSE),"")</f>
        <v>2.2.3.1.01</v>
      </c>
      <c r="R155" s="556"/>
      <c r="S155" s="449"/>
      <c r="T155" s="449"/>
    </row>
    <row r="156" spans="2:20" ht="51" x14ac:dyDescent="0.25">
      <c r="B156" s="403" t="e">
        <f>IF(Tabla1[[#This Row],[Código_Actividad]]="","",CONCATENATE(Tabla1[[#This Row],[POA]],".",Tabla1[[#This Row],[SRS]],".",Tabla1[[#This Row],[AREA]],".",Tabla1[[#This Row],[TIPO]]))</f>
        <v>#REF!</v>
      </c>
      <c r="C156" s="403" t="e">
        <f>IF(Tabla1[[#This Row],[Código_Actividad]]="","",'Formulario PPGR1'!#REF!)</f>
        <v>#REF!</v>
      </c>
      <c r="D156" s="403" t="e">
        <f>IF(Tabla1[[#This Row],[Código_Actividad]]="","",'Formulario PPGR1'!#REF!)</f>
        <v>#REF!</v>
      </c>
      <c r="E156" s="403" t="e">
        <f>IF(Tabla1[[#This Row],[Código_Actividad]]="","",'Formulario PPGR1'!#REF!)</f>
        <v>#REF!</v>
      </c>
      <c r="F156" s="403" t="e">
        <f>IF(Tabla1[[#This Row],[Código_Actividad]]="","",'Formulario PPGR1'!#REF!)</f>
        <v>#REF!</v>
      </c>
      <c r="G156" s="335" t="s">
        <v>2259</v>
      </c>
      <c r="H156" s="572" t="str">
        <f>IFERROR(VLOOKUP(Tabla1[[#This Row],[Código_Actividad]],'Formulario PPGR2'!$H$10:$I$1048576,2,FALSE),"")</f>
        <v xml:space="preserve">Visita de seguimiento para validar el cumplimiento de los procedimientos operativos en malaria 
</v>
      </c>
      <c r="I156" s="384">
        <f>IFERROR(VLOOKUP(Tabla1[[#This Row],[Código_Actividad]],Tabla2[[Código]:[Total de Acciones ]],15,FALSE),"")</f>
        <v>9</v>
      </c>
      <c r="J156" s="556" t="s">
        <v>216</v>
      </c>
      <c r="K156" s="558" t="str">
        <f>IFERROR(VLOOKUP($J156,[3]LSIns!$B$5:$C$45,2,FALSE),"")</f>
        <v>lsGasoil</v>
      </c>
      <c r="L156" s="557" t="s">
        <v>854</v>
      </c>
      <c r="M156" s="382" t="str">
        <f>IFERROR(VLOOKUP($L156,[4]Insumos!$C$2:$F$517,2,FALSE),"")</f>
        <v>galon</v>
      </c>
      <c r="N156" s="505">
        <v>90</v>
      </c>
      <c r="O156" s="338">
        <f>IFERROR(VLOOKUP($L156,[4]Insumos!$C$2:$F$517,3,FALSE),"")</f>
        <v>181</v>
      </c>
      <c r="P156" s="337">
        <f>+Tabla1[[#This Row],[Precio Unitario]]*Tabla1[[#This Row],[Cantidad de Insumos]]</f>
        <v>16290</v>
      </c>
      <c r="Q156" s="380" t="str">
        <f>IFERROR(VLOOKUP($L156,[4]Insumos!$C$2:$F$517,4,FALSE),"")</f>
        <v>2.3.7.1.02</v>
      </c>
      <c r="R156" s="556"/>
      <c r="S156" s="449"/>
      <c r="T156" s="449"/>
    </row>
    <row r="157" spans="2:20" ht="51" x14ac:dyDescent="0.25">
      <c r="B157" s="403" t="e">
        <f>IF(Tabla1[[#This Row],[Código_Actividad]]="","",CONCATENATE(Tabla1[[#This Row],[POA]],".",Tabla1[[#This Row],[SRS]],".",Tabla1[[#This Row],[AREA]],".",Tabla1[[#This Row],[TIPO]]))</f>
        <v>#REF!</v>
      </c>
      <c r="C157" s="403" t="e">
        <f>IF(Tabla1[[#This Row],[Código_Actividad]]="","",'Formulario PPGR1'!#REF!)</f>
        <v>#REF!</v>
      </c>
      <c r="D157" s="403" t="e">
        <f>IF(Tabla1[[#This Row],[Código_Actividad]]="","",'Formulario PPGR1'!#REF!)</f>
        <v>#REF!</v>
      </c>
      <c r="E157" s="403" t="e">
        <f>IF(Tabla1[[#This Row],[Código_Actividad]]="","",'Formulario PPGR1'!#REF!)</f>
        <v>#REF!</v>
      </c>
      <c r="F157" s="403" t="e">
        <f>IF(Tabla1[[#This Row],[Código_Actividad]]="","",'Formulario PPGR1'!#REF!)</f>
        <v>#REF!</v>
      </c>
      <c r="G157" s="335" t="s">
        <v>2260</v>
      </c>
      <c r="H157" s="572" t="str">
        <f>IFERROR(VLOOKUP(Tabla1[[#This Row],[Código_Actividad]],'Formulario PPGR2'!$H$10:$I$1048576,2,FALSE),"")</f>
        <v>Visita de supervisión para evaluar la prestación del servicio, desempeño y mantenimiento del equipo microscopio</v>
      </c>
      <c r="I157" s="384">
        <f>IFERROR(VLOOKUP(Tabla1[[#This Row],[Código_Actividad]],Tabla2[[Código]:[Total de Acciones ]],15,FALSE),"")</f>
        <v>9</v>
      </c>
      <c r="J157" s="556" t="s">
        <v>128</v>
      </c>
      <c r="K157" s="558" t="str">
        <f>IFERROR(VLOOKUP($J157,[3]LSIns!$B$5:$C$45,2,FALSE),"")</f>
        <v>lsViaticosDP</v>
      </c>
      <c r="L157" s="557" t="s">
        <v>1302</v>
      </c>
      <c r="M157" s="382" t="str">
        <f>IFERROR(VLOOKUP($L157,[4]Insumos!$C$2:$F$517,2,FALSE),"")</f>
        <v xml:space="preserve">Cheque </v>
      </c>
      <c r="N157" s="505">
        <v>9</v>
      </c>
      <c r="O157" s="338">
        <f>IFERROR(VLOOKUP($L157,[4]Insumos!$C$2:$F$517,3,FALSE),"")</f>
        <v>2100</v>
      </c>
      <c r="P157" s="337">
        <f>+Tabla1[[#This Row],[Precio Unitario]]*Tabla1[[#This Row],[Cantidad de Insumos]]</f>
        <v>18900</v>
      </c>
      <c r="Q157" s="380" t="str">
        <f>IFERROR(VLOOKUP($L157,[4]Insumos!$C$2:$F$517,4,FALSE),"")</f>
        <v>2.2.3.1.01</v>
      </c>
      <c r="R157" s="556"/>
      <c r="S157" s="449"/>
      <c r="T157" s="449"/>
    </row>
    <row r="158" spans="2:20" ht="51" x14ac:dyDescent="0.25">
      <c r="B158" s="403" t="e">
        <f>IF(Tabla1[[#This Row],[Código_Actividad]]="","",CONCATENATE(Tabla1[[#This Row],[POA]],".",Tabla1[[#This Row],[SRS]],".",Tabla1[[#This Row],[AREA]],".",Tabla1[[#This Row],[TIPO]]))</f>
        <v>#REF!</v>
      </c>
      <c r="C158" s="403" t="e">
        <f>IF(Tabla1[[#This Row],[Código_Actividad]]="","",'Formulario PPGR1'!#REF!)</f>
        <v>#REF!</v>
      </c>
      <c r="D158" s="403" t="e">
        <f>IF(Tabla1[[#This Row],[Código_Actividad]]="","",'Formulario PPGR1'!#REF!)</f>
        <v>#REF!</v>
      </c>
      <c r="E158" s="403" t="e">
        <f>IF(Tabla1[[#This Row],[Código_Actividad]]="","",'Formulario PPGR1'!#REF!)</f>
        <v>#REF!</v>
      </c>
      <c r="F158" s="403" t="e">
        <f>IF(Tabla1[[#This Row],[Código_Actividad]]="","",'Formulario PPGR1'!#REF!)</f>
        <v>#REF!</v>
      </c>
      <c r="G158" s="335" t="s">
        <v>2260</v>
      </c>
      <c r="H158" s="572" t="str">
        <f>IFERROR(VLOOKUP(Tabla1[[#This Row],[Código_Actividad]],'Formulario PPGR2'!$H$10:$I$1048576,2,FALSE),"")</f>
        <v>Visita de supervisión para evaluar la prestación del servicio, desempeño y mantenimiento del equipo microscopio</v>
      </c>
      <c r="I158" s="384">
        <f>IFERROR(VLOOKUP(Tabla1[[#This Row],[Código_Actividad]],Tabla2[[Código]:[Total de Acciones ]],15,FALSE),"")</f>
        <v>9</v>
      </c>
      <c r="J158" s="556" t="s">
        <v>128</v>
      </c>
      <c r="K158" s="558" t="str">
        <f>IFERROR(VLOOKUP($J158,[3]LSIns!$B$5:$C$45,2,FALSE),"")</f>
        <v>lsViaticosDP</v>
      </c>
      <c r="L158" s="557" t="s">
        <v>1299</v>
      </c>
      <c r="M158" s="382" t="str">
        <f>IFERROR(VLOOKUP($L158,[4]Insumos!$C$2:$F$517,2,FALSE),"")</f>
        <v xml:space="preserve">Cheque </v>
      </c>
      <c r="N158" s="505">
        <v>9</v>
      </c>
      <c r="O158" s="338">
        <f>IFERROR(VLOOKUP($L158,[4]Insumos!$C$2:$F$517,3,FALSE),"")</f>
        <v>1500</v>
      </c>
      <c r="P158" s="337">
        <f>+Tabla1[[#This Row],[Precio Unitario]]*Tabla1[[#This Row],[Cantidad de Insumos]]</f>
        <v>13500</v>
      </c>
      <c r="Q158" s="380" t="str">
        <f>IFERROR(VLOOKUP($L158,[4]Insumos!$C$2:$F$517,4,FALSE),"")</f>
        <v>2.2.3.1.01</v>
      </c>
      <c r="R158" s="556"/>
      <c r="S158" s="449"/>
      <c r="T158" s="449"/>
    </row>
    <row r="159" spans="2:20" ht="51" x14ac:dyDescent="0.25">
      <c r="B159" s="403" t="e">
        <f>IF(Tabla1[[#This Row],[Código_Actividad]]="","",CONCATENATE(Tabla1[[#This Row],[POA]],".",Tabla1[[#This Row],[SRS]],".",Tabla1[[#This Row],[AREA]],".",Tabla1[[#This Row],[TIPO]]))</f>
        <v>#REF!</v>
      </c>
      <c r="C159" s="403" t="e">
        <f>IF(Tabla1[[#This Row],[Código_Actividad]]="","",'Formulario PPGR1'!#REF!)</f>
        <v>#REF!</v>
      </c>
      <c r="D159" s="403" t="e">
        <f>IF(Tabla1[[#This Row],[Código_Actividad]]="","",'Formulario PPGR1'!#REF!)</f>
        <v>#REF!</v>
      </c>
      <c r="E159" s="403" t="e">
        <f>IF(Tabla1[[#This Row],[Código_Actividad]]="","",'Formulario PPGR1'!#REF!)</f>
        <v>#REF!</v>
      </c>
      <c r="F159" s="403" t="e">
        <f>IF(Tabla1[[#This Row],[Código_Actividad]]="","",'Formulario PPGR1'!#REF!)</f>
        <v>#REF!</v>
      </c>
      <c r="G159" s="335" t="s">
        <v>2260</v>
      </c>
      <c r="H159" s="572" t="str">
        <f>IFERROR(VLOOKUP(Tabla1[[#This Row],[Código_Actividad]],'Formulario PPGR2'!$H$10:$I$1048576,2,FALSE),"")</f>
        <v>Visita de supervisión para evaluar la prestación del servicio, desempeño y mantenimiento del equipo microscopio</v>
      </c>
      <c r="I159" s="384">
        <f>IFERROR(VLOOKUP(Tabla1[[#This Row],[Código_Actividad]],Tabla2[[Código]:[Total de Acciones ]],15,FALSE),"")</f>
        <v>9</v>
      </c>
      <c r="J159" s="556" t="s">
        <v>216</v>
      </c>
      <c r="K159" s="558" t="str">
        <f>IFERROR(VLOOKUP($J159,[3]LSIns!$B$5:$C$45,2,FALSE),"")</f>
        <v>lsGasoil</v>
      </c>
      <c r="L159" s="557" t="s">
        <v>854</v>
      </c>
      <c r="M159" s="382" t="str">
        <f>IFERROR(VLOOKUP($L159,[4]Insumos!$C$2:$F$517,2,FALSE),"")</f>
        <v>galon</v>
      </c>
      <c r="N159" s="505">
        <v>90</v>
      </c>
      <c r="O159" s="338">
        <f>IFERROR(VLOOKUP($L159,[4]Insumos!$C$2:$F$517,3,FALSE),"")</f>
        <v>181</v>
      </c>
      <c r="P159" s="337">
        <f>+Tabla1[[#This Row],[Precio Unitario]]*Tabla1[[#This Row],[Cantidad de Insumos]]</f>
        <v>16290</v>
      </c>
      <c r="Q159" s="380" t="str">
        <f>IFERROR(VLOOKUP($L159,[4]Insumos!$C$2:$F$517,4,FALSE),"")</f>
        <v>2.3.7.1.02</v>
      </c>
      <c r="R159" s="556"/>
      <c r="S159" s="449"/>
      <c r="T159" s="449"/>
    </row>
    <row r="160" spans="2:20" ht="25.5" x14ac:dyDescent="0.25">
      <c r="B160" s="403" t="e">
        <f>IF(Tabla1[[#This Row],[Código_Actividad]]="","",CONCATENATE(Tabla1[[#This Row],[POA]],".",Tabla1[[#This Row],[SRS]],".",Tabla1[[#This Row],[AREA]],".",Tabla1[[#This Row],[TIPO]]))</f>
        <v>#REF!</v>
      </c>
      <c r="C160" s="403" t="e">
        <f>IF(Tabla1[[#This Row],[Código_Actividad]]="","",'Formulario PPGR1'!#REF!)</f>
        <v>#REF!</v>
      </c>
      <c r="D160" s="403" t="e">
        <f>IF(Tabla1[[#This Row],[Código_Actividad]]="","",'Formulario PPGR1'!#REF!)</f>
        <v>#REF!</v>
      </c>
      <c r="E160" s="403" t="e">
        <f>IF(Tabla1[[#This Row],[Código_Actividad]]="","",'Formulario PPGR1'!#REF!)</f>
        <v>#REF!</v>
      </c>
      <c r="F160" s="403" t="e">
        <f>IF(Tabla1[[#This Row],[Código_Actividad]]="","",'Formulario PPGR1'!#REF!)</f>
        <v>#REF!</v>
      </c>
      <c r="G160" s="335" t="s">
        <v>2599</v>
      </c>
      <c r="H160" s="572" t="str">
        <f>IFERROR(VLOOKUP(Tabla1[[#This Row],[Código_Actividad]],'Formulario PPGR2'!$H$10:$I$1048576,2,FALSE),"")</f>
        <v xml:space="preserve">Actualización de inventarios de los SRS                      </v>
      </c>
      <c r="I160" s="384">
        <f>IFERROR(VLOOKUP(Tabla1[[#This Row],[Código_Actividad]],Tabla2[[Código]:[Total de Acciones ]],15,FALSE),"")</f>
        <v>2</v>
      </c>
      <c r="J160" s="556" t="s">
        <v>172</v>
      </c>
      <c r="K160" s="558" t="str">
        <f>IFERROR(VLOOKUP($J160,[3]LSIns!$B$5:$C$45,2,FALSE),"")</f>
        <v>lsAlimentosyBebidas</v>
      </c>
      <c r="L160" s="557" t="s">
        <v>692</v>
      </c>
      <c r="M160" s="382" t="str">
        <f>IFERROR(VLOOKUP($L160,[4]Insumos!$C$2:$F$517,2,FALSE),"")</f>
        <v>unidad</v>
      </c>
      <c r="N160" s="505">
        <v>2</v>
      </c>
      <c r="O160" s="338">
        <f>IFERROR(VLOOKUP($L160,[4]Insumos!$C$2:$F$517,3,FALSE),"")</f>
        <v>25488</v>
      </c>
      <c r="P160" s="337">
        <f>+Tabla1[[#This Row],[Precio Unitario]]*Tabla1[[#This Row],[Cantidad de Insumos]]</f>
        <v>50976</v>
      </c>
      <c r="Q160" s="380" t="str">
        <f>IFERROR(VLOOKUP($L160,[4]Insumos!$C$2:$F$517,4,FALSE),"")</f>
        <v>2.3.1.1.01</v>
      </c>
      <c r="R160" s="556" t="s">
        <v>1305</v>
      </c>
      <c r="S160" s="449"/>
      <c r="T160" s="449"/>
    </row>
    <row r="161" spans="2:20" ht="38.25" x14ac:dyDescent="0.25">
      <c r="B161" s="403" t="e">
        <f>IF(Tabla1[[#This Row],[Código_Actividad]]="","",CONCATENATE(Tabla1[[#This Row],[POA]],".",Tabla1[[#This Row],[SRS]],".",Tabla1[[#This Row],[AREA]],".",Tabla1[[#This Row],[TIPO]]))</f>
        <v>#REF!</v>
      </c>
      <c r="C161" s="403" t="e">
        <f>IF(Tabla1[[#This Row],[Código_Actividad]]="","",'Formulario PPGR1'!#REF!)</f>
        <v>#REF!</v>
      </c>
      <c r="D161" s="403" t="e">
        <f>IF(Tabla1[[#This Row],[Código_Actividad]]="","",'Formulario PPGR1'!#REF!)</f>
        <v>#REF!</v>
      </c>
      <c r="E161" s="403" t="e">
        <f>IF(Tabla1[[#This Row],[Código_Actividad]]="","",'Formulario PPGR1'!#REF!)</f>
        <v>#REF!</v>
      </c>
      <c r="F161" s="403" t="e">
        <f>IF(Tabla1[[#This Row],[Código_Actividad]]="","",'Formulario PPGR1'!#REF!)</f>
        <v>#REF!</v>
      </c>
      <c r="G161" s="335" t="s">
        <v>2601</v>
      </c>
      <c r="H161" s="572" t="str">
        <f>IFERROR(VLOOKUP(Tabla1[[#This Row],[Código_Actividad]],'Formulario PPGR2'!$H$10:$I$1048576,2,FALSE),"")</f>
        <v xml:space="preserve">Auditoria de cumplimiento de las politicas de administración de bienes en los EES y SRS </v>
      </c>
      <c r="I161" s="384">
        <f>IFERROR(VLOOKUP(Tabla1[[#This Row],[Código_Actividad]],Tabla2[[Código]:[Total de Acciones ]],15,FALSE),"")</f>
        <v>2</v>
      </c>
      <c r="J161" s="556" t="s">
        <v>172</v>
      </c>
      <c r="K161" s="558" t="str">
        <f>IFERROR(VLOOKUP($J161,[3]LSIns!$B$5:$C$45,2,FALSE),"")</f>
        <v>lsAlimentosyBebidas</v>
      </c>
      <c r="L161" s="557" t="s">
        <v>692</v>
      </c>
      <c r="M161" s="382" t="str">
        <f>IFERROR(VLOOKUP($L161,[4]Insumos!$C$2:$F$517,2,FALSE),"")</f>
        <v>unidad</v>
      </c>
      <c r="N161" s="505">
        <v>2</v>
      </c>
      <c r="O161" s="338">
        <f>IFERROR(VLOOKUP($L161,[4]Insumos!$C$2:$F$517,3,FALSE),"")</f>
        <v>25488</v>
      </c>
      <c r="P161" s="337">
        <f>+Tabla1[[#This Row],[Precio Unitario]]*Tabla1[[#This Row],[Cantidad de Insumos]]</f>
        <v>50976</v>
      </c>
      <c r="Q161" s="380" t="str">
        <f>IFERROR(VLOOKUP($L161,[4]Insumos!$C$2:$F$517,4,FALSE),"")</f>
        <v>2.3.1.1.01</v>
      </c>
      <c r="R161" s="556" t="s">
        <v>1305</v>
      </c>
      <c r="S161" s="449"/>
      <c r="T161" s="449"/>
    </row>
    <row r="162" spans="2:20" ht="38.25" x14ac:dyDescent="0.25">
      <c r="B162" s="403" t="e">
        <f>IF(Tabla1[[#This Row],[Código_Actividad]]="","",CONCATENATE(Tabla1[[#This Row],[POA]],".",Tabla1[[#This Row],[SRS]],".",Tabla1[[#This Row],[AREA]],".",Tabla1[[#This Row],[TIPO]]))</f>
        <v>#REF!</v>
      </c>
      <c r="C162" s="403" t="e">
        <f>IF(Tabla1[[#This Row],[Código_Actividad]]="","",'Formulario PPGR1'!#REF!)</f>
        <v>#REF!</v>
      </c>
      <c r="D162" s="403" t="e">
        <f>IF(Tabla1[[#This Row],[Código_Actividad]]="","",'Formulario PPGR1'!#REF!)</f>
        <v>#REF!</v>
      </c>
      <c r="E162" s="403" t="e">
        <f>IF(Tabla1[[#This Row],[Código_Actividad]]="","",'Formulario PPGR1'!#REF!)</f>
        <v>#REF!</v>
      </c>
      <c r="F162" s="403" t="e">
        <f>IF(Tabla1[[#This Row],[Código_Actividad]]="","",'Formulario PPGR1'!#REF!)</f>
        <v>#REF!</v>
      </c>
      <c r="G162" s="335" t="s">
        <v>2602</v>
      </c>
      <c r="H162" s="572" t="str">
        <f>IFERROR(VLOOKUP(Tabla1[[#This Row],[Código_Actividad]],'Formulario PPGR2'!$H$10:$I$1048576,2,FALSE),"")</f>
        <v>Elaboracion de plan de levantamiento y/o actulalización de inventarios de los EESS (cronograma 2023)</v>
      </c>
      <c r="I162" s="384">
        <f>IFERROR(VLOOKUP(Tabla1[[#This Row],[Código_Actividad]],Tabla2[[Código]:[Total de Acciones ]],15,FALSE),"")</f>
        <v>1</v>
      </c>
      <c r="J162" s="556" t="s">
        <v>172</v>
      </c>
      <c r="K162" s="558" t="str">
        <f>IFERROR(VLOOKUP($J162,[3]LSIns!$B$5:$C$45,2,FALSE),"")</f>
        <v>lsAlimentosyBebidas</v>
      </c>
      <c r="L162" s="557" t="s">
        <v>692</v>
      </c>
      <c r="M162" s="382" t="str">
        <f>IFERROR(VLOOKUP($L162,[4]Insumos!$C$2:$F$517,2,FALSE),"")</f>
        <v>unidad</v>
      </c>
      <c r="N162" s="505">
        <v>1</v>
      </c>
      <c r="O162" s="338">
        <f>IFERROR(VLOOKUP($L162,[4]Insumos!$C$2:$F$517,3,FALSE),"")</f>
        <v>25488</v>
      </c>
      <c r="P162" s="337">
        <f>+Tabla1[[#This Row],[Precio Unitario]]*Tabla1[[#This Row],[Cantidad de Insumos]]</f>
        <v>25488</v>
      </c>
      <c r="Q162" s="380" t="str">
        <f>IFERROR(VLOOKUP($L162,[4]Insumos!$C$2:$F$517,4,FALSE),"")</f>
        <v>2.3.1.1.01</v>
      </c>
      <c r="R162" s="556" t="s">
        <v>1305</v>
      </c>
      <c r="S162" s="449"/>
      <c r="T162" s="449"/>
    </row>
    <row r="163" spans="2:20" ht="25.5" x14ac:dyDescent="0.25">
      <c r="B163" s="403" t="e">
        <f>IF(Tabla1[[#This Row],[Código_Actividad]]="","",CONCATENATE(Tabla1[[#This Row],[POA]],".",Tabla1[[#This Row],[SRS]],".",Tabla1[[#This Row],[AREA]],".",Tabla1[[#This Row],[TIPO]]))</f>
        <v>#REF!</v>
      </c>
      <c r="C163" s="403" t="e">
        <f>IF(Tabla1[[#This Row],[Código_Actividad]]="","",'Formulario PPGR1'!#REF!)</f>
        <v>#REF!</v>
      </c>
      <c r="D163" s="403" t="e">
        <f>IF(Tabla1[[#This Row],[Código_Actividad]]="","",'Formulario PPGR1'!#REF!)</f>
        <v>#REF!</v>
      </c>
      <c r="E163" s="403" t="e">
        <f>IF(Tabla1[[#This Row],[Código_Actividad]]="","",'Formulario PPGR1'!#REF!)</f>
        <v>#REF!</v>
      </c>
      <c r="F163" s="403" t="e">
        <f>IF(Tabla1[[#This Row],[Código_Actividad]]="","",'Formulario PPGR1'!#REF!)</f>
        <v>#REF!</v>
      </c>
      <c r="G163" s="335" t="s">
        <v>2599</v>
      </c>
      <c r="H163" s="572" t="str">
        <f>IFERROR(VLOOKUP(Tabla1[[#This Row],[Código_Actividad]],'Formulario PPGR2'!$H$10:$I$1048576,2,FALSE),"")</f>
        <v xml:space="preserve">Actualización de inventarios de los SRS                      </v>
      </c>
      <c r="I163" s="384">
        <f>IFERROR(VLOOKUP(Tabla1[[#This Row],[Código_Actividad]],Tabla2[[Código]:[Total de Acciones ]],15,FALSE),"")</f>
        <v>2</v>
      </c>
      <c r="J163" s="556" t="s">
        <v>216</v>
      </c>
      <c r="K163" s="558" t="s">
        <v>846</v>
      </c>
      <c r="L163" s="557" t="s">
        <v>851</v>
      </c>
      <c r="M163" s="382" t="str">
        <f>IFERROR(VLOOKUP($L163,[4]Insumos!$C$2:$F$517,2,FALSE),"")</f>
        <v>galon</v>
      </c>
      <c r="N163" s="505">
        <v>24</v>
      </c>
      <c r="O163" s="338">
        <f>IFERROR(VLOOKUP($L163,[4]Insumos!$C$2:$F$517,3,FALSE),"")</f>
        <v>197</v>
      </c>
      <c r="P163" s="337">
        <f>+Tabla1[[#This Row],[Precio Unitario]]*Tabla1[[#This Row],[Cantidad de Insumos]]</f>
        <v>4728</v>
      </c>
      <c r="Q163" s="380" t="str">
        <f>IFERROR(VLOOKUP($L163,[4]Insumos!$C$2:$F$517,4,FALSE),"")</f>
        <v>2.3.7.1.02</v>
      </c>
      <c r="R163" s="556" t="s">
        <v>1303</v>
      </c>
      <c r="S163" s="449"/>
      <c r="T163" s="449"/>
    </row>
    <row r="164" spans="2:20" ht="25.5" x14ac:dyDescent="0.25">
      <c r="B164" s="403" t="e">
        <f>IF(Tabla1[[#This Row],[Código_Actividad]]="","",CONCATENATE(Tabla1[[#This Row],[POA]],".",Tabla1[[#This Row],[SRS]],".",Tabla1[[#This Row],[AREA]],".",Tabla1[[#This Row],[TIPO]]))</f>
        <v>#REF!</v>
      </c>
      <c r="C164" s="403" t="e">
        <f>IF(Tabla1[[#This Row],[Código_Actividad]]="","",'Formulario PPGR1'!#REF!)</f>
        <v>#REF!</v>
      </c>
      <c r="D164" s="403" t="e">
        <f>IF(Tabla1[[#This Row],[Código_Actividad]]="","",'Formulario PPGR1'!#REF!)</f>
        <v>#REF!</v>
      </c>
      <c r="E164" s="403" t="e">
        <f>IF(Tabla1[[#This Row],[Código_Actividad]]="","",'Formulario PPGR1'!#REF!)</f>
        <v>#REF!</v>
      </c>
      <c r="F164" s="403" t="e">
        <f>IF(Tabla1[[#This Row],[Código_Actividad]]="","",'Formulario PPGR1'!#REF!)</f>
        <v>#REF!</v>
      </c>
      <c r="G164" s="335" t="s">
        <v>2599</v>
      </c>
      <c r="H164" s="572" t="str">
        <f>IFERROR(VLOOKUP(Tabla1[[#This Row],[Código_Actividad]],'Formulario PPGR2'!$H$10:$I$1048576,2,FALSE),"")</f>
        <v xml:space="preserve">Actualización de inventarios de los SRS                      </v>
      </c>
      <c r="I164" s="384">
        <f>IFERROR(VLOOKUP(Tabla1[[#This Row],[Código_Actividad]],Tabla2[[Código]:[Total de Acciones ]],15,FALSE),"")</f>
        <v>2</v>
      </c>
      <c r="J164" s="556" t="s">
        <v>128</v>
      </c>
      <c r="K164" s="558" t="s">
        <v>1298</v>
      </c>
      <c r="L164" s="557" t="s">
        <v>1299</v>
      </c>
      <c r="M164" s="382" t="str">
        <f>IFERROR(VLOOKUP($L164,[4]Insumos!$C$2:$F$517,2,FALSE),"")</f>
        <v xml:space="preserve">Cheque </v>
      </c>
      <c r="N164" s="505">
        <v>2</v>
      </c>
      <c r="O164" s="338">
        <f>IFERROR(VLOOKUP($L164,[4]Insumos!$C$2:$F$517,3,FALSE),"")</f>
        <v>1500</v>
      </c>
      <c r="P164" s="337">
        <f>+Tabla1[[#This Row],[Precio Unitario]]*Tabla1[[#This Row],[Cantidad de Insumos]]</f>
        <v>3000</v>
      </c>
      <c r="Q164" s="380" t="str">
        <f>IFERROR(VLOOKUP($L164,[4]Insumos!$C$2:$F$517,4,FALSE),"")</f>
        <v>2.2.3.1.01</v>
      </c>
      <c r="R164" s="556" t="s">
        <v>1303</v>
      </c>
      <c r="S164" s="449"/>
      <c r="T164" s="449"/>
    </row>
    <row r="165" spans="2:20" ht="25.5" x14ac:dyDescent="0.25">
      <c r="B165" s="403" t="e">
        <f>IF(Tabla1[[#This Row],[Código_Actividad]]="","",CONCATENATE(Tabla1[[#This Row],[POA]],".",Tabla1[[#This Row],[SRS]],".",Tabla1[[#This Row],[AREA]],".",Tabla1[[#This Row],[TIPO]]))</f>
        <v>#REF!</v>
      </c>
      <c r="C165" s="403" t="e">
        <f>IF(Tabla1[[#This Row],[Código_Actividad]]="","",'Formulario PPGR1'!#REF!)</f>
        <v>#REF!</v>
      </c>
      <c r="D165" s="403" t="e">
        <f>IF(Tabla1[[#This Row],[Código_Actividad]]="","",'Formulario PPGR1'!#REF!)</f>
        <v>#REF!</v>
      </c>
      <c r="E165" s="403" t="e">
        <f>IF(Tabla1[[#This Row],[Código_Actividad]]="","",'Formulario PPGR1'!#REF!)</f>
        <v>#REF!</v>
      </c>
      <c r="F165" s="403" t="e">
        <f>IF(Tabla1[[#This Row],[Código_Actividad]]="","",'Formulario PPGR1'!#REF!)</f>
        <v>#REF!</v>
      </c>
      <c r="G165" s="335" t="s">
        <v>2599</v>
      </c>
      <c r="H165" s="572" t="str">
        <f>IFERROR(VLOOKUP(Tabla1[[#This Row],[Código_Actividad]],'Formulario PPGR2'!$H$10:$I$1048576,2,FALSE),"")</f>
        <v xml:space="preserve">Actualización de inventarios de los SRS                      </v>
      </c>
      <c r="I165" s="384">
        <f>IFERROR(VLOOKUP(Tabla1[[#This Row],[Código_Actividad]],Tabla2[[Código]:[Total de Acciones ]],15,FALSE),"")</f>
        <v>2</v>
      </c>
      <c r="J165" s="556" t="s">
        <v>128</v>
      </c>
      <c r="K165" s="558" t="s">
        <v>1298</v>
      </c>
      <c r="L165" s="557" t="s">
        <v>1302</v>
      </c>
      <c r="M165" s="382" t="str">
        <f>IFERROR(VLOOKUP($L165,[4]Insumos!$C$2:$F$517,2,FALSE),"")</f>
        <v xml:space="preserve">Cheque </v>
      </c>
      <c r="N165" s="505">
        <v>2</v>
      </c>
      <c r="O165" s="338">
        <f>IFERROR(VLOOKUP($L165,[4]Insumos!$C$2:$F$517,3,FALSE),"")</f>
        <v>2100</v>
      </c>
      <c r="P165" s="337">
        <f>+Tabla1[[#This Row],[Precio Unitario]]*Tabla1[[#This Row],[Cantidad de Insumos]]</f>
        <v>4200</v>
      </c>
      <c r="Q165" s="380" t="str">
        <f>IFERROR(VLOOKUP($L165,[4]Insumos!$C$2:$F$517,4,FALSE),"")</f>
        <v>2.2.3.1.01</v>
      </c>
      <c r="R165" s="556" t="s">
        <v>1303</v>
      </c>
      <c r="S165" s="449"/>
      <c r="T165" s="449"/>
    </row>
    <row r="166" spans="2:20" ht="38.25" x14ac:dyDescent="0.25">
      <c r="B166" s="403" t="e">
        <f>IF(Tabla1[[#This Row],[Código_Actividad]]="","",CONCATENATE(Tabla1[[#This Row],[POA]],".",Tabla1[[#This Row],[SRS]],".",Tabla1[[#This Row],[AREA]],".",Tabla1[[#This Row],[TIPO]]))</f>
        <v>#REF!</v>
      </c>
      <c r="C166" s="403" t="e">
        <f>IF(Tabla1[[#This Row],[Código_Actividad]]="","",'Formulario PPGR1'!#REF!)</f>
        <v>#REF!</v>
      </c>
      <c r="D166" s="403" t="e">
        <f>IF(Tabla1[[#This Row],[Código_Actividad]]="","",'Formulario PPGR1'!#REF!)</f>
        <v>#REF!</v>
      </c>
      <c r="E166" s="403" t="e">
        <f>IF(Tabla1[[#This Row],[Código_Actividad]]="","",'Formulario PPGR1'!#REF!)</f>
        <v>#REF!</v>
      </c>
      <c r="F166" s="403" t="e">
        <f>IF(Tabla1[[#This Row],[Código_Actividad]]="","",'Formulario PPGR1'!#REF!)</f>
        <v>#REF!</v>
      </c>
      <c r="G166" s="335" t="s">
        <v>2346</v>
      </c>
      <c r="H166" s="572" t="str">
        <f>IFERROR(VLOOKUP(Tabla1[[#This Row],[Código_Actividad]],'Formulario PPGR2'!$H$10:$I$1048576,2,FALSE),"")</f>
        <v>Gestión de la red de emergencias medicas de su demarcación  para la Atención de Emergencias y Urgencias</v>
      </c>
      <c r="I166" s="384">
        <f>IFERROR(VLOOKUP(Tabla1[[#This Row],[Código_Actividad]],Tabla2[[Código]:[Total de Acciones ]],15,FALSE),"")</f>
        <v>1</v>
      </c>
      <c r="J166" s="556" t="s">
        <v>172</v>
      </c>
      <c r="K166" s="558" t="str">
        <f>IFERROR(VLOOKUP($J166,[3]LSIns!$B$5:$C$45,2,FALSE),"")</f>
        <v>lsAlimentosyBebidas</v>
      </c>
      <c r="L166" s="557" t="s">
        <v>704</v>
      </c>
      <c r="M166" s="382" t="str">
        <f>IFERROR(VLOOKUP($L166,[4]Insumos!$C$2:$F$517,2,FALSE),"")</f>
        <v>unidad</v>
      </c>
      <c r="N166" s="505">
        <v>1</v>
      </c>
      <c r="O166" s="338">
        <f>IFERROR(VLOOKUP($L166,[4]Insumos!$C$2:$F$517,3,FALSE),"")</f>
        <v>12626</v>
      </c>
      <c r="P166" s="337">
        <f>+Tabla1[[#This Row],[Precio Unitario]]*Tabla1[[#This Row],[Cantidad de Insumos]]</f>
        <v>12626</v>
      </c>
      <c r="Q166" s="380" t="str">
        <f>IFERROR(VLOOKUP($L166,[4]Insumos!$C$2:$F$517,4,FALSE),"")</f>
        <v>2.3.1.1.01</v>
      </c>
      <c r="R166" s="556"/>
      <c r="S166" s="449"/>
      <c r="T166" s="449"/>
    </row>
    <row r="167" spans="2:20" ht="38.25" x14ac:dyDescent="0.25">
      <c r="B167" s="403" t="e">
        <f>IF(Tabla1[[#This Row],[Código_Actividad]]="","",CONCATENATE(Tabla1[[#This Row],[POA]],".",Tabla1[[#This Row],[SRS]],".",Tabla1[[#This Row],[AREA]],".",Tabla1[[#This Row],[TIPO]]))</f>
        <v>#REF!</v>
      </c>
      <c r="C167" s="403" t="e">
        <f>IF(Tabla1[[#This Row],[Código_Actividad]]="","",'Formulario PPGR1'!#REF!)</f>
        <v>#REF!</v>
      </c>
      <c r="D167" s="403" t="e">
        <f>IF(Tabla1[[#This Row],[Código_Actividad]]="","",'Formulario PPGR1'!#REF!)</f>
        <v>#REF!</v>
      </c>
      <c r="E167" s="403" t="e">
        <f>IF(Tabla1[[#This Row],[Código_Actividad]]="","",'Formulario PPGR1'!#REF!)</f>
        <v>#REF!</v>
      </c>
      <c r="F167" s="403" t="e">
        <f>IF(Tabla1[[#This Row],[Código_Actividad]]="","",'Formulario PPGR1'!#REF!)</f>
        <v>#REF!</v>
      </c>
      <c r="G167" s="335" t="s">
        <v>2347</v>
      </c>
      <c r="H167" s="572" t="str">
        <f>IFERROR(VLOOKUP(Tabla1[[#This Row],[Código_Actividad]],'Formulario PPGR2'!$H$10:$I$1048576,2,FALSE),"")</f>
        <v>Coordinación de la implementación del Modelo Integrado de Atención de Emergencias y Urgencias.</v>
      </c>
      <c r="I167" s="384">
        <f>IFERROR(VLOOKUP(Tabla1[[#This Row],[Código_Actividad]],Tabla2[[Código]:[Total de Acciones ]],15,FALSE),"")</f>
        <v>1</v>
      </c>
      <c r="J167" s="556" t="s">
        <v>172</v>
      </c>
      <c r="K167" s="558" t="str">
        <f>IFERROR(VLOOKUP($J167,[3]LSIns!$B$5:$C$45,2,FALSE),"")</f>
        <v>lsAlimentosyBebidas</v>
      </c>
      <c r="L167" s="557" t="s">
        <v>704</v>
      </c>
      <c r="M167" s="382" t="str">
        <f>IFERROR(VLOOKUP($L167,[4]Insumos!$C$2:$F$517,2,FALSE),"")</f>
        <v>unidad</v>
      </c>
      <c r="N167" s="505">
        <v>1</v>
      </c>
      <c r="O167" s="338">
        <f>IFERROR(VLOOKUP($L167,[4]Insumos!$C$2:$F$517,3,FALSE),"")</f>
        <v>12626</v>
      </c>
      <c r="P167" s="337">
        <f>+Tabla1[[#This Row],[Precio Unitario]]*Tabla1[[#This Row],[Cantidad de Insumos]]</f>
        <v>12626</v>
      </c>
      <c r="Q167" s="380" t="str">
        <f>IFERROR(VLOOKUP($L167,[4]Insumos!$C$2:$F$517,4,FALSE),"")</f>
        <v>2.3.1.1.01</v>
      </c>
      <c r="R167" s="556"/>
      <c r="S167" s="449"/>
      <c r="T167" s="449"/>
    </row>
    <row r="168" spans="2:20" ht="51" x14ac:dyDescent="0.25">
      <c r="B168" s="403" t="e">
        <f>IF(Tabla1[[#This Row],[Código_Actividad]]="","",CONCATENATE(Tabla1[[#This Row],[POA]],".",Tabla1[[#This Row],[SRS]],".",Tabla1[[#This Row],[AREA]],".",Tabla1[[#This Row],[TIPO]]))</f>
        <v>#REF!</v>
      </c>
      <c r="C168" s="403" t="e">
        <f>IF(Tabla1[[#This Row],[Código_Actividad]]="","",'Formulario PPGR1'!#REF!)</f>
        <v>#REF!</v>
      </c>
      <c r="D168" s="403" t="e">
        <f>IF(Tabla1[[#This Row],[Código_Actividad]]="","",'Formulario PPGR1'!#REF!)</f>
        <v>#REF!</v>
      </c>
      <c r="E168" s="403" t="e">
        <f>IF(Tabla1[[#This Row],[Código_Actividad]]="","",'Formulario PPGR1'!#REF!)</f>
        <v>#REF!</v>
      </c>
      <c r="F168" s="403" t="e">
        <f>IF(Tabla1[[#This Row],[Código_Actividad]]="","",'Formulario PPGR1'!#REF!)</f>
        <v>#REF!</v>
      </c>
      <c r="G168" s="335" t="s">
        <v>2348</v>
      </c>
      <c r="H168" s="572" t="str">
        <f>IFERROR(VLOOKUP(Tabla1[[#This Row],[Código_Actividad]],'Formulario PPGR2'!$H$10:$I$1048576,2,FALSE),"")</f>
        <v>Supervisión de la implementación de RAC-Triaje en Salas de Emergencias Centros Hospitalarios Priorizados</v>
      </c>
      <c r="I168" s="384">
        <f>IFERROR(VLOOKUP(Tabla1[[#This Row],[Código_Actividad]],Tabla2[[Código]:[Total de Acciones ]],15,FALSE),"")</f>
        <v>4</v>
      </c>
      <c r="J168" s="556" t="s">
        <v>172</v>
      </c>
      <c r="K168" s="558" t="str">
        <f>IFERROR(VLOOKUP($J168,[3]LSIns!$B$5:$C$45,2,FALSE),"")</f>
        <v>lsAlimentosyBebidas</v>
      </c>
      <c r="L168" s="557" t="s">
        <v>704</v>
      </c>
      <c r="M168" s="382" t="str">
        <f>IFERROR(VLOOKUP($L168,[4]Insumos!$C$2:$F$517,2,FALSE),"")</f>
        <v>unidad</v>
      </c>
      <c r="N168" s="505">
        <v>4</v>
      </c>
      <c r="O168" s="338">
        <f>IFERROR(VLOOKUP($L168,[4]Insumos!$C$2:$F$517,3,FALSE),"")</f>
        <v>12626</v>
      </c>
      <c r="P168" s="337">
        <f>+Tabla1[[#This Row],[Precio Unitario]]*Tabla1[[#This Row],[Cantidad de Insumos]]</f>
        <v>50504</v>
      </c>
      <c r="Q168" s="380" t="str">
        <f>IFERROR(VLOOKUP($L168,[4]Insumos!$C$2:$F$517,4,FALSE),"")</f>
        <v>2.3.1.1.01</v>
      </c>
      <c r="R168" s="556"/>
      <c r="S168" s="449"/>
      <c r="T168" s="449"/>
    </row>
    <row r="169" spans="2:20" ht="38.25" x14ac:dyDescent="0.25">
      <c r="B169" s="403" t="e">
        <f>IF(Tabla1[[#This Row],[Código_Actividad]]="","",CONCATENATE(Tabla1[[#This Row],[POA]],".",Tabla1[[#This Row],[SRS]],".",Tabla1[[#This Row],[AREA]],".",Tabla1[[#This Row],[TIPO]]))</f>
        <v>#REF!</v>
      </c>
      <c r="C169" s="403" t="e">
        <f>IF(Tabla1[[#This Row],[Código_Actividad]]="","",'Formulario PPGR1'!#REF!)</f>
        <v>#REF!</v>
      </c>
      <c r="D169" s="403" t="e">
        <f>IF(Tabla1[[#This Row],[Código_Actividad]]="","",'Formulario PPGR1'!#REF!)</f>
        <v>#REF!</v>
      </c>
      <c r="E169" s="403" t="e">
        <f>IF(Tabla1[[#This Row],[Código_Actividad]]="","",'Formulario PPGR1'!#REF!)</f>
        <v>#REF!</v>
      </c>
      <c r="F169" s="403" t="e">
        <f>IF(Tabla1[[#This Row],[Código_Actividad]]="","",'Formulario PPGR1'!#REF!)</f>
        <v>#REF!</v>
      </c>
      <c r="G169" s="335" t="s">
        <v>2349</v>
      </c>
      <c r="H169" s="572" t="str">
        <f>IFERROR(VLOOKUP(Tabla1[[#This Row],[Código_Actividad]],'Formulario PPGR2'!$H$10:$I$1048576,2,FALSE),"")</f>
        <v xml:space="preserve">Supervisión de la capacitación de salud del Soporte Vital Básico y Soporte Vital Avanzado </v>
      </c>
      <c r="I169" s="384">
        <f>IFERROR(VLOOKUP(Tabla1[[#This Row],[Código_Actividad]],Tabla2[[Código]:[Total de Acciones ]],15,FALSE),"")</f>
        <v>2</v>
      </c>
      <c r="J169" s="556" t="s">
        <v>737</v>
      </c>
      <c r="K169" s="558" t="s">
        <v>738</v>
      </c>
      <c r="L169" s="557" t="s">
        <v>812</v>
      </c>
      <c r="M169" s="382" t="str">
        <f>IFERROR(VLOOKUP($L169,[4]Insumos!$C$2:$F$517,2,FALSE),"")</f>
        <v>unidad</v>
      </c>
      <c r="N169" s="505">
        <v>2</v>
      </c>
      <c r="O169" s="338">
        <f>IFERROR(VLOOKUP($L169,[4]Insumos!$C$2:$F$517,3,FALSE),"")</f>
        <v>1250.8</v>
      </c>
      <c r="P169" s="337">
        <f>+Tabla1[[#This Row],[Precio Unitario]]*Tabla1[[#This Row],[Cantidad de Insumos]]</f>
        <v>2501.6</v>
      </c>
      <c r="Q169" s="380" t="str">
        <f>IFERROR(VLOOKUP($L169,[4]Insumos!$C$2:$F$517,4,FALSE),"")</f>
        <v>2.6.3.1.01</v>
      </c>
      <c r="R169" s="556"/>
      <c r="S169" s="449"/>
      <c r="T169" s="449"/>
    </row>
    <row r="170" spans="2:20" ht="38.25" x14ac:dyDescent="0.25">
      <c r="B170" s="403" t="e">
        <f>IF(Tabla1[[#This Row],[Código_Actividad]]="","",CONCATENATE(Tabla1[[#This Row],[POA]],".",Tabla1[[#This Row],[SRS]],".",Tabla1[[#This Row],[AREA]],".",Tabla1[[#This Row],[TIPO]]))</f>
        <v>#REF!</v>
      </c>
      <c r="C170" s="403" t="e">
        <f>IF(Tabla1[[#This Row],[Código_Actividad]]="","",'Formulario PPGR1'!#REF!)</f>
        <v>#REF!</v>
      </c>
      <c r="D170" s="403" t="e">
        <f>IF(Tabla1[[#This Row],[Código_Actividad]]="","",'Formulario PPGR1'!#REF!)</f>
        <v>#REF!</v>
      </c>
      <c r="E170" s="403" t="e">
        <f>IF(Tabla1[[#This Row],[Código_Actividad]]="","",'Formulario PPGR1'!#REF!)</f>
        <v>#REF!</v>
      </c>
      <c r="F170" s="403" t="e">
        <f>IF(Tabla1[[#This Row],[Código_Actividad]]="","",'Formulario PPGR1'!#REF!)</f>
        <v>#REF!</v>
      </c>
      <c r="G170" s="335" t="s">
        <v>2350</v>
      </c>
      <c r="H170" s="572" t="str">
        <f>IFERROR(VLOOKUP(Tabla1[[#This Row],[Código_Actividad]],'Formulario PPGR2'!$H$10:$I$1048576,2,FALSE),"")</f>
        <v xml:space="preserve">Supervisión procedimiento de entrega, recibo y reposición de carro de paro en salas de emergencias </v>
      </c>
      <c r="I170" s="384">
        <f>IFERROR(VLOOKUP(Tabla1[[#This Row],[Código_Actividad]],Tabla2[[Código]:[Total de Acciones ]],15,FALSE),"")</f>
        <v>4</v>
      </c>
      <c r="J170" s="556" t="s">
        <v>128</v>
      </c>
      <c r="K170" s="558" t="str">
        <f>IFERROR(VLOOKUP($J170,[3]LSIns!$B$5:$C$45,2,FALSE),"")</f>
        <v>lsViaticosDP</v>
      </c>
      <c r="L170" s="557" t="s">
        <v>1302</v>
      </c>
      <c r="M170" s="382" t="str">
        <f>IFERROR(VLOOKUP($L170,[4]Insumos!$C$2:$F$517,2,FALSE),"")</f>
        <v xml:space="preserve">Cheque </v>
      </c>
      <c r="N170" s="505">
        <v>4</v>
      </c>
      <c r="O170" s="338">
        <f>IFERROR(VLOOKUP($L170,[4]Insumos!$C$2:$F$517,3,FALSE),"")</f>
        <v>2100</v>
      </c>
      <c r="P170" s="337">
        <f>+Tabla1[[#This Row],[Precio Unitario]]*Tabla1[[#This Row],[Cantidad de Insumos]]</f>
        <v>8400</v>
      </c>
      <c r="Q170" s="380" t="str">
        <f>IFERROR(VLOOKUP($L170,[4]Insumos!$C$2:$F$517,4,FALSE),"")</f>
        <v>2.2.3.1.01</v>
      </c>
      <c r="R170" s="556"/>
      <c r="S170" s="449"/>
      <c r="T170" s="449"/>
    </row>
    <row r="171" spans="2:20" ht="38.25" x14ac:dyDescent="0.25">
      <c r="B171" s="403" t="e">
        <f>IF(Tabla1[[#This Row],[Código_Actividad]]="","",CONCATENATE(Tabla1[[#This Row],[POA]],".",Tabla1[[#This Row],[SRS]],".",Tabla1[[#This Row],[AREA]],".",Tabla1[[#This Row],[TIPO]]))</f>
        <v>#REF!</v>
      </c>
      <c r="C171" s="403" t="e">
        <f>IF(Tabla1[[#This Row],[Código_Actividad]]="","",'Formulario PPGR1'!#REF!)</f>
        <v>#REF!</v>
      </c>
      <c r="D171" s="403" t="e">
        <f>IF(Tabla1[[#This Row],[Código_Actividad]]="","",'Formulario PPGR1'!#REF!)</f>
        <v>#REF!</v>
      </c>
      <c r="E171" s="403" t="e">
        <f>IF(Tabla1[[#This Row],[Código_Actividad]]="","",'Formulario PPGR1'!#REF!)</f>
        <v>#REF!</v>
      </c>
      <c r="F171" s="403" t="e">
        <f>IF(Tabla1[[#This Row],[Código_Actividad]]="","",'Formulario PPGR1'!#REF!)</f>
        <v>#REF!</v>
      </c>
      <c r="G171" s="335" t="s">
        <v>2350</v>
      </c>
      <c r="H171" s="572" t="str">
        <f>IFERROR(VLOOKUP(Tabla1[[#This Row],[Código_Actividad]],'Formulario PPGR2'!$H$10:$I$1048576,2,FALSE),"")</f>
        <v xml:space="preserve">Supervisión procedimiento de entrega, recibo y reposición de carro de paro en salas de emergencias </v>
      </c>
      <c r="I171" s="384">
        <f>IFERROR(VLOOKUP(Tabla1[[#This Row],[Código_Actividad]],Tabla2[[Código]:[Total de Acciones ]],15,FALSE),"")</f>
        <v>4</v>
      </c>
      <c r="J171" s="556" t="s">
        <v>128</v>
      </c>
      <c r="K171" s="558" t="str">
        <f>IFERROR(VLOOKUP($J171,[3]LSIns!$B$5:$C$45,2,FALSE),"")</f>
        <v>lsViaticosDP</v>
      </c>
      <c r="L171" s="557" t="s">
        <v>1299</v>
      </c>
      <c r="M171" s="382" t="str">
        <f>IFERROR(VLOOKUP($L171,[4]Insumos!$C$2:$F$517,2,FALSE),"")</f>
        <v xml:space="preserve">Cheque </v>
      </c>
      <c r="N171" s="505">
        <v>4</v>
      </c>
      <c r="O171" s="338">
        <f>IFERROR(VLOOKUP($L171,[4]Insumos!$C$2:$F$517,3,FALSE),"")</f>
        <v>1500</v>
      </c>
      <c r="P171" s="337">
        <f>+Tabla1[[#This Row],[Precio Unitario]]*Tabla1[[#This Row],[Cantidad de Insumos]]</f>
        <v>6000</v>
      </c>
      <c r="Q171" s="380" t="str">
        <f>IFERROR(VLOOKUP($L171,[4]Insumos!$C$2:$F$517,4,FALSE),"")</f>
        <v>2.2.3.1.01</v>
      </c>
      <c r="R171" s="556"/>
      <c r="S171" s="449"/>
      <c r="T171" s="449"/>
    </row>
    <row r="172" spans="2:20" ht="38.25" x14ac:dyDescent="0.25">
      <c r="B172" s="403" t="e">
        <f>IF(Tabla1[[#This Row],[Código_Actividad]]="","",CONCATENATE(Tabla1[[#This Row],[POA]],".",Tabla1[[#This Row],[SRS]],".",Tabla1[[#This Row],[AREA]],".",Tabla1[[#This Row],[TIPO]]))</f>
        <v>#REF!</v>
      </c>
      <c r="C172" s="403" t="e">
        <f>IF(Tabla1[[#This Row],[Código_Actividad]]="","",'Formulario PPGR1'!#REF!)</f>
        <v>#REF!</v>
      </c>
      <c r="D172" s="403" t="e">
        <f>IF(Tabla1[[#This Row],[Código_Actividad]]="","",'Formulario PPGR1'!#REF!)</f>
        <v>#REF!</v>
      </c>
      <c r="E172" s="403" t="e">
        <f>IF(Tabla1[[#This Row],[Código_Actividad]]="","",'Formulario PPGR1'!#REF!)</f>
        <v>#REF!</v>
      </c>
      <c r="F172" s="403" t="e">
        <f>IF(Tabla1[[#This Row],[Código_Actividad]]="","",'Formulario PPGR1'!#REF!)</f>
        <v>#REF!</v>
      </c>
      <c r="G172" s="335" t="s">
        <v>2350</v>
      </c>
      <c r="H172" s="572" t="str">
        <f>IFERROR(VLOOKUP(Tabla1[[#This Row],[Código_Actividad]],'Formulario PPGR2'!$H$10:$I$1048576,2,FALSE),"")</f>
        <v xml:space="preserve">Supervisión procedimiento de entrega, recibo y reposición de carro de paro en salas de emergencias </v>
      </c>
      <c r="I172" s="384">
        <f>IFERROR(VLOOKUP(Tabla1[[#This Row],[Código_Actividad]],Tabla2[[Código]:[Total de Acciones ]],15,FALSE),"")</f>
        <v>4</v>
      </c>
      <c r="J172" s="556" t="s">
        <v>216</v>
      </c>
      <c r="K172" s="558" t="str">
        <f>IFERROR(VLOOKUP($J172,[3]LSIns!$B$5:$C$45,2,FALSE),"")</f>
        <v>lsGasoil</v>
      </c>
      <c r="L172" s="557" t="s">
        <v>854</v>
      </c>
      <c r="M172" s="382" t="str">
        <f>IFERROR(VLOOKUP($L172,[4]Insumos!$C$2:$F$517,2,FALSE),"")</f>
        <v>galon</v>
      </c>
      <c r="N172" s="505">
        <v>40</v>
      </c>
      <c r="O172" s="338">
        <f>IFERROR(VLOOKUP($L172,[4]Insumos!$C$2:$F$517,3,FALSE),"")</f>
        <v>181</v>
      </c>
      <c r="P172" s="337">
        <f>+Tabla1[[#This Row],[Precio Unitario]]*Tabla1[[#This Row],[Cantidad de Insumos]]</f>
        <v>7240</v>
      </c>
      <c r="Q172" s="380" t="str">
        <f>IFERROR(VLOOKUP($L172,[4]Insumos!$C$2:$F$517,4,FALSE),"")</f>
        <v>2.3.7.1.02</v>
      </c>
      <c r="R172" s="556"/>
      <c r="S172" s="449"/>
      <c r="T172" s="449"/>
    </row>
    <row r="173" spans="2:20" ht="51" x14ac:dyDescent="0.25">
      <c r="B173" s="403" t="e">
        <f>IF(Tabla1[[#This Row],[Código_Actividad]]="","",CONCATENATE(Tabla1[[#This Row],[POA]],".",Tabla1[[#This Row],[SRS]],".",Tabla1[[#This Row],[AREA]],".",Tabla1[[#This Row],[TIPO]]))</f>
        <v>#REF!</v>
      </c>
      <c r="C173" s="403" t="e">
        <f>IF(Tabla1[[#This Row],[Código_Actividad]]="","",'Formulario PPGR1'!#REF!)</f>
        <v>#REF!</v>
      </c>
      <c r="D173" s="403" t="e">
        <f>IF(Tabla1[[#This Row],[Código_Actividad]]="","",'Formulario PPGR1'!#REF!)</f>
        <v>#REF!</v>
      </c>
      <c r="E173" s="403" t="e">
        <f>IF(Tabla1[[#This Row],[Código_Actividad]]="","",'Formulario PPGR1'!#REF!)</f>
        <v>#REF!</v>
      </c>
      <c r="F173" s="403" t="e">
        <f>IF(Tabla1[[#This Row],[Código_Actividad]]="","",'Formulario PPGR1'!#REF!)</f>
        <v>#REF!</v>
      </c>
      <c r="G173" s="335" t="s">
        <v>2351</v>
      </c>
      <c r="H173" s="572" t="str">
        <f>IFERROR(VLOOKUP(Tabla1[[#This Row],[Código_Actividad]],'Formulario PPGR2'!$H$10:$I$1048576,2,FALSE),"")</f>
        <v>Monitoreo  del tablero de Indicadores de Gestión de las Salas de Emergencias de los Centros Hospitalarios</v>
      </c>
      <c r="I173" s="384">
        <f>IFERROR(VLOOKUP(Tabla1[[#This Row],[Código_Actividad]],Tabla2[[Código]:[Total de Acciones ]],15,FALSE),"")</f>
        <v>4</v>
      </c>
      <c r="J173" s="556" t="s">
        <v>172</v>
      </c>
      <c r="K173" s="558" t="s">
        <v>688</v>
      </c>
      <c r="L173" s="557" t="s">
        <v>704</v>
      </c>
      <c r="M173" s="382" t="str">
        <f>IFERROR(VLOOKUP($L173,[4]Insumos!$C$2:$F$517,2,FALSE),"")</f>
        <v>unidad</v>
      </c>
      <c r="N173" s="505">
        <v>4</v>
      </c>
      <c r="O173" s="338">
        <f>IFERROR(VLOOKUP($L173,[4]Insumos!$C$2:$F$517,3,FALSE),"")</f>
        <v>12626</v>
      </c>
      <c r="P173" s="337">
        <f>+Tabla1[[#This Row],[Precio Unitario]]*Tabla1[[#This Row],[Cantidad de Insumos]]</f>
        <v>50504</v>
      </c>
      <c r="Q173" s="380" t="str">
        <f>IFERROR(VLOOKUP($L173,[4]Insumos!$C$2:$F$517,4,FALSE),"")</f>
        <v>2.3.1.1.01</v>
      </c>
      <c r="R173" s="556"/>
      <c r="S173" s="449"/>
      <c r="T173" s="449"/>
    </row>
    <row r="174" spans="2:20" ht="38.25" x14ac:dyDescent="0.25">
      <c r="B174" s="403" t="e">
        <f>IF(Tabla1[[#This Row],[Código_Actividad]]="","",CONCATENATE(Tabla1[[#This Row],[POA]],".",Tabla1[[#This Row],[SRS]],".",Tabla1[[#This Row],[AREA]],".",Tabla1[[#This Row],[TIPO]]))</f>
        <v>#REF!</v>
      </c>
      <c r="C174" s="403" t="e">
        <f>IF(Tabla1[[#This Row],[Código_Actividad]]="","",'Formulario PPGR1'!#REF!)</f>
        <v>#REF!</v>
      </c>
      <c r="D174" s="403" t="e">
        <f>IF(Tabla1[[#This Row],[Código_Actividad]]="","",'Formulario PPGR1'!#REF!)</f>
        <v>#REF!</v>
      </c>
      <c r="E174" s="403" t="e">
        <f>IF(Tabla1[[#This Row],[Código_Actividad]]="","",'Formulario PPGR1'!#REF!)</f>
        <v>#REF!</v>
      </c>
      <c r="F174" s="403" t="e">
        <f>IF(Tabla1[[#This Row],[Código_Actividad]]="","",'Formulario PPGR1'!#REF!)</f>
        <v>#REF!</v>
      </c>
      <c r="G174" s="335" t="s">
        <v>2352</v>
      </c>
      <c r="H174" s="572" t="str">
        <f>IFERROR(VLOOKUP(Tabla1[[#This Row],[Código_Actividad]],'Formulario PPGR2'!$H$10:$I$1048576,2,FALSE),"")</f>
        <v>Seguimiento de Plan de Mejora de los Servicios de emergecnias de los Centros hospitalarios</v>
      </c>
      <c r="I174" s="384">
        <f>IFERROR(VLOOKUP(Tabla1[[#This Row],[Código_Actividad]],Tabla2[[Código]:[Total de Acciones ]],15,FALSE),"")</f>
        <v>12</v>
      </c>
      <c r="J174" s="556" t="s">
        <v>172</v>
      </c>
      <c r="K174" s="558" t="s">
        <v>688</v>
      </c>
      <c r="L174" s="557" t="s">
        <v>704</v>
      </c>
      <c r="M174" s="382" t="str">
        <f>IFERROR(VLOOKUP($L174,[4]Insumos!$C$2:$F$517,2,FALSE),"")</f>
        <v>unidad</v>
      </c>
      <c r="N174" s="505">
        <v>12</v>
      </c>
      <c r="O174" s="338">
        <f>IFERROR(VLOOKUP($L174,[4]Insumos!$C$2:$F$517,3,FALSE),"")</f>
        <v>12626</v>
      </c>
      <c r="P174" s="337">
        <f>+Tabla1[[#This Row],[Precio Unitario]]*Tabla1[[#This Row],[Cantidad de Insumos]]</f>
        <v>151512</v>
      </c>
      <c r="Q174" s="380" t="str">
        <f>IFERROR(VLOOKUP($L174,[4]Insumos!$C$2:$F$517,4,FALSE),"")</f>
        <v>2.3.1.1.01</v>
      </c>
      <c r="R174" s="556"/>
      <c r="S174" s="449"/>
      <c r="T174" s="449"/>
    </row>
    <row r="175" spans="2:20" ht="38.25" x14ac:dyDescent="0.25">
      <c r="B175" s="403" t="e">
        <f>IF(Tabla1[[#This Row],[Código_Actividad]]="","",CONCATENATE(Tabla1[[#This Row],[POA]],".",Tabla1[[#This Row],[SRS]],".",Tabla1[[#This Row],[AREA]],".",Tabla1[[#This Row],[TIPO]]))</f>
        <v>#REF!</v>
      </c>
      <c r="C175" s="403" t="e">
        <f>IF(Tabla1[[#This Row],[Código_Actividad]]="","",'Formulario PPGR1'!#REF!)</f>
        <v>#REF!</v>
      </c>
      <c r="D175" s="403" t="e">
        <f>IF(Tabla1[[#This Row],[Código_Actividad]]="","",'Formulario PPGR1'!#REF!)</f>
        <v>#REF!</v>
      </c>
      <c r="E175" s="403" t="e">
        <f>IF(Tabla1[[#This Row],[Código_Actividad]]="","",'Formulario PPGR1'!#REF!)</f>
        <v>#REF!</v>
      </c>
      <c r="F175" s="403" t="e">
        <f>IF(Tabla1[[#This Row],[Código_Actividad]]="","",'Formulario PPGR1'!#REF!)</f>
        <v>#REF!</v>
      </c>
      <c r="G175" s="335" t="s">
        <v>2360</v>
      </c>
      <c r="H175" s="572" t="str">
        <f>IFERROR(VLOOKUP(Tabla1[[#This Row],[Código_Actividad]],'Formulario PPGR2'!$H$10:$I$1048576,2,FALSE),"")</f>
        <v>Elaboración y/o actualización de los Planes de Emergencias de Salud y Desastres Naturales SRS</v>
      </c>
      <c r="I175" s="384">
        <f>IFERROR(VLOOKUP(Tabla1[[#This Row],[Código_Actividad]],Tabla2[[Código]:[Total de Acciones ]],15,FALSE),"")</f>
        <v>1</v>
      </c>
      <c r="J175" s="556" t="s">
        <v>172</v>
      </c>
      <c r="K175" s="558" t="s">
        <v>688</v>
      </c>
      <c r="L175" s="557" t="s">
        <v>707</v>
      </c>
      <c r="M175" s="382" t="str">
        <f>IFERROR(VLOOKUP($L175,[4]Insumos!$C$2:$F$517,2,FALSE),"")</f>
        <v>unidad</v>
      </c>
      <c r="N175" s="505">
        <v>1</v>
      </c>
      <c r="O175" s="338">
        <f>IFERROR(VLOOKUP($L175,[4]Insumos!$C$2:$F$517,3,FALSE),"")</f>
        <v>30975</v>
      </c>
      <c r="P175" s="337">
        <f>+Tabla1[[#This Row],[Precio Unitario]]*Tabla1[[#This Row],[Cantidad de Insumos]]</f>
        <v>30975</v>
      </c>
      <c r="Q175" s="380" t="str">
        <f>IFERROR(VLOOKUP($L175,[4]Insumos!$C$2:$F$517,4,FALSE),"")</f>
        <v>2.3.1.1.01</v>
      </c>
      <c r="R175" s="556"/>
      <c r="S175" s="449"/>
      <c r="T175" s="449"/>
    </row>
    <row r="176" spans="2:20" ht="51" x14ac:dyDescent="0.25">
      <c r="B176" s="403" t="e">
        <f>IF(Tabla1[[#This Row],[Código_Actividad]]="","",CONCATENATE(Tabla1[[#This Row],[POA]],".",Tabla1[[#This Row],[SRS]],".",Tabla1[[#This Row],[AREA]],".",Tabla1[[#This Row],[TIPO]]))</f>
        <v>#REF!</v>
      </c>
      <c r="C176" s="403" t="e">
        <f>IF(Tabla1[[#This Row],[Código_Actividad]]="","",'Formulario PPGR1'!#REF!)</f>
        <v>#REF!</v>
      </c>
      <c r="D176" s="403" t="e">
        <f>IF(Tabla1[[#This Row],[Código_Actividad]]="","",'Formulario PPGR1'!#REF!)</f>
        <v>#REF!</v>
      </c>
      <c r="E176" s="403" t="e">
        <f>IF(Tabla1[[#This Row],[Código_Actividad]]="","",'Formulario PPGR1'!#REF!)</f>
        <v>#REF!</v>
      </c>
      <c r="F176" s="403" t="e">
        <f>IF(Tabla1[[#This Row],[Código_Actividad]]="","",'Formulario PPGR1'!#REF!)</f>
        <v>#REF!</v>
      </c>
      <c r="G176" s="335" t="s">
        <v>2370</v>
      </c>
      <c r="H176" s="572" t="str">
        <f>IFERROR(VLOOKUP(Tabla1[[#This Row],[Código_Actividad]],'Formulario PPGR2'!$H$10:$I$1048576,2,FALSE),"")</f>
        <v>Reuniones de Coordinación plan de Emergencias de salud publica y desastres naturales, comité de emergenicas SRS.</v>
      </c>
      <c r="I176" s="384">
        <f>IFERROR(VLOOKUP(Tabla1[[#This Row],[Código_Actividad]],Tabla2[[Código]:[Total de Acciones ]],15,FALSE),"")</f>
        <v>4</v>
      </c>
      <c r="J176" s="556" t="s">
        <v>172</v>
      </c>
      <c r="K176" s="558" t="s">
        <v>688</v>
      </c>
      <c r="L176" s="557" t="s">
        <v>704</v>
      </c>
      <c r="M176" s="382" t="str">
        <f>IFERROR(VLOOKUP($L176,[4]Insumos!$C$2:$F$517,2,FALSE),"")</f>
        <v>unidad</v>
      </c>
      <c r="N176" s="505">
        <v>4</v>
      </c>
      <c r="O176" s="338">
        <f>IFERROR(VLOOKUP($L176,[4]Insumos!$C$2:$F$517,3,FALSE),"")</f>
        <v>12626</v>
      </c>
      <c r="P176" s="337">
        <f>+Tabla1[[#This Row],[Precio Unitario]]*Tabla1[[#This Row],[Cantidad de Insumos]]</f>
        <v>50504</v>
      </c>
      <c r="Q176" s="380" t="str">
        <f>IFERROR(VLOOKUP($L176,[4]Insumos!$C$2:$F$517,4,FALSE),"")</f>
        <v>2.3.1.1.01</v>
      </c>
      <c r="R176" s="556"/>
      <c r="S176" s="449"/>
      <c r="T176" s="449"/>
    </row>
    <row r="177" spans="2:20" ht="51" x14ac:dyDescent="0.25">
      <c r="B177" s="403" t="e">
        <f>IF(Tabla1[[#This Row],[Código_Actividad]]="","",CONCATENATE(Tabla1[[#This Row],[POA]],".",Tabla1[[#This Row],[SRS]],".",Tabla1[[#This Row],[AREA]],".",Tabla1[[#This Row],[TIPO]]))</f>
        <v>#REF!</v>
      </c>
      <c r="C177" s="403" t="e">
        <f>IF(Tabla1[[#This Row],[Código_Actividad]]="","",'Formulario PPGR1'!#REF!)</f>
        <v>#REF!</v>
      </c>
      <c r="D177" s="403" t="e">
        <f>IF(Tabla1[[#This Row],[Código_Actividad]]="","",'Formulario PPGR1'!#REF!)</f>
        <v>#REF!</v>
      </c>
      <c r="E177" s="403" t="e">
        <f>IF(Tabla1[[#This Row],[Código_Actividad]]="","",'Formulario PPGR1'!#REF!)</f>
        <v>#REF!</v>
      </c>
      <c r="F177" s="403" t="e">
        <f>IF(Tabla1[[#This Row],[Código_Actividad]]="","",'Formulario PPGR1'!#REF!)</f>
        <v>#REF!</v>
      </c>
      <c r="G177" s="335" t="s">
        <v>2371</v>
      </c>
      <c r="H177" s="572" t="str">
        <f>IFERROR(VLOOKUP(Tabla1[[#This Row],[Código_Actividad]],'Formulario PPGR2'!$H$10:$I$1048576,2,FALSE),"")</f>
        <v>Seguimiento a la  Elaboración y/o actualización de los Planes de Emergencias y Desastres Hospitalarios</v>
      </c>
      <c r="I177" s="384">
        <f>IFERROR(VLOOKUP(Tabla1[[#This Row],[Código_Actividad]],Tabla2[[Código]:[Total de Acciones ]],15,FALSE),"")</f>
        <v>1</v>
      </c>
      <c r="J177" s="556" t="s">
        <v>172</v>
      </c>
      <c r="K177" s="558" t="s">
        <v>688</v>
      </c>
      <c r="L177" s="557" t="s">
        <v>704</v>
      </c>
      <c r="M177" s="382" t="str">
        <f>IFERROR(VLOOKUP($L177,[4]Insumos!$C$2:$F$517,2,FALSE),"")</f>
        <v>unidad</v>
      </c>
      <c r="N177" s="505">
        <v>1</v>
      </c>
      <c r="O177" s="338">
        <f>IFERROR(VLOOKUP($L177,[4]Insumos!$C$2:$F$517,3,FALSE),"")</f>
        <v>12626</v>
      </c>
      <c r="P177" s="337">
        <f>+Tabla1[[#This Row],[Precio Unitario]]*Tabla1[[#This Row],[Cantidad de Insumos]]</f>
        <v>12626</v>
      </c>
      <c r="Q177" s="380" t="str">
        <f>IFERROR(VLOOKUP($L177,[4]Insumos!$C$2:$F$517,4,FALSE),"")</f>
        <v>2.3.1.1.01</v>
      </c>
      <c r="R177" s="556"/>
      <c r="S177" s="449"/>
      <c r="T177" s="449"/>
    </row>
    <row r="178" spans="2:20" ht="63.75" x14ac:dyDescent="0.25">
      <c r="B178" s="403" t="e">
        <f>IF(Tabla1[[#This Row],[Código_Actividad]]="","",CONCATENATE(Tabla1[[#This Row],[POA]],".",Tabla1[[#This Row],[SRS]],".",Tabla1[[#This Row],[AREA]],".",Tabla1[[#This Row],[TIPO]]))</f>
        <v>#REF!</v>
      </c>
      <c r="C178" s="403" t="e">
        <f>IF(Tabla1[[#This Row],[Código_Actividad]]="","",'Formulario PPGR1'!#REF!)</f>
        <v>#REF!</v>
      </c>
      <c r="D178" s="403" t="e">
        <f>IF(Tabla1[[#This Row],[Código_Actividad]]="","",'Formulario PPGR1'!#REF!)</f>
        <v>#REF!</v>
      </c>
      <c r="E178" s="403" t="e">
        <f>IF(Tabla1[[#This Row],[Código_Actividad]]="","",'Formulario PPGR1'!#REF!)</f>
        <v>#REF!</v>
      </c>
      <c r="F178" s="403" t="e">
        <f>IF(Tabla1[[#This Row],[Código_Actividad]]="","",'Formulario PPGR1'!#REF!)</f>
        <v>#REF!</v>
      </c>
      <c r="G178" s="335" t="s">
        <v>2372</v>
      </c>
      <c r="H178" s="572" t="str">
        <f>IFERROR(VLOOKUP(Tabla1[[#This Row],[Código_Actividad]],'Formulario PPGR2'!$H$10:$I$1048576,2,FALSE),"")</f>
        <v>Supervisión y seguimiento a la funcionalidad  de los  Planes de  Emergencias y Desastres Hospitalarios a traves de los simulacros.</v>
      </c>
      <c r="I178" s="384">
        <f>IFERROR(VLOOKUP(Tabla1[[#This Row],[Código_Actividad]],Tabla2[[Código]:[Total de Acciones ]],15,FALSE),"")</f>
        <v>1</v>
      </c>
      <c r="J178" s="556" t="s">
        <v>172</v>
      </c>
      <c r="K178" s="558" t="s">
        <v>688</v>
      </c>
      <c r="L178" s="557" t="s">
        <v>703</v>
      </c>
      <c r="M178" s="382" t="str">
        <f>IFERROR(VLOOKUP($L178,[4]Insumos!$C$2:$F$517,2,FALSE),"")</f>
        <v>unidad</v>
      </c>
      <c r="N178" s="505">
        <v>1</v>
      </c>
      <c r="O178" s="338">
        <f>IFERROR(VLOOKUP($L178,[4]Insumos!$C$2:$F$517,3,FALSE),"")</f>
        <v>12537.5</v>
      </c>
      <c r="P178" s="337">
        <f>+Tabla1[[#This Row],[Precio Unitario]]*Tabla1[[#This Row],[Cantidad de Insumos]]</f>
        <v>12537.5</v>
      </c>
      <c r="Q178" s="380" t="str">
        <f>IFERROR(VLOOKUP($L178,[4]Insumos!$C$2:$F$517,4,FALSE),"")</f>
        <v>2.3.1.1.01</v>
      </c>
      <c r="R178" s="556"/>
      <c r="S178" s="449"/>
      <c r="T178" s="449"/>
    </row>
    <row r="179" spans="2:20" ht="38.25" x14ac:dyDescent="0.25">
      <c r="B179" s="403" t="e">
        <f>IF(Tabla1[[#This Row],[Código_Actividad]]="","",CONCATENATE(Tabla1[[#This Row],[POA]],".",Tabla1[[#This Row],[SRS]],".",Tabla1[[#This Row],[AREA]],".",Tabla1[[#This Row],[TIPO]]))</f>
        <v>#REF!</v>
      </c>
      <c r="C179" s="403" t="e">
        <f>IF(Tabla1[[#This Row],[Código_Actividad]]="","",'Formulario PPGR1'!#REF!)</f>
        <v>#REF!</v>
      </c>
      <c r="D179" s="403" t="e">
        <f>IF(Tabla1[[#This Row],[Código_Actividad]]="","",'Formulario PPGR1'!#REF!)</f>
        <v>#REF!</v>
      </c>
      <c r="E179" s="403" t="e">
        <f>IF(Tabla1[[#This Row],[Código_Actividad]]="","",'Formulario PPGR1'!#REF!)</f>
        <v>#REF!</v>
      </c>
      <c r="F179" s="403" t="e">
        <f>IF(Tabla1[[#This Row],[Código_Actividad]]="","",'Formulario PPGR1'!#REF!)</f>
        <v>#REF!</v>
      </c>
      <c r="G179" s="335" t="s">
        <v>2373</v>
      </c>
      <c r="H179" s="572" t="str">
        <f>IFERROR(VLOOKUP(Tabla1[[#This Row],[Código_Actividad]],'Formulario PPGR2'!$H$10:$I$1048576,2,FALSE),"")</f>
        <v xml:space="preserve">Coordinación de preparación Operativo  feriado Navidad y Año Nuevo </v>
      </c>
      <c r="I179" s="384">
        <f>IFERROR(VLOOKUP(Tabla1[[#This Row],[Código_Actividad]],Tabla2[[Código]:[Total de Acciones ]],15,FALSE),"")</f>
        <v>1</v>
      </c>
      <c r="J179" s="556" t="s">
        <v>172</v>
      </c>
      <c r="K179" s="558" t="s">
        <v>688</v>
      </c>
      <c r="L179" s="557" t="s">
        <v>704</v>
      </c>
      <c r="M179" s="382" t="str">
        <f>IFERROR(VLOOKUP($L179,[4]Insumos!$C$2:$F$517,2,FALSE),"")</f>
        <v>unidad</v>
      </c>
      <c r="N179" s="505">
        <v>1</v>
      </c>
      <c r="O179" s="338">
        <f>IFERROR(VLOOKUP($L179,[4]Insumos!$C$2:$F$517,3,FALSE),"")</f>
        <v>12626</v>
      </c>
      <c r="P179" s="337">
        <f>+Tabla1[[#This Row],[Precio Unitario]]*Tabla1[[#This Row],[Cantidad de Insumos]]</f>
        <v>12626</v>
      </c>
      <c r="Q179" s="380" t="str">
        <f>IFERROR(VLOOKUP($L179,[4]Insumos!$C$2:$F$517,4,FALSE),"")</f>
        <v>2.3.1.1.01</v>
      </c>
      <c r="R179" s="556"/>
      <c r="S179" s="449"/>
      <c r="T179" s="449"/>
    </row>
    <row r="180" spans="2:20" ht="38.25" x14ac:dyDescent="0.25">
      <c r="B180" s="403" t="e">
        <f>IF(Tabla1[[#This Row],[Código_Actividad]]="","",CONCATENATE(Tabla1[[#This Row],[POA]],".",Tabla1[[#This Row],[SRS]],".",Tabla1[[#This Row],[AREA]],".",Tabla1[[#This Row],[TIPO]]))</f>
        <v>#REF!</v>
      </c>
      <c r="C180" s="403" t="e">
        <f>IF(Tabla1[[#This Row],[Código_Actividad]]="","",'Formulario PPGR1'!#REF!)</f>
        <v>#REF!</v>
      </c>
      <c r="D180" s="403" t="e">
        <f>IF(Tabla1[[#This Row],[Código_Actividad]]="","",'Formulario PPGR1'!#REF!)</f>
        <v>#REF!</v>
      </c>
      <c r="E180" s="403" t="e">
        <f>IF(Tabla1[[#This Row],[Código_Actividad]]="","",'Formulario PPGR1'!#REF!)</f>
        <v>#REF!</v>
      </c>
      <c r="F180" s="403" t="e">
        <f>IF(Tabla1[[#This Row],[Código_Actividad]]="","",'Formulario PPGR1'!#REF!)</f>
        <v>#REF!</v>
      </c>
      <c r="G180" s="335" t="s">
        <v>2374</v>
      </c>
      <c r="H180" s="572" t="str">
        <f>IFERROR(VLOOKUP(Tabla1[[#This Row],[Código_Actividad]],'Formulario PPGR2'!$H$10:$I$1048576,2,FALSE),"")</f>
        <v xml:space="preserve">Coordinación de preparación Operativo  Semana Santa </v>
      </c>
      <c r="I180" s="384">
        <f>IFERROR(VLOOKUP(Tabla1[[#This Row],[Código_Actividad]],Tabla2[[Código]:[Total de Acciones ]],15,FALSE),"")</f>
        <v>1</v>
      </c>
      <c r="J180" s="556" t="s">
        <v>172</v>
      </c>
      <c r="K180" s="558" t="s">
        <v>688</v>
      </c>
      <c r="L180" s="557" t="s">
        <v>704</v>
      </c>
      <c r="M180" s="382" t="str">
        <f>IFERROR(VLOOKUP($L180,[4]Insumos!$C$2:$F$517,2,FALSE),"")</f>
        <v>unidad</v>
      </c>
      <c r="N180" s="505">
        <v>1</v>
      </c>
      <c r="O180" s="338">
        <f>IFERROR(VLOOKUP($L180,[4]Insumos!$C$2:$F$517,3,FALSE),"")</f>
        <v>12626</v>
      </c>
      <c r="P180" s="337">
        <f>+Tabla1[[#This Row],[Precio Unitario]]*Tabla1[[#This Row],[Cantidad de Insumos]]</f>
        <v>12626</v>
      </c>
      <c r="Q180" s="380" t="str">
        <f>IFERROR(VLOOKUP($L180,[4]Insumos!$C$2:$F$517,4,FALSE),"")</f>
        <v>2.3.1.1.01</v>
      </c>
      <c r="R180" s="556"/>
      <c r="S180" s="449"/>
      <c r="T180" s="449"/>
    </row>
    <row r="181" spans="2:20" ht="51" x14ac:dyDescent="0.25">
      <c r="B181" s="403" t="e">
        <f>IF(Tabla1[[#This Row],[Código_Actividad]]="","",CONCATENATE(Tabla1[[#This Row],[POA]],".",Tabla1[[#This Row],[SRS]],".",Tabla1[[#This Row],[AREA]],".",Tabla1[[#This Row],[TIPO]]))</f>
        <v>#REF!</v>
      </c>
      <c r="C181" s="403" t="e">
        <f>IF(Tabla1[[#This Row],[Código_Actividad]]="","",'Formulario PPGR1'!#REF!)</f>
        <v>#REF!</v>
      </c>
      <c r="D181" s="403" t="e">
        <f>IF(Tabla1[[#This Row],[Código_Actividad]]="","",'Formulario PPGR1'!#REF!)</f>
        <v>#REF!</v>
      </c>
      <c r="E181" s="403" t="e">
        <f>IF(Tabla1[[#This Row],[Código_Actividad]]="","",'Formulario PPGR1'!#REF!)</f>
        <v>#REF!</v>
      </c>
      <c r="F181" s="403" t="e">
        <f>IF(Tabla1[[#This Row],[Código_Actividad]]="","",'Formulario PPGR1'!#REF!)</f>
        <v>#REF!</v>
      </c>
      <c r="G181" s="335" t="s">
        <v>2375</v>
      </c>
      <c r="H181" s="572" t="str">
        <f>IFERROR(VLOOKUP(Tabla1[[#This Row],[Código_Actividad]],'Formulario PPGR2'!$H$10:$I$1048576,2,FALSE),"")</f>
        <v>Coordinación  Preparativos y Respuesta a Temporada Ciclónica y Eventos de Salud Publica consecuentes</v>
      </c>
      <c r="I181" s="384">
        <f>IFERROR(VLOOKUP(Tabla1[[#This Row],[Código_Actividad]],Tabla2[[Código]:[Total de Acciones ]],15,FALSE),"")</f>
        <v>1</v>
      </c>
      <c r="J181" s="556" t="s">
        <v>172</v>
      </c>
      <c r="K181" s="558" t="s">
        <v>688</v>
      </c>
      <c r="L181" s="557" t="s">
        <v>704</v>
      </c>
      <c r="M181" s="382" t="str">
        <f>IFERROR(VLOOKUP($L181,[4]Insumos!$C$2:$F$517,2,FALSE),"")</f>
        <v>unidad</v>
      </c>
      <c r="N181" s="505">
        <v>1</v>
      </c>
      <c r="O181" s="338">
        <f>IFERROR(VLOOKUP($L181,[4]Insumos!$C$2:$F$517,3,FALSE),"")</f>
        <v>12626</v>
      </c>
      <c r="P181" s="337">
        <f>+Tabla1[[#This Row],[Precio Unitario]]*Tabla1[[#This Row],[Cantidad de Insumos]]</f>
        <v>12626</v>
      </c>
      <c r="Q181" s="380" t="str">
        <f>IFERROR(VLOOKUP($L181,[4]Insumos!$C$2:$F$517,4,FALSE),"")</f>
        <v>2.3.1.1.01</v>
      </c>
      <c r="R181" s="556"/>
      <c r="S181" s="449"/>
      <c r="T181" s="449"/>
    </row>
    <row r="182" spans="2:20" ht="38.25" x14ac:dyDescent="0.25">
      <c r="B182" s="403" t="e">
        <f>IF(Tabla1[[#This Row],[Código_Actividad]]="","",CONCATENATE(Tabla1[[#This Row],[POA]],".",Tabla1[[#This Row],[SRS]],".",Tabla1[[#This Row],[AREA]],".",Tabla1[[#This Row],[TIPO]]))</f>
        <v>#REF!</v>
      </c>
      <c r="C182" s="403" t="e">
        <f>IF(Tabla1[[#This Row],[Código_Actividad]]="","",'Formulario PPGR1'!#REF!)</f>
        <v>#REF!</v>
      </c>
      <c r="D182" s="403" t="e">
        <f>IF(Tabla1[[#This Row],[Código_Actividad]]="","",'Formulario PPGR1'!#REF!)</f>
        <v>#REF!</v>
      </c>
      <c r="E182" s="403" t="e">
        <f>IF(Tabla1[[#This Row],[Código_Actividad]]="","",'Formulario PPGR1'!#REF!)</f>
        <v>#REF!</v>
      </c>
      <c r="F182" s="403" t="e">
        <f>IF(Tabla1[[#This Row],[Código_Actividad]]="","",'Formulario PPGR1'!#REF!)</f>
        <v>#REF!</v>
      </c>
      <c r="G182" s="335" t="s">
        <v>2376</v>
      </c>
      <c r="H182" s="572" t="str">
        <f>IFERROR(VLOOKUP(Tabla1[[#This Row],[Código_Actividad]],'Formulario PPGR2'!$H$10:$I$1048576,2,FALSE),"")</f>
        <v>Coordinación  Preparativos y Respuesta a alta demanda asistencial comité de emergencias.</v>
      </c>
      <c r="I182" s="384">
        <f>IFERROR(VLOOKUP(Tabla1[[#This Row],[Código_Actividad]],Tabla2[[Código]:[Total de Acciones ]],15,FALSE),"")</f>
        <v>1</v>
      </c>
      <c r="J182" s="556" t="s">
        <v>172</v>
      </c>
      <c r="K182" s="558" t="s">
        <v>688</v>
      </c>
      <c r="L182" s="557" t="s">
        <v>704</v>
      </c>
      <c r="M182" s="382" t="str">
        <f>IFERROR(VLOOKUP($L182,[4]Insumos!$C$2:$F$517,2,FALSE),"")</f>
        <v>unidad</v>
      </c>
      <c r="N182" s="505">
        <v>1</v>
      </c>
      <c r="O182" s="338">
        <f>IFERROR(VLOOKUP($L182,[4]Insumos!$C$2:$F$517,3,FALSE),"")</f>
        <v>12626</v>
      </c>
      <c r="P182" s="337">
        <f>+Tabla1[[#This Row],[Precio Unitario]]*Tabla1[[#This Row],[Cantidad de Insumos]]</f>
        <v>12626</v>
      </c>
      <c r="Q182" s="380" t="str">
        <f>IFERROR(VLOOKUP($L182,[4]Insumos!$C$2:$F$517,4,FALSE),"")</f>
        <v>2.3.1.1.01</v>
      </c>
      <c r="R182" s="556"/>
      <c r="S182" s="449"/>
      <c r="T182" s="449"/>
    </row>
    <row r="183" spans="2:20" ht="38.25" x14ac:dyDescent="0.25">
      <c r="B183" s="403" t="e">
        <f>IF(Tabla1[[#This Row],[Código_Actividad]]="","",CONCATENATE(Tabla1[[#This Row],[POA]],".",Tabla1[[#This Row],[SRS]],".",Tabla1[[#This Row],[AREA]],".",Tabla1[[#This Row],[TIPO]]))</f>
        <v>#REF!</v>
      </c>
      <c r="C183" s="403" t="e">
        <f>IF(Tabla1[[#This Row],[Código_Actividad]]="","",'Formulario PPGR1'!#REF!)</f>
        <v>#REF!</v>
      </c>
      <c r="D183" s="403" t="e">
        <f>IF(Tabla1[[#This Row],[Código_Actividad]]="","",'Formulario PPGR1'!#REF!)</f>
        <v>#REF!</v>
      </c>
      <c r="E183" s="403" t="e">
        <f>IF(Tabla1[[#This Row],[Código_Actividad]]="","",'Formulario PPGR1'!#REF!)</f>
        <v>#REF!</v>
      </c>
      <c r="F183" s="403" t="e">
        <f>IF(Tabla1[[#This Row],[Código_Actividad]]="","",'Formulario PPGR1'!#REF!)</f>
        <v>#REF!</v>
      </c>
      <c r="G183" s="335" t="s">
        <v>2377</v>
      </c>
      <c r="H183" s="572" t="str">
        <f>IFERROR(VLOOKUP(Tabla1[[#This Row],[Código_Actividad]],'Formulario PPGR2'!$H$10:$I$1048576,2,FALSE),"")</f>
        <v>Coordinación Plan de Preparación y Respuesta a Brotes Epidemiológicos Covid-19 y otras epidemias</v>
      </c>
      <c r="I183" s="384">
        <f>IFERROR(VLOOKUP(Tabla1[[#This Row],[Código_Actividad]],Tabla2[[Código]:[Total de Acciones ]],15,FALSE),"")</f>
        <v>1</v>
      </c>
      <c r="J183" s="556" t="s">
        <v>172</v>
      </c>
      <c r="K183" s="558" t="s">
        <v>688</v>
      </c>
      <c r="L183" s="557" t="s">
        <v>703</v>
      </c>
      <c r="M183" s="382" t="str">
        <f>IFERROR(VLOOKUP($L183,[4]Insumos!$C$2:$F$517,2,FALSE),"")</f>
        <v>unidad</v>
      </c>
      <c r="N183" s="505">
        <v>1</v>
      </c>
      <c r="O183" s="338">
        <f>IFERROR(VLOOKUP($L183,[4]Insumos!$C$2:$F$517,3,FALSE),"")</f>
        <v>12537.5</v>
      </c>
      <c r="P183" s="337">
        <f>+Tabla1[[#This Row],[Precio Unitario]]*Tabla1[[#This Row],[Cantidad de Insumos]]</f>
        <v>12537.5</v>
      </c>
      <c r="Q183" s="380" t="str">
        <f>IFERROR(VLOOKUP($L183,[4]Insumos!$C$2:$F$517,4,FALSE),"")</f>
        <v>2.3.1.1.01</v>
      </c>
      <c r="R183" s="556"/>
      <c r="S183" s="449"/>
      <c r="T183" s="449"/>
    </row>
    <row r="184" spans="2:20" ht="63.75" x14ac:dyDescent="0.25">
      <c r="B184" s="403" t="e">
        <f>IF(Tabla1[[#This Row],[Código_Actividad]]="","",CONCATENATE(Tabla1[[#This Row],[POA]],".",Tabla1[[#This Row],[SRS]],".",Tabla1[[#This Row],[AREA]],".",Tabla1[[#This Row],[TIPO]]))</f>
        <v>#REF!</v>
      </c>
      <c r="C184" s="403" t="e">
        <f>IF(Tabla1[[#This Row],[Código_Actividad]]="","",'Formulario PPGR1'!#REF!)</f>
        <v>#REF!</v>
      </c>
      <c r="D184" s="403" t="e">
        <f>IF(Tabla1[[#This Row],[Código_Actividad]]="","",'Formulario PPGR1'!#REF!)</f>
        <v>#REF!</v>
      </c>
      <c r="E184" s="403" t="e">
        <f>IF(Tabla1[[#This Row],[Código_Actividad]]="","",'Formulario PPGR1'!#REF!)</f>
        <v>#REF!</v>
      </c>
      <c r="F184" s="403" t="e">
        <f>IF(Tabla1[[#This Row],[Código_Actividad]]="","",'Formulario PPGR1'!#REF!)</f>
        <v>#REF!</v>
      </c>
      <c r="G184" s="335" t="s">
        <v>2378</v>
      </c>
      <c r="H184" s="572" t="str">
        <f>IFERROR(VLOOKUP(Tabla1[[#This Row],[Código_Actividad]],'Formulario PPGR2'!$H$10:$I$1048576,2,FALSE),"")</f>
        <v>Reforzamiento y capacitación control de infecciones y manejo clínico COVID-19 para epidemiólogos facilitadores de los centros de salud a nivel nacional.</v>
      </c>
      <c r="I184" s="384">
        <f>IFERROR(VLOOKUP(Tabla1[[#This Row],[Código_Actividad]],Tabla2[[Código]:[Total de Acciones ]],15,FALSE),"")</f>
        <v>2</v>
      </c>
      <c r="J184" s="556" t="s">
        <v>172</v>
      </c>
      <c r="K184" s="558" t="s">
        <v>688</v>
      </c>
      <c r="L184" s="557" t="s">
        <v>704</v>
      </c>
      <c r="M184" s="382" t="str">
        <f>IFERROR(VLOOKUP($L184,[4]Insumos!$C$2:$F$517,2,FALSE),"")</f>
        <v>unidad</v>
      </c>
      <c r="N184" s="505">
        <v>2</v>
      </c>
      <c r="O184" s="338">
        <f>IFERROR(VLOOKUP($L184,[4]Insumos!$C$2:$F$517,3,FALSE),"")</f>
        <v>12626</v>
      </c>
      <c r="P184" s="337">
        <f>+Tabla1[[#This Row],[Precio Unitario]]*Tabla1[[#This Row],[Cantidad de Insumos]]</f>
        <v>25252</v>
      </c>
      <c r="Q184" s="380" t="str">
        <f>IFERROR(VLOOKUP($L184,[4]Insumos!$C$2:$F$517,4,FALSE),"")</f>
        <v>2.3.1.1.01</v>
      </c>
      <c r="R184" s="556"/>
      <c r="S184" s="449"/>
      <c r="T184" s="449"/>
    </row>
    <row r="185" spans="2:20" ht="38.25" x14ac:dyDescent="0.25">
      <c r="B185" s="403" t="e">
        <f>IF(Tabla1[[#This Row],[Código_Actividad]]="","",CONCATENATE(Tabla1[[#This Row],[POA]],".",Tabla1[[#This Row],[SRS]],".",Tabla1[[#This Row],[AREA]],".",Tabla1[[#This Row],[TIPO]]))</f>
        <v>#REF!</v>
      </c>
      <c r="C185" s="403" t="e">
        <f>IF(Tabla1[[#This Row],[Código_Actividad]]="","",'Formulario PPGR1'!#REF!)</f>
        <v>#REF!</v>
      </c>
      <c r="D185" s="403" t="e">
        <f>IF(Tabla1[[#This Row],[Código_Actividad]]="","",'Formulario PPGR1'!#REF!)</f>
        <v>#REF!</v>
      </c>
      <c r="E185" s="403" t="e">
        <f>IF(Tabla1[[#This Row],[Código_Actividad]]="","",'Formulario PPGR1'!#REF!)</f>
        <v>#REF!</v>
      </c>
      <c r="F185" s="403" t="e">
        <f>IF(Tabla1[[#This Row],[Código_Actividad]]="","",'Formulario PPGR1'!#REF!)</f>
        <v>#REF!</v>
      </c>
      <c r="G185" s="335" t="s">
        <v>2379</v>
      </c>
      <c r="H185" s="572" t="str">
        <f>IFERROR(VLOOKUP(Tabla1[[#This Row],[Código_Actividad]],'Formulario PPGR2'!$H$10:$I$1048576,2,FALSE),"")</f>
        <v>Socialización del procedimiento de notificación y traslado de casos sospechosos y confirmados COVID-19.</v>
      </c>
      <c r="I185" s="384">
        <f>IFERROR(VLOOKUP(Tabla1[[#This Row],[Código_Actividad]],Tabla2[[Código]:[Total de Acciones ]],15,FALSE),"")</f>
        <v>2</v>
      </c>
      <c r="J185" s="556" t="s">
        <v>172</v>
      </c>
      <c r="K185" s="558" t="s">
        <v>688</v>
      </c>
      <c r="L185" s="557" t="s">
        <v>703</v>
      </c>
      <c r="M185" s="382" t="str">
        <f>IFERROR(VLOOKUP($L185,[4]Insumos!$C$2:$F$517,2,FALSE),"")</f>
        <v>unidad</v>
      </c>
      <c r="N185" s="505">
        <v>2</v>
      </c>
      <c r="O185" s="338">
        <f>IFERROR(VLOOKUP($L185,[4]Insumos!$C$2:$F$517,3,FALSE),"")</f>
        <v>12537.5</v>
      </c>
      <c r="P185" s="337">
        <f>+Tabla1[[#This Row],[Precio Unitario]]*Tabla1[[#This Row],[Cantidad de Insumos]]</f>
        <v>25075</v>
      </c>
      <c r="Q185" s="380" t="str">
        <f>IFERROR(VLOOKUP($L185,[4]Insumos!$C$2:$F$517,4,FALSE),"")</f>
        <v>2.3.1.1.01</v>
      </c>
      <c r="R185" s="556"/>
      <c r="S185" s="449"/>
      <c r="T185" s="449"/>
    </row>
    <row r="186" spans="2:20" ht="25.5" x14ac:dyDescent="0.25">
      <c r="B186" s="403" t="e">
        <f>IF(Tabla1[[#This Row],[Código_Actividad]]="","",CONCATENATE(Tabla1[[#This Row],[POA]],".",Tabla1[[#This Row],[SRS]],".",Tabla1[[#This Row],[AREA]],".",Tabla1[[#This Row],[TIPO]]))</f>
        <v>#REF!</v>
      </c>
      <c r="C186" s="403" t="e">
        <f>IF(Tabla1[[#This Row],[Código_Actividad]]="","",'Formulario PPGR1'!#REF!)</f>
        <v>#REF!</v>
      </c>
      <c r="D186" s="403" t="e">
        <f>IF(Tabla1[[#This Row],[Código_Actividad]]="","",'Formulario PPGR1'!#REF!)</f>
        <v>#REF!</v>
      </c>
      <c r="E186" s="403" t="e">
        <f>IF(Tabla1[[#This Row],[Código_Actividad]]="","",'Formulario PPGR1'!#REF!)</f>
        <v>#REF!</v>
      </c>
      <c r="F186" s="403" t="e">
        <f>IF(Tabla1[[#This Row],[Código_Actividad]]="","",'Formulario PPGR1'!#REF!)</f>
        <v>#REF!</v>
      </c>
      <c r="G186" s="335" t="s">
        <v>2294</v>
      </c>
      <c r="H186" s="572" t="str">
        <f>IFERROR(VLOOKUP(Tabla1[[#This Row],[Código_Actividad]],'Formulario PPGR2'!$H$10:$I$1048576,2,FALSE),"")</f>
        <v>Actualización del registro de centros de salud</v>
      </c>
      <c r="I186" s="384">
        <f>IFERROR(VLOOKUP(Tabla1[[#This Row],[Código_Actividad]],Tabla2[[Código]:[Total de Acciones ]],15,FALSE),"")</f>
        <v>4</v>
      </c>
      <c r="J186" s="556" t="s">
        <v>128</v>
      </c>
      <c r="K186" s="558" t="str">
        <f>IFERROR(VLOOKUP($J186,[3]LSIns!$B$5:$C$45,2,FALSE),"")</f>
        <v>lsViaticosDP</v>
      </c>
      <c r="L186" s="557" t="s">
        <v>1302</v>
      </c>
      <c r="M186" s="382" t="str">
        <f>IFERROR(VLOOKUP($L186,[4]Insumos!$C$2:$F$517,2,FALSE),"")</f>
        <v xml:space="preserve">Cheque </v>
      </c>
      <c r="N186" s="505">
        <v>4</v>
      </c>
      <c r="O186" s="338">
        <f>IFERROR(VLOOKUP($L186,[4]Insumos!$C$2:$F$517,3,FALSE),"")</f>
        <v>2100</v>
      </c>
      <c r="P186" s="337">
        <f>+Tabla1[[#This Row],[Precio Unitario]]*Tabla1[[#This Row],[Cantidad de Insumos]]</f>
        <v>8400</v>
      </c>
      <c r="Q186" s="380" t="str">
        <f>IFERROR(VLOOKUP($L186,[4]Insumos!$C$2:$F$517,4,FALSE),"")</f>
        <v>2.2.3.1.01</v>
      </c>
      <c r="R186" s="556" t="s">
        <v>1305</v>
      </c>
      <c r="S186" s="449"/>
      <c r="T186" s="449"/>
    </row>
    <row r="187" spans="2:20" ht="25.5" x14ac:dyDescent="0.25">
      <c r="B187" s="403" t="e">
        <f>IF(Tabla1[[#This Row],[Código_Actividad]]="","",CONCATENATE(Tabla1[[#This Row],[POA]],".",Tabla1[[#This Row],[SRS]],".",Tabla1[[#This Row],[AREA]],".",Tabla1[[#This Row],[TIPO]]))</f>
        <v>#REF!</v>
      </c>
      <c r="C187" s="403" t="e">
        <f>IF(Tabla1[[#This Row],[Código_Actividad]]="","",'Formulario PPGR1'!#REF!)</f>
        <v>#REF!</v>
      </c>
      <c r="D187" s="403" t="e">
        <f>IF(Tabla1[[#This Row],[Código_Actividad]]="","",'Formulario PPGR1'!#REF!)</f>
        <v>#REF!</v>
      </c>
      <c r="E187" s="403" t="e">
        <f>IF(Tabla1[[#This Row],[Código_Actividad]]="","",'Formulario PPGR1'!#REF!)</f>
        <v>#REF!</v>
      </c>
      <c r="F187" s="403" t="e">
        <f>IF(Tabla1[[#This Row],[Código_Actividad]]="","",'Formulario PPGR1'!#REF!)</f>
        <v>#REF!</v>
      </c>
      <c r="G187" s="335" t="s">
        <v>2294</v>
      </c>
      <c r="H187" s="572" t="str">
        <f>IFERROR(VLOOKUP(Tabla1[[#This Row],[Código_Actividad]],'Formulario PPGR2'!$H$10:$I$1048576,2,FALSE),"")</f>
        <v>Actualización del registro de centros de salud</v>
      </c>
      <c r="I187" s="384">
        <f>IFERROR(VLOOKUP(Tabla1[[#This Row],[Código_Actividad]],Tabla2[[Código]:[Total de Acciones ]],15,FALSE),"")</f>
        <v>4</v>
      </c>
      <c r="J187" s="556" t="s">
        <v>128</v>
      </c>
      <c r="K187" s="558" t="str">
        <f>IFERROR(VLOOKUP($J187,[3]LSIns!$B$5:$C$45,2,FALSE),"")</f>
        <v>lsViaticosDP</v>
      </c>
      <c r="L187" s="557" t="s">
        <v>1299</v>
      </c>
      <c r="M187" s="382" t="str">
        <f>IFERROR(VLOOKUP($L187,[4]Insumos!$C$2:$F$517,2,FALSE),"")</f>
        <v xml:space="preserve">Cheque </v>
      </c>
      <c r="N187" s="505">
        <v>4</v>
      </c>
      <c r="O187" s="338">
        <f>IFERROR(VLOOKUP($L187,[4]Insumos!$C$2:$F$517,3,FALSE),"")</f>
        <v>1500</v>
      </c>
      <c r="P187" s="337">
        <f>+Tabla1[[#This Row],[Precio Unitario]]*Tabla1[[#This Row],[Cantidad de Insumos]]</f>
        <v>6000</v>
      </c>
      <c r="Q187" s="380" t="str">
        <f>IFERROR(VLOOKUP($L187,[4]Insumos!$C$2:$F$517,4,FALSE),"")</f>
        <v>2.2.3.1.01</v>
      </c>
      <c r="R187" s="556" t="s">
        <v>1305</v>
      </c>
      <c r="S187" s="449"/>
      <c r="T187" s="449"/>
    </row>
    <row r="188" spans="2:20" ht="25.5" x14ac:dyDescent="0.25">
      <c r="B188" s="403" t="e">
        <f>IF(Tabla1[[#This Row],[Código_Actividad]]="","",CONCATENATE(Tabla1[[#This Row],[POA]],".",Tabla1[[#This Row],[SRS]],".",Tabla1[[#This Row],[AREA]],".",Tabla1[[#This Row],[TIPO]]))</f>
        <v>#REF!</v>
      </c>
      <c r="C188" s="403" t="e">
        <f>IF(Tabla1[[#This Row],[Código_Actividad]]="","",'Formulario PPGR1'!#REF!)</f>
        <v>#REF!</v>
      </c>
      <c r="D188" s="403" t="e">
        <f>IF(Tabla1[[#This Row],[Código_Actividad]]="","",'Formulario PPGR1'!#REF!)</f>
        <v>#REF!</v>
      </c>
      <c r="E188" s="403" t="e">
        <f>IF(Tabla1[[#This Row],[Código_Actividad]]="","",'Formulario PPGR1'!#REF!)</f>
        <v>#REF!</v>
      </c>
      <c r="F188" s="403" t="e">
        <f>IF(Tabla1[[#This Row],[Código_Actividad]]="","",'Formulario PPGR1'!#REF!)</f>
        <v>#REF!</v>
      </c>
      <c r="G188" s="335" t="s">
        <v>2294</v>
      </c>
      <c r="H188" s="572" t="str">
        <f>IFERROR(VLOOKUP(Tabla1[[#This Row],[Código_Actividad]],'Formulario PPGR2'!$H$10:$I$1048576,2,FALSE),"")</f>
        <v>Actualización del registro de centros de salud</v>
      </c>
      <c r="I188" s="384">
        <f>IFERROR(VLOOKUP(Tabla1[[#This Row],[Código_Actividad]],Tabla2[[Código]:[Total de Acciones ]],15,FALSE),"")</f>
        <v>4</v>
      </c>
      <c r="J188" s="556" t="s">
        <v>216</v>
      </c>
      <c r="K188" s="558" t="str">
        <f>IFERROR(VLOOKUP($J188,[3]LSIns!$B$5:$C$45,2,FALSE),"")</f>
        <v>lsGasoil</v>
      </c>
      <c r="L188" s="557" t="s">
        <v>854</v>
      </c>
      <c r="M188" s="382" t="str">
        <f>IFERROR(VLOOKUP($L188,[4]Insumos!$C$2:$F$517,2,FALSE),"")</f>
        <v>galon</v>
      </c>
      <c r="N188" s="505">
        <v>30</v>
      </c>
      <c r="O188" s="338">
        <f>IFERROR(VLOOKUP($L188,[4]Insumos!$C$2:$F$517,3,FALSE),"")</f>
        <v>181</v>
      </c>
      <c r="P188" s="337">
        <f>+Tabla1[[#This Row],[Precio Unitario]]*Tabla1[[#This Row],[Cantidad de Insumos]]</f>
        <v>5430</v>
      </c>
      <c r="Q188" s="380" t="str">
        <f>IFERROR(VLOOKUP($L188,[4]Insumos!$C$2:$F$517,4,FALSE),"")</f>
        <v>2.3.7.1.02</v>
      </c>
      <c r="R188" s="556" t="s">
        <v>1305</v>
      </c>
      <c r="S188" s="449"/>
      <c r="T188" s="449"/>
    </row>
    <row r="189" spans="2:20" ht="25.5" x14ac:dyDescent="0.25">
      <c r="B189" s="403" t="e">
        <f>IF(Tabla1[[#This Row],[Código_Actividad]]="","",CONCATENATE(Tabla1[[#This Row],[POA]],".",Tabla1[[#This Row],[SRS]],".",Tabla1[[#This Row],[AREA]],".",Tabla1[[#This Row],[TIPO]]))</f>
        <v>#REF!</v>
      </c>
      <c r="C189" s="403" t="e">
        <f>IF(Tabla1[[#This Row],[Código_Actividad]]="","",'Formulario PPGR1'!#REF!)</f>
        <v>#REF!</v>
      </c>
      <c r="D189" s="403" t="e">
        <f>IF(Tabla1[[#This Row],[Código_Actividad]]="","",'Formulario PPGR1'!#REF!)</f>
        <v>#REF!</v>
      </c>
      <c r="E189" s="403" t="e">
        <f>IF(Tabla1[[#This Row],[Código_Actividad]]="","",'Formulario PPGR1'!#REF!)</f>
        <v>#REF!</v>
      </c>
      <c r="F189" s="403" t="e">
        <f>IF(Tabla1[[#This Row],[Código_Actividad]]="","",'Formulario PPGR1'!#REF!)</f>
        <v>#REF!</v>
      </c>
      <c r="G189" s="335" t="s">
        <v>1948</v>
      </c>
      <c r="H189" s="572" t="str">
        <f>IFERROR(VLOOKUP(Tabla1[[#This Row],[Código_Actividad]],'Formulario PPGR2'!$H$10:$I$1048576,2,FALSE),"")</f>
        <v xml:space="preserve">Soportes incidencias tecnológicas atendidas </v>
      </c>
      <c r="I189" s="384">
        <f>IFERROR(VLOOKUP(Tabla1[[#This Row],[Código_Actividad]],Tabla2[[Código]:[Total de Acciones ]],15,FALSE),"")</f>
        <v>4</v>
      </c>
      <c r="J189" s="556" t="s">
        <v>128</v>
      </c>
      <c r="K189" s="558" t="str">
        <f>IFERROR(VLOOKUP($J189,[3]LSIns!$B$5:$C$45,2,FALSE),"")</f>
        <v>lsViaticosDP</v>
      </c>
      <c r="L189" s="557" t="s">
        <v>1302</v>
      </c>
      <c r="M189" s="382" t="str">
        <f>IFERROR(VLOOKUP($L189,[4]Insumos!$C$2:$F$517,2,FALSE),"")</f>
        <v xml:space="preserve">Cheque </v>
      </c>
      <c r="N189" s="505">
        <v>4</v>
      </c>
      <c r="O189" s="338">
        <f>IFERROR(VLOOKUP($L189,[4]Insumos!$C$2:$F$517,3,FALSE),"")</f>
        <v>2100</v>
      </c>
      <c r="P189" s="337">
        <f>+Tabla1[[#This Row],[Precio Unitario]]*Tabla1[[#This Row],[Cantidad de Insumos]]</f>
        <v>8400</v>
      </c>
      <c r="Q189" s="380" t="str">
        <f>IFERROR(VLOOKUP($L189,[4]Insumos!$C$2:$F$517,4,FALSE),"")</f>
        <v>2.2.3.1.01</v>
      </c>
      <c r="R189" s="556" t="s">
        <v>1305</v>
      </c>
      <c r="S189" s="449"/>
      <c r="T189" s="449"/>
    </row>
    <row r="190" spans="2:20" ht="25.5" x14ac:dyDescent="0.25">
      <c r="B190" s="403" t="e">
        <f>IF(Tabla1[[#This Row],[Código_Actividad]]="","",CONCATENATE(Tabla1[[#This Row],[POA]],".",Tabla1[[#This Row],[SRS]],".",Tabla1[[#This Row],[AREA]],".",Tabla1[[#This Row],[TIPO]]))</f>
        <v>#REF!</v>
      </c>
      <c r="C190" s="403" t="e">
        <f>IF(Tabla1[[#This Row],[Código_Actividad]]="","",'Formulario PPGR1'!#REF!)</f>
        <v>#REF!</v>
      </c>
      <c r="D190" s="403" t="e">
        <f>IF(Tabla1[[#This Row],[Código_Actividad]]="","",'Formulario PPGR1'!#REF!)</f>
        <v>#REF!</v>
      </c>
      <c r="E190" s="403" t="e">
        <f>IF(Tabla1[[#This Row],[Código_Actividad]]="","",'Formulario PPGR1'!#REF!)</f>
        <v>#REF!</v>
      </c>
      <c r="F190" s="403" t="e">
        <f>IF(Tabla1[[#This Row],[Código_Actividad]]="","",'Formulario PPGR1'!#REF!)</f>
        <v>#REF!</v>
      </c>
      <c r="G190" s="335" t="s">
        <v>1948</v>
      </c>
      <c r="H190" s="572" t="str">
        <f>IFERROR(VLOOKUP(Tabla1[[#This Row],[Código_Actividad]],'Formulario PPGR2'!$H$10:$I$1048576,2,FALSE),"")</f>
        <v xml:space="preserve">Soportes incidencias tecnológicas atendidas </v>
      </c>
      <c r="I190" s="384">
        <f>IFERROR(VLOOKUP(Tabla1[[#This Row],[Código_Actividad]],Tabla2[[Código]:[Total de Acciones ]],15,FALSE),"")</f>
        <v>4</v>
      </c>
      <c r="J190" s="556" t="s">
        <v>128</v>
      </c>
      <c r="K190" s="558" t="str">
        <f>IFERROR(VLOOKUP($J190,[3]LSIns!$B$5:$C$45,2,FALSE),"")</f>
        <v>lsViaticosDP</v>
      </c>
      <c r="L190" s="557" t="s">
        <v>1299</v>
      </c>
      <c r="M190" s="382" t="str">
        <f>IFERROR(VLOOKUP($L190,[4]Insumos!$C$2:$F$517,2,FALSE),"")</f>
        <v xml:space="preserve">Cheque </v>
      </c>
      <c r="N190" s="505">
        <v>4</v>
      </c>
      <c r="O190" s="338">
        <f>IFERROR(VLOOKUP($L190,[4]Insumos!$C$2:$F$517,3,FALSE),"")</f>
        <v>1500</v>
      </c>
      <c r="P190" s="337">
        <f>+Tabla1[[#This Row],[Precio Unitario]]*Tabla1[[#This Row],[Cantidad de Insumos]]</f>
        <v>6000</v>
      </c>
      <c r="Q190" s="380" t="str">
        <f>IFERROR(VLOOKUP($L190,[4]Insumos!$C$2:$F$517,4,FALSE),"")</f>
        <v>2.2.3.1.01</v>
      </c>
      <c r="R190" s="556" t="s">
        <v>1305</v>
      </c>
      <c r="S190" s="449"/>
      <c r="T190" s="449"/>
    </row>
    <row r="191" spans="2:20" ht="25.5" x14ac:dyDescent="0.25">
      <c r="B191" s="403" t="e">
        <f>IF(Tabla1[[#This Row],[Código_Actividad]]="","",CONCATENATE(Tabla1[[#This Row],[POA]],".",Tabla1[[#This Row],[SRS]],".",Tabla1[[#This Row],[AREA]],".",Tabla1[[#This Row],[TIPO]]))</f>
        <v>#REF!</v>
      </c>
      <c r="C191" s="403" t="e">
        <f>IF(Tabla1[[#This Row],[Código_Actividad]]="","",'Formulario PPGR1'!#REF!)</f>
        <v>#REF!</v>
      </c>
      <c r="D191" s="403" t="e">
        <f>IF(Tabla1[[#This Row],[Código_Actividad]]="","",'Formulario PPGR1'!#REF!)</f>
        <v>#REF!</v>
      </c>
      <c r="E191" s="403" t="e">
        <f>IF(Tabla1[[#This Row],[Código_Actividad]]="","",'Formulario PPGR1'!#REF!)</f>
        <v>#REF!</v>
      </c>
      <c r="F191" s="403" t="e">
        <f>IF(Tabla1[[#This Row],[Código_Actividad]]="","",'Formulario PPGR1'!#REF!)</f>
        <v>#REF!</v>
      </c>
      <c r="G191" s="335" t="s">
        <v>1948</v>
      </c>
      <c r="H191" s="572" t="str">
        <f>IFERROR(VLOOKUP(Tabla1[[#This Row],[Código_Actividad]],'Formulario PPGR2'!$H$10:$I$1048576,2,FALSE),"")</f>
        <v xml:space="preserve">Soportes incidencias tecnológicas atendidas </v>
      </c>
      <c r="I191" s="384">
        <f>IFERROR(VLOOKUP(Tabla1[[#This Row],[Código_Actividad]],Tabla2[[Código]:[Total de Acciones ]],15,FALSE),"")</f>
        <v>4</v>
      </c>
      <c r="J191" s="556" t="s">
        <v>216</v>
      </c>
      <c r="K191" s="558" t="str">
        <f>IFERROR(VLOOKUP($J191,[3]LSIns!$B$5:$C$45,2,FALSE),"")</f>
        <v>lsGasoil</v>
      </c>
      <c r="L191" s="557" t="s">
        <v>854</v>
      </c>
      <c r="M191" s="382" t="str">
        <f>IFERROR(VLOOKUP($L191,[4]Insumos!$C$2:$F$517,2,FALSE),"")</f>
        <v>galon</v>
      </c>
      <c r="N191" s="505">
        <v>12</v>
      </c>
      <c r="O191" s="338">
        <f>IFERROR(VLOOKUP($L191,[4]Insumos!$C$2:$F$517,3,FALSE),"")</f>
        <v>181</v>
      </c>
      <c r="P191" s="337">
        <f>+Tabla1[[#This Row],[Precio Unitario]]*Tabla1[[#This Row],[Cantidad de Insumos]]</f>
        <v>2172</v>
      </c>
      <c r="Q191" s="380" t="str">
        <f>IFERROR(VLOOKUP($L191,[4]Insumos!$C$2:$F$517,4,FALSE),"")</f>
        <v>2.3.7.1.02</v>
      </c>
      <c r="R191" s="556" t="s">
        <v>1305</v>
      </c>
      <c r="S191" s="449"/>
      <c r="T191" s="449"/>
    </row>
    <row r="192" spans="2:20" x14ac:dyDescent="0.25">
      <c r="B192" s="403" t="e">
        <f>IF(Tabla1[[#This Row],[Código_Actividad]]="","",CONCATENATE(Tabla1[[#This Row],[POA]],".",Tabla1[[#This Row],[SRS]],".",Tabla1[[#This Row],[AREA]],".",Tabla1[[#This Row],[TIPO]]))</f>
        <v>#REF!</v>
      </c>
      <c r="C192" s="403" t="e">
        <f>IF(Tabla1[[#This Row],[Código_Actividad]]="","",'Formulario PPGR1'!#REF!)</f>
        <v>#REF!</v>
      </c>
      <c r="D192" s="403" t="e">
        <f>IF(Tabla1[[#This Row],[Código_Actividad]]="","",'Formulario PPGR1'!#REF!)</f>
        <v>#REF!</v>
      </c>
      <c r="E192" s="403" t="e">
        <f>IF(Tabla1[[#This Row],[Código_Actividad]]="","",'Formulario PPGR1'!#REF!)</f>
        <v>#REF!</v>
      </c>
      <c r="F192" s="403" t="e">
        <f>IF(Tabla1[[#This Row],[Código_Actividad]]="","",'Formulario PPGR1'!#REF!)</f>
        <v>#REF!</v>
      </c>
      <c r="G192" s="335" t="s">
        <v>1949</v>
      </c>
      <c r="H192" s="572" t="str">
        <f>IFERROR(VLOOKUP(Tabla1[[#This Row],[Código_Actividad]],'Formulario PPGR2'!$H$10:$I$1048576,2,FALSE),"")</f>
        <v xml:space="preserve">Inventario de activos tecnológicos </v>
      </c>
      <c r="I192" s="384">
        <f>IFERROR(VLOOKUP(Tabla1[[#This Row],[Código_Actividad]],Tabla2[[Código]:[Total de Acciones ]],15,FALSE),"")</f>
        <v>4</v>
      </c>
      <c r="J192" s="556" t="s">
        <v>128</v>
      </c>
      <c r="K192" s="558" t="str">
        <f>IFERROR(VLOOKUP($J192,[3]LSIns!$B$5:$C$45,2,FALSE),"")</f>
        <v>lsViaticosDP</v>
      </c>
      <c r="L192" s="557" t="s">
        <v>1302</v>
      </c>
      <c r="M192" s="382" t="str">
        <f>IFERROR(VLOOKUP($L192,[4]Insumos!$C$2:$F$517,2,FALSE),"")</f>
        <v xml:space="preserve">Cheque </v>
      </c>
      <c r="N192" s="505">
        <v>4</v>
      </c>
      <c r="O192" s="338">
        <f>IFERROR(VLOOKUP($L192,[4]Insumos!$C$2:$F$517,3,FALSE),"")</f>
        <v>2100</v>
      </c>
      <c r="P192" s="337">
        <f>+Tabla1[[#This Row],[Precio Unitario]]*Tabla1[[#This Row],[Cantidad de Insumos]]</f>
        <v>8400</v>
      </c>
      <c r="Q192" s="380" t="str">
        <f>IFERROR(VLOOKUP($L192,[4]Insumos!$C$2:$F$517,4,FALSE),"")</f>
        <v>2.2.3.1.01</v>
      </c>
      <c r="R192" s="556" t="s">
        <v>1305</v>
      </c>
      <c r="S192" s="449"/>
      <c r="T192" s="449"/>
    </row>
    <row r="193" spans="2:20" x14ac:dyDescent="0.25">
      <c r="B193" s="403" t="e">
        <f>IF(Tabla1[[#This Row],[Código_Actividad]]="","",CONCATENATE(Tabla1[[#This Row],[POA]],".",Tabla1[[#This Row],[SRS]],".",Tabla1[[#This Row],[AREA]],".",Tabla1[[#This Row],[TIPO]]))</f>
        <v>#REF!</v>
      </c>
      <c r="C193" s="403" t="e">
        <f>IF(Tabla1[[#This Row],[Código_Actividad]]="","",'Formulario PPGR1'!#REF!)</f>
        <v>#REF!</v>
      </c>
      <c r="D193" s="403" t="e">
        <f>IF(Tabla1[[#This Row],[Código_Actividad]]="","",'Formulario PPGR1'!#REF!)</f>
        <v>#REF!</v>
      </c>
      <c r="E193" s="403" t="e">
        <f>IF(Tabla1[[#This Row],[Código_Actividad]]="","",'Formulario PPGR1'!#REF!)</f>
        <v>#REF!</v>
      </c>
      <c r="F193" s="403" t="e">
        <f>IF(Tabla1[[#This Row],[Código_Actividad]]="","",'Formulario PPGR1'!#REF!)</f>
        <v>#REF!</v>
      </c>
      <c r="G193" s="335" t="s">
        <v>1949</v>
      </c>
      <c r="H193" s="572" t="str">
        <f>IFERROR(VLOOKUP(Tabla1[[#This Row],[Código_Actividad]],'Formulario PPGR2'!$H$10:$I$1048576,2,FALSE),"")</f>
        <v xml:space="preserve">Inventario de activos tecnológicos </v>
      </c>
      <c r="I193" s="384">
        <f>IFERROR(VLOOKUP(Tabla1[[#This Row],[Código_Actividad]],Tabla2[[Código]:[Total de Acciones ]],15,FALSE),"")</f>
        <v>4</v>
      </c>
      <c r="J193" s="556" t="s">
        <v>128</v>
      </c>
      <c r="K193" s="558" t="str">
        <f>IFERROR(VLOOKUP($J193,[3]LSIns!$B$5:$C$45,2,FALSE),"")</f>
        <v>lsViaticosDP</v>
      </c>
      <c r="L193" s="557" t="s">
        <v>1299</v>
      </c>
      <c r="M193" s="382" t="str">
        <f>IFERROR(VLOOKUP($L193,[4]Insumos!$C$2:$F$517,2,FALSE),"")</f>
        <v xml:space="preserve">Cheque </v>
      </c>
      <c r="N193" s="505">
        <v>4</v>
      </c>
      <c r="O193" s="338">
        <f>IFERROR(VLOOKUP($L193,[4]Insumos!$C$2:$F$517,3,FALSE),"")</f>
        <v>1500</v>
      </c>
      <c r="P193" s="337">
        <f>+Tabla1[[#This Row],[Precio Unitario]]*Tabla1[[#This Row],[Cantidad de Insumos]]</f>
        <v>6000</v>
      </c>
      <c r="Q193" s="380" t="str">
        <f>IFERROR(VLOOKUP($L193,[4]Insumos!$C$2:$F$517,4,FALSE),"")</f>
        <v>2.2.3.1.01</v>
      </c>
      <c r="R193" s="556" t="s">
        <v>1305</v>
      </c>
      <c r="S193" s="449"/>
      <c r="T193" s="449"/>
    </row>
    <row r="194" spans="2:20" x14ac:dyDescent="0.25">
      <c r="B194" s="403" t="e">
        <f>IF(Tabla1[[#This Row],[Código_Actividad]]="","",CONCATENATE(Tabla1[[#This Row],[POA]],".",Tabla1[[#This Row],[SRS]],".",Tabla1[[#This Row],[AREA]],".",Tabla1[[#This Row],[TIPO]]))</f>
        <v>#REF!</v>
      </c>
      <c r="C194" s="403" t="e">
        <f>IF(Tabla1[[#This Row],[Código_Actividad]]="","",'Formulario PPGR1'!#REF!)</f>
        <v>#REF!</v>
      </c>
      <c r="D194" s="403" t="e">
        <f>IF(Tabla1[[#This Row],[Código_Actividad]]="","",'Formulario PPGR1'!#REF!)</f>
        <v>#REF!</v>
      </c>
      <c r="E194" s="403" t="e">
        <f>IF(Tabla1[[#This Row],[Código_Actividad]]="","",'Formulario PPGR1'!#REF!)</f>
        <v>#REF!</v>
      </c>
      <c r="F194" s="403" t="e">
        <f>IF(Tabla1[[#This Row],[Código_Actividad]]="","",'Formulario PPGR1'!#REF!)</f>
        <v>#REF!</v>
      </c>
      <c r="G194" s="335" t="s">
        <v>1949</v>
      </c>
      <c r="H194" s="572" t="str">
        <f>IFERROR(VLOOKUP(Tabla1[[#This Row],[Código_Actividad]],'Formulario PPGR2'!$H$10:$I$1048576,2,FALSE),"")</f>
        <v xml:space="preserve">Inventario de activos tecnológicos </v>
      </c>
      <c r="I194" s="384">
        <f>IFERROR(VLOOKUP(Tabla1[[#This Row],[Código_Actividad]],Tabla2[[Código]:[Total de Acciones ]],15,FALSE),"")</f>
        <v>4</v>
      </c>
      <c r="J194" s="556" t="s">
        <v>216</v>
      </c>
      <c r="K194" s="558" t="str">
        <f>IFERROR(VLOOKUP($J194,[3]LSIns!$B$5:$C$45,2,FALSE),"")</f>
        <v>lsGasoil</v>
      </c>
      <c r="L194" s="557" t="s">
        <v>854</v>
      </c>
      <c r="M194" s="382" t="str">
        <f>IFERROR(VLOOKUP($L194,[4]Insumos!$C$2:$F$517,2,FALSE),"")</f>
        <v>galon</v>
      </c>
      <c r="N194" s="505">
        <v>12</v>
      </c>
      <c r="O194" s="338">
        <f>IFERROR(VLOOKUP($L194,[4]Insumos!$C$2:$F$517,3,FALSE),"")</f>
        <v>181</v>
      </c>
      <c r="P194" s="337">
        <f>+Tabla1[[#This Row],[Precio Unitario]]*Tabla1[[#This Row],[Cantidad de Insumos]]</f>
        <v>2172</v>
      </c>
      <c r="Q194" s="380" t="str">
        <f>IFERROR(VLOOKUP($L194,[4]Insumos!$C$2:$F$517,4,FALSE),"")</f>
        <v>2.3.7.1.02</v>
      </c>
      <c r="R194" s="556" t="s">
        <v>1305</v>
      </c>
      <c r="S194" s="449"/>
      <c r="T194" s="449"/>
    </row>
    <row r="195" spans="2:20" ht="153" x14ac:dyDescent="0.25">
      <c r="B195" s="403" t="e">
        <f>IF(Tabla1[[#This Row],[Código_Actividad]]="","",CONCATENATE(Tabla1[[#This Row],[POA]],".",Tabla1[[#This Row],[SRS]],".",Tabla1[[#This Row],[AREA]],".",Tabla1[[#This Row],[TIPO]]))</f>
        <v>#REF!</v>
      </c>
      <c r="C195" s="403" t="e">
        <f>IF(Tabla1[[#This Row],[Código_Actividad]]="","",'Formulario PPGR1'!#REF!)</f>
        <v>#REF!</v>
      </c>
      <c r="D195" s="403" t="e">
        <f>IF(Tabla1[[#This Row],[Código_Actividad]]="","",'Formulario PPGR1'!#REF!)</f>
        <v>#REF!</v>
      </c>
      <c r="E195" s="403" t="e">
        <f>IF(Tabla1[[#This Row],[Código_Actividad]]="","",'Formulario PPGR1'!#REF!)</f>
        <v>#REF!</v>
      </c>
      <c r="F195" s="403" t="e">
        <f>IF(Tabla1[[#This Row],[Código_Actividad]]="","",'Formulario PPGR1'!#REF!)</f>
        <v>#REF!</v>
      </c>
      <c r="G195" s="335" t="s">
        <v>2325</v>
      </c>
      <c r="H195" s="572" t="str">
        <f>IFERROR(VLOOKUP(Tabla1[[#This Row],[Código_Actividad]],'Formulario PPGR2'!$H$10:$I$1048576,2,FALSE),"")</f>
        <v>Supervisión en los EES del avance de los planes de mejora según informe de monitoreo, según aplique: servicios materno y neonatal; manejo de los casos Malaria, Leptospirosis y Dengue; lista de Verificación de la Seguridad de la Cirugía; trato humanizado durante el proceso de atención obstétrica y neonatal; procolos pediátricos en mayores de 2 meses de Enf. diarreica aguda, sepsis grave y choque séptico y neumonía.</v>
      </c>
      <c r="I195" s="384">
        <f>IFERROR(VLOOKUP(Tabla1[[#This Row],[Código_Actividad]],Tabla2[[Código]:[Total de Acciones ]],15,FALSE),"")</f>
        <v>4</v>
      </c>
      <c r="J195" s="556" t="s">
        <v>128</v>
      </c>
      <c r="K195" s="558" t="s">
        <v>1298</v>
      </c>
      <c r="L195" s="557" t="s">
        <v>1302</v>
      </c>
      <c r="M195" s="382" t="str">
        <f>IFERROR(VLOOKUP($L195,[4]Insumos!$C$2:$F$517,2,FALSE),"")</f>
        <v xml:space="preserve">Cheque </v>
      </c>
      <c r="N195" s="505">
        <v>4</v>
      </c>
      <c r="O195" s="338">
        <f>IFERROR(VLOOKUP($L195,[4]Insumos!$C$2:$F$517,3,FALSE),"")</f>
        <v>2100</v>
      </c>
      <c r="P195" s="337">
        <f>+Tabla1[[#This Row],[Precio Unitario]]*Tabla1[[#This Row],[Cantidad de Insumos]]</f>
        <v>8400</v>
      </c>
      <c r="Q195" s="380" t="str">
        <f>IFERROR(VLOOKUP($L195,[4]Insumos!$C$2:$F$517,4,FALSE),"")</f>
        <v>2.2.3.1.01</v>
      </c>
      <c r="R195" s="556" t="s">
        <v>1305</v>
      </c>
      <c r="S195" s="449"/>
      <c r="T195" s="449"/>
    </row>
    <row r="196" spans="2:20" ht="153" x14ac:dyDescent="0.25">
      <c r="B196" s="403" t="e">
        <f>IF(Tabla1[[#This Row],[Código_Actividad]]="","",CONCATENATE(Tabla1[[#This Row],[POA]],".",Tabla1[[#This Row],[SRS]],".",Tabla1[[#This Row],[AREA]],".",Tabla1[[#This Row],[TIPO]]))</f>
        <v>#REF!</v>
      </c>
      <c r="C196" s="403" t="e">
        <f>IF(Tabla1[[#This Row],[Código_Actividad]]="","",'Formulario PPGR1'!#REF!)</f>
        <v>#REF!</v>
      </c>
      <c r="D196" s="403" t="e">
        <f>IF(Tabla1[[#This Row],[Código_Actividad]]="","",'Formulario PPGR1'!#REF!)</f>
        <v>#REF!</v>
      </c>
      <c r="E196" s="403" t="e">
        <f>IF(Tabla1[[#This Row],[Código_Actividad]]="","",'Formulario PPGR1'!#REF!)</f>
        <v>#REF!</v>
      </c>
      <c r="F196" s="403" t="e">
        <f>IF(Tabla1[[#This Row],[Código_Actividad]]="","",'Formulario PPGR1'!#REF!)</f>
        <v>#REF!</v>
      </c>
      <c r="G196" s="335" t="s">
        <v>2325</v>
      </c>
      <c r="H196" s="572" t="str">
        <f>IFERROR(VLOOKUP(Tabla1[[#This Row],[Código_Actividad]],'Formulario PPGR2'!$H$10:$I$1048576,2,FALSE),"")</f>
        <v>Supervisión en los EES del avance de los planes de mejora según informe de monitoreo, según aplique: servicios materno y neonatal; manejo de los casos Malaria, Leptospirosis y Dengue; lista de Verificación de la Seguridad de la Cirugía; trato humanizado durante el proceso de atención obstétrica y neonatal; procolos pediátricos en mayores de 2 meses de Enf. diarreica aguda, sepsis grave y choque séptico y neumonía.</v>
      </c>
      <c r="I196" s="384">
        <f>IFERROR(VLOOKUP(Tabla1[[#This Row],[Código_Actividad]],Tabla2[[Código]:[Total de Acciones ]],15,FALSE),"")</f>
        <v>4</v>
      </c>
      <c r="J196" s="556" t="s">
        <v>128</v>
      </c>
      <c r="K196" s="558" t="s">
        <v>1298</v>
      </c>
      <c r="L196" s="557" t="s">
        <v>1299</v>
      </c>
      <c r="M196" s="382" t="str">
        <f>IFERROR(VLOOKUP($L196,[4]Insumos!$C$2:$F$517,2,FALSE),"")</f>
        <v xml:space="preserve">Cheque </v>
      </c>
      <c r="N196" s="505">
        <v>4</v>
      </c>
      <c r="O196" s="338">
        <f>IFERROR(VLOOKUP($L196,[4]Insumos!$C$2:$F$517,3,FALSE),"")</f>
        <v>1500</v>
      </c>
      <c r="P196" s="337">
        <f>+Tabla1[[#This Row],[Precio Unitario]]*Tabla1[[#This Row],[Cantidad de Insumos]]</f>
        <v>6000</v>
      </c>
      <c r="Q196" s="380" t="str">
        <f>IFERROR(VLOOKUP($L196,[4]Insumos!$C$2:$F$517,4,FALSE),"")</f>
        <v>2.2.3.1.01</v>
      </c>
      <c r="R196" s="556" t="s">
        <v>1305</v>
      </c>
      <c r="S196" s="449"/>
      <c r="T196" s="449"/>
    </row>
    <row r="197" spans="2:20" ht="153" x14ac:dyDescent="0.25">
      <c r="B197" s="403" t="e">
        <f>IF(Tabla1[[#This Row],[Código_Actividad]]="","",CONCATENATE(Tabla1[[#This Row],[POA]],".",Tabla1[[#This Row],[SRS]],".",Tabla1[[#This Row],[AREA]],".",Tabla1[[#This Row],[TIPO]]))</f>
        <v>#REF!</v>
      </c>
      <c r="C197" s="403" t="e">
        <f>IF(Tabla1[[#This Row],[Código_Actividad]]="","",'Formulario PPGR1'!#REF!)</f>
        <v>#REF!</v>
      </c>
      <c r="D197" s="403" t="e">
        <f>IF(Tabla1[[#This Row],[Código_Actividad]]="","",'Formulario PPGR1'!#REF!)</f>
        <v>#REF!</v>
      </c>
      <c r="E197" s="403" t="e">
        <f>IF(Tabla1[[#This Row],[Código_Actividad]]="","",'Formulario PPGR1'!#REF!)</f>
        <v>#REF!</v>
      </c>
      <c r="F197" s="403" t="e">
        <f>IF(Tabla1[[#This Row],[Código_Actividad]]="","",'Formulario PPGR1'!#REF!)</f>
        <v>#REF!</v>
      </c>
      <c r="G197" s="335" t="s">
        <v>2325</v>
      </c>
      <c r="H197" s="572" t="str">
        <f>IFERROR(VLOOKUP(Tabla1[[#This Row],[Código_Actividad]],'Formulario PPGR2'!$H$10:$I$1048576,2,FALSE),"")</f>
        <v>Supervisión en los EES del avance de los planes de mejora según informe de monitoreo, según aplique: servicios materno y neonatal; manejo de los casos Malaria, Leptospirosis y Dengue; lista de Verificación de la Seguridad de la Cirugía; trato humanizado durante el proceso de atención obstétrica y neonatal; procolos pediátricos en mayores de 2 meses de Enf. diarreica aguda, sepsis grave y choque séptico y neumonía.</v>
      </c>
      <c r="I197" s="384">
        <f>IFERROR(VLOOKUP(Tabla1[[#This Row],[Código_Actividad]],Tabla2[[Código]:[Total de Acciones ]],15,FALSE),"")</f>
        <v>4</v>
      </c>
      <c r="J197" s="556" t="s">
        <v>216</v>
      </c>
      <c r="K197" s="558" t="s">
        <v>846</v>
      </c>
      <c r="L197" s="557" t="s">
        <v>854</v>
      </c>
      <c r="M197" s="382" t="str">
        <f>IFERROR(VLOOKUP($L197,[4]Insumos!$C$2:$F$517,2,FALSE),"")</f>
        <v>galon</v>
      </c>
      <c r="N197" s="505">
        <v>10</v>
      </c>
      <c r="O197" s="338">
        <f>IFERROR(VLOOKUP($L197,[4]Insumos!$C$2:$F$517,3,FALSE),"")</f>
        <v>181</v>
      </c>
      <c r="P197" s="337">
        <f>+Tabla1[[#This Row],[Precio Unitario]]*Tabla1[[#This Row],[Cantidad de Insumos]]</f>
        <v>1810</v>
      </c>
      <c r="Q197" s="380" t="str">
        <f>IFERROR(VLOOKUP($L197,[4]Insumos!$C$2:$F$517,4,FALSE),"")</f>
        <v>2.3.7.1.02</v>
      </c>
      <c r="R197" s="556" t="s">
        <v>1305</v>
      </c>
      <c r="S197" s="449"/>
      <c r="T197" s="449"/>
    </row>
    <row r="198" spans="2:20" ht="25.5" x14ac:dyDescent="0.25">
      <c r="B198" s="403" t="e">
        <f>IF(Tabla1[[#This Row],[Código_Actividad]]="","",CONCATENATE(Tabla1[[#This Row],[POA]],".",Tabla1[[#This Row],[SRS]],".",Tabla1[[#This Row],[AREA]],".",Tabla1[[#This Row],[TIPO]]))</f>
        <v>#REF!</v>
      </c>
      <c r="C198" s="403" t="e">
        <f>IF(Tabla1[[#This Row],[Código_Actividad]]="","",'Formulario PPGR1'!#REF!)</f>
        <v>#REF!</v>
      </c>
      <c r="D198" s="403" t="e">
        <f>IF(Tabla1[[#This Row],[Código_Actividad]]="","",'Formulario PPGR1'!#REF!)</f>
        <v>#REF!</v>
      </c>
      <c r="E198" s="403" t="e">
        <f>IF(Tabla1[[#This Row],[Código_Actividad]]="","",'Formulario PPGR1'!#REF!)</f>
        <v>#REF!</v>
      </c>
      <c r="F198" s="403" t="e">
        <f>IF(Tabla1[[#This Row],[Código_Actividad]]="","",'Formulario PPGR1'!#REF!)</f>
        <v>#REF!</v>
      </c>
      <c r="G198" s="335" t="s">
        <v>2327</v>
      </c>
      <c r="H198" s="572" t="str">
        <f>IFERROR(VLOOKUP(Tabla1[[#This Row],[Código_Actividad]],'Formulario PPGR2'!$H$10:$I$1048576,2,FALSE),"")</f>
        <v>Supervisión del avance del proceso de habilitación en los EESS de la región</v>
      </c>
      <c r="I198" s="384">
        <f>IFERROR(VLOOKUP(Tabla1[[#This Row],[Código_Actividad]],Tabla2[[Código]:[Total de Acciones ]],15,FALSE),"")</f>
        <v>4</v>
      </c>
      <c r="J198" s="556" t="s">
        <v>128</v>
      </c>
      <c r="K198" s="558" t="s">
        <v>1298</v>
      </c>
      <c r="L198" s="557" t="s">
        <v>1302</v>
      </c>
      <c r="M198" s="382" t="str">
        <f>IFERROR(VLOOKUP($L198,[4]Insumos!$C$2:$F$517,2,FALSE),"")</f>
        <v xml:space="preserve">Cheque </v>
      </c>
      <c r="N198" s="505">
        <v>4</v>
      </c>
      <c r="O198" s="338">
        <f>IFERROR(VLOOKUP($L198,[4]Insumos!$C$2:$F$517,3,FALSE),"")</f>
        <v>2100</v>
      </c>
      <c r="P198" s="337">
        <f>+Tabla1[[#This Row],[Precio Unitario]]*Tabla1[[#This Row],[Cantidad de Insumos]]</f>
        <v>8400</v>
      </c>
      <c r="Q198" s="380" t="str">
        <f>IFERROR(VLOOKUP($L198,[4]Insumos!$C$2:$F$517,4,FALSE),"")</f>
        <v>2.2.3.1.01</v>
      </c>
      <c r="R198" s="556" t="s">
        <v>1305</v>
      </c>
      <c r="S198" s="449"/>
      <c r="T198" s="449"/>
    </row>
    <row r="199" spans="2:20" ht="25.5" x14ac:dyDescent="0.25">
      <c r="B199" s="403" t="e">
        <f>IF(Tabla1[[#This Row],[Código_Actividad]]="","",CONCATENATE(Tabla1[[#This Row],[POA]],".",Tabla1[[#This Row],[SRS]],".",Tabla1[[#This Row],[AREA]],".",Tabla1[[#This Row],[TIPO]]))</f>
        <v>#REF!</v>
      </c>
      <c r="C199" s="403" t="e">
        <f>IF(Tabla1[[#This Row],[Código_Actividad]]="","",'Formulario PPGR1'!#REF!)</f>
        <v>#REF!</v>
      </c>
      <c r="D199" s="403" t="e">
        <f>IF(Tabla1[[#This Row],[Código_Actividad]]="","",'Formulario PPGR1'!#REF!)</f>
        <v>#REF!</v>
      </c>
      <c r="E199" s="403" t="e">
        <f>IF(Tabla1[[#This Row],[Código_Actividad]]="","",'Formulario PPGR1'!#REF!)</f>
        <v>#REF!</v>
      </c>
      <c r="F199" s="403" t="e">
        <f>IF(Tabla1[[#This Row],[Código_Actividad]]="","",'Formulario PPGR1'!#REF!)</f>
        <v>#REF!</v>
      </c>
      <c r="G199" s="335" t="s">
        <v>2327</v>
      </c>
      <c r="H199" s="572" t="str">
        <f>IFERROR(VLOOKUP(Tabla1[[#This Row],[Código_Actividad]],'Formulario PPGR2'!$H$10:$I$1048576,2,FALSE),"")</f>
        <v>Supervisión del avance del proceso de habilitación en los EESS de la región</v>
      </c>
      <c r="I199" s="384">
        <f>IFERROR(VLOOKUP(Tabla1[[#This Row],[Código_Actividad]],Tabla2[[Código]:[Total de Acciones ]],15,FALSE),"")</f>
        <v>4</v>
      </c>
      <c r="J199" s="556" t="s">
        <v>128</v>
      </c>
      <c r="K199" s="558" t="s">
        <v>1298</v>
      </c>
      <c r="L199" s="557" t="s">
        <v>1299</v>
      </c>
      <c r="M199" s="382" t="str">
        <f>IFERROR(VLOOKUP($L199,[4]Insumos!$C$2:$F$517,2,FALSE),"")</f>
        <v xml:space="preserve">Cheque </v>
      </c>
      <c r="N199" s="505">
        <v>4</v>
      </c>
      <c r="O199" s="338">
        <f>IFERROR(VLOOKUP($L199,[4]Insumos!$C$2:$F$517,3,FALSE),"")</f>
        <v>1500</v>
      </c>
      <c r="P199" s="337">
        <f>+Tabla1[[#This Row],[Precio Unitario]]*Tabla1[[#This Row],[Cantidad de Insumos]]</f>
        <v>6000</v>
      </c>
      <c r="Q199" s="380" t="str">
        <f>IFERROR(VLOOKUP($L199,[4]Insumos!$C$2:$F$517,4,FALSE),"")</f>
        <v>2.2.3.1.01</v>
      </c>
      <c r="R199" s="556" t="s">
        <v>1305</v>
      </c>
      <c r="S199" s="449"/>
      <c r="T199" s="449"/>
    </row>
    <row r="200" spans="2:20" ht="25.5" x14ac:dyDescent="0.25">
      <c r="B200" s="403" t="e">
        <f>IF(Tabla1[[#This Row],[Código_Actividad]]="","",CONCATENATE(Tabla1[[#This Row],[POA]],".",Tabla1[[#This Row],[SRS]],".",Tabla1[[#This Row],[AREA]],".",Tabla1[[#This Row],[TIPO]]))</f>
        <v>#REF!</v>
      </c>
      <c r="C200" s="403" t="e">
        <f>IF(Tabla1[[#This Row],[Código_Actividad]]="","",'Formulario PPGR1'!#REF!)</f>
        <v>#REF!</v>
      </c>
      <c r="D200" s="403" t="e">
        <f>IF(Tabla1[[#This Row],[Código_Actividad]]="","",'Formulario PPGR1'!#REF!)</f>
        <v>#REF!</v>
      </c>
      <c r="E200" s="403" t="e">
        <f>IF(Tabla1[[#This Row],[Código_Actividad]]="","",'Formulario PPGR1'!#REF!)</f>
        <v>#REF!</v>
      </c>
      <c r="F200" s="403" t="e">
        <f>IF(Tabla1[[#This Row],[Código_Actividad]]="","",'Formulario PPGR1'!#REF!)</f>
        <v>#REF!</v>
      </c>
      <c r="G200" s="335" t="s">
        <v>2327</v>
      </c>
      <c r="H200" s="572" t="str">
        <f>IFERROR(VLOOKUP(Tabla1[[#This Row],[Código_Actividad]],'Formulario PPGR2'!$H$10:$I$1048576,2,FALSE),"")</f>
        <v>Supervisión del avance del proceso de habilitación en los EESS de la región</v>
      </c>
      <c r="I200" s="384">
        <f>IFERROR(VLOOKUP(Tabla1[[#This Row],[Código_Actividad]],Tabla2[[Código]:[Total de Acciones ]],15,FALSE),"")</f>
        <v>4</v>
      </c>
      <c r="J200" s="556" t="s">
        <v>216</v>
      </c>
      <c r="K200" s="558" t="s">
        <v>846</v>
      </c>
      <c r="L200" s="557" t="s">
        <v>854</v>
      </c>
      <c r="M200" s="382" t="str">
        <f>IFERROR(VLOOKUP($L200,[4]Insumos!$C$2:$F$517,2,FALSE),"")</f>
        <v>galon</v>
      </c>
      <c r="N200" s="505">
        <v>10</v>
      </c>
      <c r="O200" s="338">
        <f>IFERROR(VLOOKUP($L200,[4]Insumos!$C$2:$F$517,3,FALSE),"")</f>
        <v>181</v>
      </c>
      <c r="P200" s="337">
        <f>+Tabla1[[#This Row],[Precio Unitario]]*Tabla1[[#This Row],[Cantidad de Insumos]]</f>
        <v>1810</v>
      </c>
      <c r="Q200" s="380" t="str">
        <f>IFERROR(VLOOKUP($L200,[4]Insumos!$C$2:$F$517,4,FALSE),"")</f>
        <v>2.3.7.1.02</v>
      </c>
      <c r="R200" s="556" t="s">
        <v>1305</v>
      </c>
      <c r="S200" s="449"/>
      <c r="T200" s="449"/>
    </row>
    <row r="201" spans="2:20" ht="38.25" x14ac:dyDescent="0.25">
      <c r="B201" s="403" t="e">
        <f>IF(Tabla1[[#This Row],[Código_Actividad]]="","",CONCATENATE(Tabla1[[#This Row],[POA]],".",Tabla1[[#This Row],[SRS]],".",Tabla1[[#This Row],[AREA]],".",Tabla1[[#This Row],[TIPO]]))</f>
        <v>#REF!</v>
      </c>
      <c r="C201" s="403" t="e">
        <f>IF(Tabla1[[#This Row],[Código_Actividad]]="","",'Formulario PPGR1'!#REF!)</f>
        <v>#REF!</v>
      </c>
      <c r="D201" s="403" t="e">
        <f>IF(Tabla1[[#This Row],[Código_Actividad]]="","",'Formulario PPGR1'!#REF!)</f>
        <v>#REF!</v>
      </c>
      <c r="E201" s="403" t="e">
        <f>IF(Tabla1[[#This Row],[Código_Actividad]]="","",'Formulario PPGR1'!#REF!)</f>
        <v>#REF!</v>
      </c>
      <c r="F201" s="403" t="e">
        <f>IF(Tabla1[[#This Row],[Código_Actividad]]="","",'Formulario PPGR1'!#REF!)</f>
        <v>#REF!</v>
      </c>
      <c r="G201" s="335" t="s">
        <v>2328</v>
      </c>
      <c r="H201" s="572" t="str">
        <f>IFERROR(VLOOKUP(Tabla1[[#This Row],[Código_Actividad]],'Formulario PPGR2'!$H$10:$I$1048576,2,FALSE),"")</f>
        <v>Supervisión al comité de calidad del EES en el cumplimiento de sus funciones</v>
      </c>
      <c r="I201" s="384">
        <f>IFERROR(VLOOKUP(Tabla1[[#This Row],[Código_Actividad]],Tabla2[[Código]:[Total de Acciones ]],15,FALSE),"")</f>
        <v>2</v>
      </c>
      <c r="J201" s="556" t="s">
        <v>128</v>
      </c>
      <c r="K201" s="558" t="s">
        <v>1298</v>
      </c>
      <c r="L201" s="557" t="s">
        <v>1302</v>
      </c>
      <c r="M201" s="382" t="str">
        <f>IFERROR(VLOOKUP($L201,[4]Insumos!$C$2:$F$517,2,FALSE),"")</f>
        <v xml:space="preserve">Cheque </v>
      </c>
      <c r="N201" s="505">
        <v>2</v>
      </c>
      <c r="O201" s="338">
        <f>IFERROR(VLOOKUP($L201,[4]Insumos!$C$2:$F$517,3,FALSE),"")</f>
        <v>2100</v>
      </c>
      <c r="P201" s="337">
        <f>+Tabla1[[#This Row],[Precio Unitario]]*Tabla1[[#This Row],[Cantidad de Insumos]]</f>
        <v>4200</v>
      </c>
      <c r="Q201" s="380" t="str">
        <f>IFERROR(VLOOKUP($L201,[4]Insumos!$C$2:$F$517,4,FALSE),"")</f>
        <v>2.2.3.1.01</v>
      </c>
      <c r="R201" s="556" t="s">
        <v>1305</v>
      </c>
      <c r="S201" s="449"/>
      <c r="T201" s="449"/>
    </row>
    <row r="202" spans="2:20" ht="38.25" x14ac:dyDescent="0.25">
      <c r="B202" s="403" t="e">
        <f>IF(Tabla1[[#This Row],[Código_Actividad]]="","",CONCATENATE(Tabla1[[#This Row],[POA]],".",Tabla1[[#This Row],[SRS]],".",Tabla1[[#This Row],[AREA]],".",Tabla1[[#This Row],[TIPO]]))</f>
        <v>#REF!</v>
      </c>
      <c r="C202" s="403" t="e">
        <f>IF(Tabla1[[#This Row],[Código_Actividad]]="","",'Formulario PPGR1'!#REF!)</f>
        <v>#REF!</v>
      </c>
      <c r="D202" s="403" t="e">
        <f>IF(Tabla1[[#This Row],[Código_Actividad]]="","",'Formulario PPGR1'!#REF!)</f>
        <v>#REF!</v>
      </c>
      <c r="E202" s="403" t="e">
        <f>IF(Tabla1[[#This Row],[Código_Actividad]]="","",'Formulario PPGR1'!#REF!)</f>
        <v>#REF!</v>
      </c>
      <c r="F202" s="403" t="e">
        <f>IF(Tabla1[[#This Row],[Código_Actividad]]="","",'Formulario PPGR1'!#REF!)</f>
        <v>#REF!</v>
      </c>
      <c r="G202" s="335" t="s">
        <v>2328</v>
      </c>
      <c r="H202" s="572" t="str">
        <f>IFERROR(VLOOKUP(Tabla1[[#This Row],[Código_Actividad]],'Formulario PPGR2'!$H$10:$I$1048576,2,FALSE),"")</f>
        <v>Supervisión al comité de calidad del EES en el cumplimiento de sus funciones</v>
      </c>
      <c r="I202" s="384">
        <f>IFERROR(VLOOKUP(Tabla1[[#This Row],[Código_Actividad]],Tabla2[[Código]:[Total de Acciones ]],15,FALSE),"")</f>
        <v>2</v>
      </c>
      <c r="J202" s="556" t="s">
        <v>128</v>
      </c>
      <c r="K202" s="558" t="s">
        <v>1298</v>
      </c>
      <c r="L202" s="557" t="s">
        <v>1299</v>
      </c>
      <c r="M202" s="382" t="str">
        <f>IFERROR(VLOOKUP($L202,[4]Insumos!$C$2:$F$517,2,FALSE),"")</f>
        <v xml:space="preserve">Cheque </v>
      </c>
      <c r="N202" s="505">
        <v>2</v>
      </c>
      <c r="O202" s="338">
        <f>IFERROR(VLOOKUP($L202,[4]Insumos!$C$2:$F$517,3,FALSE),"")</f>
        <v>1500</v>
      </c>
      <c r="P202" s="337">
        <f>+Tabla1[[#This Row],[Precio Unitario]]*Tabla1[[#This Row],[Cantidad de Insumos]]</f>
        <v>3000</v>
      </c>
      <c r="Q202" s="380" t="str">
        <f>IFERROR(VLOOKUP($L202,[4]Insumos!$C$2:$F$517,4,FALSE),"")</f>
        <v>2.2.3.1.01</v>
      </c>
      <c r="R202" s="556" t="s">
        <v>1305</v>
      </c>
      <c r="S202" s="449"/>
      <c r="T202" s="449"/>
    </row>
    <row r="203" spans="2:20" ht="38.25" x14ac:dyDescent="0.25">
      <c r="B203" s="403" t="e">
        <f>IF(Tabla1[[#This Row],[Código_Actividad]]="","",CONCATENATE(Tabla1[[#This Row],[POA]],".",Tabla1[[#This Row],[SRS]],".",Tabla1[[#This Row],[AREA]],".",Tabla1[[#This Row],[TIPO]]))</f>
        <v>#REF!</v>
      </c>
      <c r="C203" s="403" t="e">
        <f>IF(Tabla1[[#This Row],[Código_Actividad]]="","",'Formulario PPGR1'!#REF!)</f>
        <v>#REF!</v>
      </c>
      <c r="D203" s="403" t="e">
        <f>IF(Tabla1[[#This Row],[Código_Actividad]]="","",'Formulario PPGR1'!#REF!)</f>
        <v>#REF!</v>
      </c>
      <c r="E203" s="403" t="e">
        <f>IF(Tabla1[[#This Row],[Código_Actividad]]="","",'Formulario PPGR1'!#REF!)</f>
        <v>#REF!</v>
      </c>
      <c r="F203" s="403" t="e">
        <f>IF(Tabla1[[#This Row],[Código_Actividad]]="","",'Formulario PPGR1'!#REF!)</f>
        <v>#REF!</v>
      </c>
      <c r="G203" s="335" t="s">
        <v>2328</v>
      </c>
      <c r="H203" s="572" t="str">
        <f>IFERROR(VLOOKUP(Tabla1[[#This Row],[Código_Actividad]],'Formulario PPGR2'!$H$10:$I$1048576,2,FALSE),"")</f>
        <v>Supervisión al comité de calidad del EES en el cumplimiento de sus funciones</v>
      </c>
      <c r="I203" s="384">
        <f>IFERROR(VLOOKUP(Tabla1[[#This Row],[Código_Actividad]],Tabla2[[Código]:[Total de Acciones ]],15,FALSE),"")</f>
        <v>2</v>
      </c>
      <c r="J203" s="556" t="s">
        <v>216</v>
      </c>
      <c r="K203" s="558" t="s">
        <v>846</v>
      </c>
      <c r="L203" s="557" t="s">
        <v>854</v>
      </c>
      <c r="M203" s="382" t="str">
        <f>IFERROR(VLOOKUP($L203,[4]Insumos!$C$2:$F$517,2,FALSE),"")</f>
        <v>galon</v>
      </c>
      <c r="N203" s="505">
        <v>12</v>
      </c>
      <c r="O203" s="338">
        <f>IFERROR(VLOOKUP($L203,[4]Insumos!$C$2:$F$517,3,FALSE),"")</f>
        <v>181</v>
      </c>
      <c r="P203" s="337">
        <f>+Tabla1[[#This Row],[Precio Unitario]]*Tabla1[[#This Row],[Cantidad de Insumos]]</f>
        <v>2172</v>
      </c>
      <c r="Q203" s="380" t="str">
        <f>IFERROR(VLOOKUP($L203,[4]Insumos!$C$2:$F$517,4,FALSE),"")</f>
        <v>2.3.7.1.02</v>
      </c>
      <c r="R203" s="556" t="s">
        <v>1305</v>
      </c>
      <c r="S203" s="449"/>
      <c r="T203" s="449"/>
    </row>
    <row r="204" spans="2:20" ht="25.5" x14ac:dyDescent="0.25">
      <c r="B204" s="403" t="e">
        <f>IF(Tabla1[[#This Row],[Código_Actividad]]="","",CONCATENATE(Tabla1[[#This Row],[POA]],".",Tabla1[[#This Row],[SRS]],".",Tabla1[[#This Row],[AREA]],".",Tabla1[[#This Row],[TIPO]]))</f>
        <v>#REF!</v>
      </c>
      <c r="C204" s="403" t="e">
        <f>IF(Tabla1[[#This Row],[Código_Actividad]]="","",'Formulario PPGR1'!#REF!)</f>
        <v>#REF!</v>
      </c>
      <c r="D204" s="403" t="e">
        <f>IF(Tabla1[[#This Row],[Código_Actividad]]="","",'Formulario PPGR1'!#REF!)</f>
        <v>#REF!</v>
      </c>
      <c r="E204" s="403" t="e">
        <f>IF(Tabla1[[#This Row],[Código_Actividad]]="","",'Formulario PPGR1'!#REF!)</f>
        <v>#REF!</v>
      </c>
      <c r="F204" s="403" t="e">
        <f>IF(Tabla1[[#This Row],[Código_Actividad]]="","",'Formulario PPGR1'!#REF!)</f>
        <v>#REF!</v>
      </c>
      <c r="G204" s="335" t="s">
        <v>2045</v>
      </c>
      <c r="H204" s="572" t="str">
        <f>IFERROR(VLOOKUP(Tabla1[[#This Row],[Código_Actividad]],'Formulario PPGR2'!$H$10:$I$1048576,2,FALSE),"")</f>
        <v>Supervisión a la oferta de servicios en ambulatorio de enfermería</v>
      </c>
      <c r="I204" s="384">
        <f>IFERROR(VLOOKUP(Tabla1[[#This Row],[Código_Actividad]],Tabla2[[Código]:[Total de Acciones ]],15,FALSE),"")</f>
        <v>3</v>
      </c>
      <c r="J204" s="556" t="s">
        <v>128</v>
      </c>
      <c r="K204" s="558" t="s">
        <v>1298</v>
      </c>
      <c r="L204" s="557" t="s">
        <v>1302</v>
      </c>
      <c r="M204" s="382" t="str">
        <f>IFERROR(VLOOKUP($L204,[4]Insumos!$C$2:$F$517,2,FALSE),"")</f>
        <v xml:space="preserve">Cheque </v>
      </c>
      <c r="N204" s="505">
        <v>78</v>
      </c>
      <c r="O204" s="338">
        <f>IFERROR(VLOOKUP($L204,[4]Insumos!$C$2:$F$517,3,FALSE),"")</f>
        <v>2100</v>
      </c>
      <c r="P204" s="337">
        <f>+Tabla1[[#This Row],[Precio Unitario]]*Tabla1[[#This Row],[Cantidad de Insumos]]</f>
        <v>163800</v>
      </c>
      <c r="Q204" s="380" t="str">
        <f>IFERROR(VLOOKUP($L204,[4]Insumos!$C$2:$F$517,4,FALSE),"")</f>
        <v>2.2.3.1.01</v>
      </c>
      <c r="R204" s="556"/>
      <c r="S204" s="449"/>
      <c r="T204" s="449"/>
    </row>
    <row r="205" spans="2:20" ht="25.5" x14ac:dyDescent="0.25">
      <c r="B205" s="403" t="e">
        <f>IF(Tabla1[[#This Row],[Código_Actividad]]="","",CONCATENATE(Tabla1[[#This Row],[POA]],".",Tabla1[[#This Row],[SRS]],".",Tabla1[[#This Row],[AREA]],".",Tabla1[[#This Row],[TIPO]]))</f>
        <v>#REF!</v>
      </c>
      <c r="C205" s="403" t="e">
        <f>IF(Tabla1[[#This Row],[Código_Actividad]]="","",'Formulario PPGR1'!#REF!)</f>
        <v>#REF!</v>
      </c>
      <c r="D205" s="403" t="e">
        <f>IF(Tabla1[[#This Row],[Código_Actividad]]="","",'Formulario PPGR1'!#REF!)</f>
        <v>#REF!</v>
      </c>
      <c r="E205" s="403" t="e">
        <f>IF(Tabla1[[#This Row],[Código_Actividad]]="","",'Formulario PPGR1'!#REF!)</f>
        <v>#REF!</v>
      </c>
      <c r="F205" s="403" t="e">
        <f>IF(Tabla1[[#This Row],[Código_Actividad]]="","",'Formulario PPGR1'!#REF!)</f>
        <v>#REF!</v>
      </c>
      <c r="G205" s="335" t="s">
        <v>2045</v>
      </c>
      <c r="H205" s="572" t="str">
        <f>IFERROR(VLOOKUP(Tabla1[[#This Row],[Código_Actividad]],'Formulario PPGR2'!$H$10:$I$1048576,2,FALSE),"")</f>
        <v>Supervisión a la oferta de servicios en ambulatorio de enfermería</v>
      </c>
      <c r="I205" s="384">
        <f>IFERROR(VLOOKUP(Tabla1[[#This Row],[Código_Actividad]],Tabla2[[Código]:[Total de Acciones ]],15,FALSE),"")</f>
        <v>3</v>
      </c>
      <c r="J205" s="556" t="s">
        <v>128</v>
      </c>
      <c r="K205" s="558" t="s">
        <v>1298</v>
      </c>
      <c r="L205" s="557" t="s">
        <v>1299</v>
      </c>
      <c r="M205" s="382" t="str">
        <f>IFERROR(VLOOKUP($L205,[4]Insumos!$C$2:$F$517,2,FALSE),"")</f>
        <v xml:space="preserve">Cheque </v>
      </c>
      <c r="N205" s="505">
        <v>78</v>
      </c>
      <c r="O205" s="338">
        <f>IFERROR(VLOOKUP($L205,[4]Insumos!$C$2:$F$517,3,FALSE),"")</f>
        <v>1500</v>
      </c>
      <c r="P205" s="337">
        <f>+Tabla1[[#This Row],[Precio Unitario]]*Tabla1[[#This Row],[Cantidad de Insumos]]</f>
        <v>117000</v>
      </c>
      <c r="Q205" s="380" t="str">
        <f>IFERROR(VLOOKUP($L205,[4]Insumos!$C$2:$F$517,4,FALSE),"")</f>
        <v>2.2.3.1.01</v>
      </c>
      <c r="R205" s="556"/>
      <c r="S205" s="449"/>
      <c r="T205" s="449"/>
    </row>
    <row r="206" spans="2:20" ht="25.5" x14ac:dyDescent="0.25">
      <c r="B206" s="403" t="e">
        <f>IF(Tabla1[[#This Row],[Código_Actividad]]="","",CONCATENATE(Tabla1[[#This Row],[POA]],".",Tabla1[[#This Row],[SRS]],".",Tabla1[[#This Row],[AREA]],".",Tabla1[[#This Row],[TIPO]]))</f>
        <v>#REF!</v>
      </c>
      <c r="C206" s="403" t="e">
        <f>IF(Tabla1[[#This Row],[Código_Actividad]]="","",'Formulario PPGR1'!#REF!)</f>
        <v>#REF!</v>
      </c>
      <c r="D206" s="403" t="e">
        <f>IF(Tabla1[[#This Row],[Código_Actividad]]="","",'Formulario PPGR1'!#REF!)</f>
        <v>#REF!</v>
      </c>
      <c r="E206" s="403" t="e">
        <f>IF(Tabla1[[#This Row],[Código_Actividad]]="","",'Formulario PPGR1'!#REF!)</f>
        <v>#REF!</v>
      </c>
      <c r="F206" s="403" t="e">
        <f>IF(Tabla1[[#This Row],[Código_Actividad]]="","",'Formulario PPGR1'!#REF!)</f>
        <v>#REF!</v>
      </c>
      <c r="G206" s="335" t="s">
        <v>2045</v>
      </c>
      <c r="H206" s="572" t="str">
        <f>IFERROR(VLOOKUP(Tabla1[[#This Row],[Código_Actividad]],'Formulario PPGR2'!$H$10:$I$1048576,2,FALSE),"")</f>
        <v>Supervisión a la oferta de servicios en ambulatorio de enfermería</v>
      </c>
      <c r="I206" s="384">
        <f>IFERROR(VLOOKUP(Tabla1[[#This Row],[Código_Actividad]],Tabla2[[Código]:[Total de Acciones ]],15,FALSE),"")</f>
        <v>3</v>
      </c>
      <c r="J206" s="556" t="s">
        <v>216</v>
      </c>
      <c r="K206" s="558" t="s">
        <v>846</v>
      </c>
      <c r="L206" s="557" t="s">
        <v>854</v>
      </c>
      <c r="M206" s="382" t="str">
        <f>IFERROR(VLOOKUP($L206,[4]Insumos!$C$2:$F$517,2,FALSE),"")</f>
        <v>galon</v>
      </c>
      <c r="N206" s="505">
        <v>234</v>
      </c>
      <c r="O206" s="338">
        <f>IFERROR(VLOOKUP($L206,[4]Insumos!$C$2:$F$517,3,FALSE),"")</f>
        <v>181</v>
      </c>
      <c r="P206" s="337">
        <f>+Tabla1[[#This Row],[Precio Unitario]]*Tabla1[[#This Row],[Cantidad de Insumos]]</f>
        <v>42354</v>
      </c>
      <c r="Q206" s="380" t="str">
        <f>IFERROR(VLOOKUP($L206,[4]Insumos!$C$2:$F$517,4,FALSE),"")</f>
        <v>2.3.7.1.02</v>
      </c>
      <c r="R206" s="556"/>
      <c r="S206" s="449"/>
      <c r="T206" s="449"/>
    </row>
    <row r="207" spans="2:20" ht="38.25" x14ac:dyDescent="0.25">
      <c r="B207" s="403" t="e">
        <f>IF(Tabla1[[#This Row],[Código_Actividad]]="","",CONCATENATE(Tabla1[[#This Row],[POA]],".",Tabla1[[#This Row],[SRS]],".",Tabla1[[#This Row],[AREA]],".",Tabla1[[#This Row],[TIPO]]))</f>
        <v>#REF!</v>
      </c>
      <c r="C207" s="403" t="e">
        <f>IF(Tabla1[[#This Row],[Código_Actividad]]="","",'Formulario PPGR1'!#REF!)</f>
        <v>#REF!</v>
      </c>
      <c r="D207" s="403" t="e">
        <f>IF(Tabla1[[#This Row],[Código_Actividad]]="","",'Formulario PPGR1'!#REF!)</f>
        <v>#REF!</v>
      </c>
      <c r="E207" s="403" t="e">
        <f>IF(Tabla1[[#This Row],[Código_Actividad]]="","",'Formulario PPGR1'!#REF!)</f>
        <v>#REF!</v>
      </c>
      <c r="F207" s="403" t="e">
        <f>IF(Tabla1[[#This Row],[Código_Actividad]]="","",'Formulario PPGR1'!#REF!)</f>
        <v>#REF!</v>
      </c>
      <c r="G207" s="335" t="s">
        <v>2045</v>
      </c>
      <c r="H207" s="572" t="str">
        <f>IFERROR(VLOOKUP(Tabla1[[#This Row],[Código_Actividad]],'Formulario PPGR2'!$H$10:$I$1048576,2,FALSE),"")</f>
        <v>Supervisión a la oferta de servicios en ambulatorio de enfermería</v>
      </c>
      <c r="I207" s="384">
        <f>IFERROR(VLOOKUP(Tabla1[[#This Row],[Código_Actividad]],Tabla2[[Código]:[Total de Acciones ]],15,FALSE),"")</f>
        <v>3</v>
      </c>
      <c r="J207" s="556" t="s">
        <v>172</v>
      </c>
      <c r="K207" s="558" t="s">
        <v>688</v>
      </c>
      <c r="L207" s="557" t="s">
        <v>698</v>
      </c>
      <c r="M207" s="382" t="str">
        <f>IFERROR(VLOOKUP($L207,[4]Insumos!$C$2:$F$517,2,FALSE),"")</f>
        <v>unidad</v>
      </c>
      <c r="N207" s="505">
        <v>4</v>
      </c>
      <c r="O207" s="338">
        <f>IFERROR(VLOOKUP($L207,[4]Insumos!$C$2:$F$517,3,FALSE),"")</f>
        <v>29393.8</v>
      </c>
      <c r="P207" s="337">
        <f>+Tabla1[[#This Row],[Precio Unitario]]*Tabla1[[#This Row],[Cantidad de Insumos]]</f>
        <v>117575.2</v>
      </c>
      <c r="Q207" s="380" t="str">
        <f>IFERROR(VLOOKUP($L207,[4]Insumos!$C$2:$F$517,4,FALSE),"")</f>
        <v>2.3.1.1.01</v>
      </c>
      <c r="R207" s="556"/>
      <c r="S207" s="449"/>
      <c r="T207" s="449"/>
    </row>
    <row r="208" spans="2:20" ht="25.5" x14ac:dyDescent="0.25">
      <c r="B208" s="403" t="e">
        <f>IF(Tabla1[[#This Row],[Código_Actividad]]="","",CONCATENATE(Tabla1[[#This Row],[POA]],".",Tabla1[[#This Row],[SRS]],".",Tabla1[[#This Row],[AREA]],".",Tabla1[[#This Row],[TIPO]]))</f>
        <v>#REF!</v>
      </c>
      <c r="C208" s="403" t="e">
        <f>IF(Tabla1[[#This Row],[Código_Actividad]]="","",'Formulario PPGR1'!#REF!)</f>
        <v>#REF!</v>
      </c>
      <c r="D208" s="403" t="e">
        <f>IF(Tabla1[[#This Row],[Código_Actividad]]="","",'Formulario PPGR1'!#REF!)</f>
        <v>#REF!</v>
      </c>
      <c r="E208" s="403" t="e">
        <f>IF(Tabla1[[#This Row],[Código_Actividad]]="","",'Formulario PPGR1'!#REF!)</f>
        <v>#REF!</v>
      </c>
      <c r="F208" s="403" t="e">
        <f>IF(Tabla1[[#This Row],[Código_Actividad]]="","",'Formulario PPGR1'!#REF!)</f>
        <v>#REF!</v>
      </c>
      <c r="G208" s="335" t="s">
        <v>2046</v>
      </c>
      <c r="H208" s="572" t="str">
        <f>IFERROR(VLOOKUP(Tabla1[[#This Row],[Código_Actividad]],'Formulario PPGR2'!$H$10:$I$1048576,2,FALSE),"")</f>
        <v>Supervisión a la oferta de servicios en hospitalización de enfermería</v>
      </c>
      <c r="I208" s="384">
        <f>IFERROR(VLOOKUP(Tabla1[[#This Row],[Código_Actividad]],Tabla2[[Código]:[Total de Acciones ]],15,FALSE),"")</f>
        <v>3</v>
      </c>
      <c r="J208" s="556" t="s">
        <v>128</v>
      </c>
      <c r="K208" s="558" t="s">
        <v>1298</v>
      </c>
      <c r="L208" s="557" t="s">
        <v>1302</v>
      </c>
      <c r="M208" s="382" t="str">
        <f>IFERROR(VLOOKUP($L208,[4]Insumos!$C$2:$F$517,2,FALSE),"")</f>
        <v xml:space="preserve">Cheque </v>
      </c>
      <c r="N208" s="505">
        <v>62</v>
      </c>
      <c r="O208" s="338">
        <f>IFERROR(VLOOKUP($L208,[4]Insumos!$C$2:$F$517,3,FALSE),"")</f>
        <v>2100</v>
      </c>
      <c r="P208" s="337">
        <f>+Tabla1[[#This Row],[Precio Unitario]]*Tabla1[[#This Row],[Cantidad de Insumos]]</f>
        <v>130200</v>
      </c>
      <c r="Q208" s="380" t="str">
        <f>IFERROR(VLOOKUP($L208,[4]Insumos!$C$2:$F$517,4,FALSE),"")</f>
        <v>2.2.3.1.01</v>
      </c>
      <c r="R208" s="556"/>
      <c r="S208" s="449"/>
      <c r="T208" s="449"/>
    </row>
    <row r="209" spans="2:20" ht="25.5" x14ac:dyDescent="0.25">
      <c r="B209" s="403" t="e">
        <f>IF(Tabla1[[#This Row],[Código_Actividad]]="","",CONCATENATE(Tabla1[[#This Row],[POA]],".",Tabla1[[#This Row],[SRS]],".",Tabla1[[#This Row],[AREA]],".",Tabla1[[#This Row],[TIPO]]))</f>
        <v>#REF!</v>
      </c>
      <c r="C209" s="403" t="e">
        <f>IF(Tabla1[[#This Row],[Código_Actividad]]="","",'Formulario PPGR1'!#REF!)</f>
        <v>#REF!</v>
      </c>
      <c r="D209" s="403" t="e">
        <f>IF(Tabla1[[#This Row],[Código_Actividad]]="","",'Formulario PPGR1'!#REF!)</f>
        <v>#REF!</v>
      </c>
      <c r="E209" s="403" t="e">
        <f>IF(Tabla1[[#This Row],[Código_Actividad]]="","",'Formulario PPGR1'!#REF!)</f>
        <v>#REF!</v>
      </c>
      <c r="F209" s="403" t="e">
        <f>IF(Tabla1[[#This Row],[Código_Actividad]]="","",'Formulario PPGR1'!#REF!)</f>
        <v>#REF!</v>
      </c>
      <c r="G209" s="335" t="s">
        <v>2046</v>
      </c>
      <c r="H209" s="572" t="str">
        <f>IFERROR(VLOOKUP(Tabla1[[#This Row],[Código_Actividad]],'Formulario PPGR2'!$H$10:$I$1048576,2,FALSE),"")</f>
        <v>Supervisión a la oferta de servicios en hospitalización de enfermería</v>
      </c>
      <c r="I209" s="384">
        <f>IFERROR(VLOOKUP(Tabla1[[#This Row],[Código_Actividad]],Tabla2[[Código]:[Total de Acciones ]],15,FALSE),"")</f>
        <v>3</v>
      </c>
      <c r="J209" s="556" t="s">
        <v>128</v>
      </c>
      <c r="K209" s="558" t="s">
        <v>1298</v>
      </c>
      <c r="L209" s="557" t="s">
        <v>1299</v>
      </c>
      <c r="M209" s="382" t="str">
        <f>IFERROR(VLOOKUP($L209,[4]Insumos!$C$2:$F$517,2,FALSE),"")</f>
        <v xml:space="preserve">Cheque </v>
      </c>
      <c r="N209" s="505">
        <v>31</v>
      </c>
      <c r="O209" s="338">
        <f>IFERROR(VLOOKUP($L209,[4]Insumos!$C$2:$F$517,3,FALSE),"")</f>
        <v>1500</v>
      </c>
      <c r="P209" s="337">
        <f>+Tabla1[[#This Row],[Precio Unitario]]*Tabla1[[#This Row],[Cantidad de Insumos]]</f>
        <v>46500</v>
      </c>
      <c r="Q209" s="380" t="str">
        <f>IFERROR(VLOOKUP($L209,[4]Insumos!$C$2:$F$517,4,FALSE),"")</f>
        <v>2.2.3.1.01</v>
      </c>
      <c r="R209" s="556"/>
      <c r="S209" s="449"/>
      <c r="T209" s="449"/>
    </row>
    <row r="210" spans="2:20" ht="25.5" x14ac:dyDescent="0.25">
      <c r="B210" s="403" t="e">
        <f>IF(Tabla1[[#This Row],[Código_Actividad]]="","",CONCATENATE(Tabla1[[#This Row],[POA]],".",Tabla1[[#This Row],[SRS]],".",Tabla1[[#This Row],[AREA]],".",Tabla1[[#This Row],[TIPO]]))</f>
        <v>#REF!</v>
      </c>
      <c r="C210" s="403" t="e">
        <f>IF(Tabla1[[#This Row],[Código_Actividad]]="","",'Formulario PPGR1'!#REF!)</f>
        <v>#REF!</v>
      </c>
      <c r="D210" s="403" t="e">
        <f>IF(Tabla1[[#This Row],[Código_Actividad]]="","",'Formulario PPGR1'!#REF!)</f>
        <v>#REF!</v>
      </c>
      <c r="E210" s="403" t="e">
        <f>IF(Tabla1[[#This Row],[Código_Actividad]]="","",'Formulario PPGR1'!#REF!)</f>
        <v>#REF!</v>
      </c>
      <c r="F210" s="403" t="e">
        <f>IF(Tabla1[[#This Row],[Código_Actividad]]="","",'Formulario PPGR1'!#REF!)</f>
        <v>#REF!</v>
      </c>
      <c r="G210" s="335" t="s">
        <v>2046</v>
      </c>
      <c r="H210" s="572" t="str">
        <f>IFERROR(VLOOKUP(Tabla1[[#This Row],[Código_Actividad]],'Formulario PPGR2'!$H$10:$I$1048576,2,FALSE),"")</f>
        <v>Supervisión a la oferta de servicios en hospitalización de enfermería</v>
      </c>
      <c r="I210" s="384">
        <f>IFERROR(VLOOKUP(Tabla1[[#This Row],[Código_Actividad]],Tabla2[[Código]:[Total de Acciones ]],15,FALSE),"")</f>
        <v>3</v>
      </c>
      <c r="J210" s="556" t="s">
        <v>216</v>
      </c>
      <c r="K210" s="558" t="s">
        <v>846</v>
      </c>
      <c r="L210" s="557" t="s">
        <v>854</v>
      </c>
      <c r="M210" s="382" t="str">
        <f>IFERROR(VLOOKUP($L210,[4]Insumos!$C$2:$F$517,2,FALSE),"")</f>
        <v>galon</v>
      </c>
      <c r="N210" s="505">
        <v>248</v>
      </c>
      <c r="O210" s="338">
        <f>IFERROR(VLOOKUP($L210,[4]Insumos!$C$2:$F$517,3,FALSE),"")</f>
        <v>181</v>
      </c>
      <c r="P210" s="337">
        <f>+Tabla1[[#This Row],[Precio Unitario]]*Tabla1[[#This Row],[Cantidad de Insumos]]</f>
        <v>44888</v>
      </c>
      <c r="Q210" s="380" t="str">
        <f>IFERROR(VLOOKUP($L210,[4]Insumos!$C$2:$F$517,4,FALSE),"")</f>
        <v>2.3.7.1.02</v>
      </c>
      <c r="R210" s="556"/>
      <c r="S210" s="449"/>
      <c r="T210" s="449"/>
    </row>
    <row r="211" spans="2:20" ht="38.25" x14ac:dyDescent="0.25">
      <c r="B211" s="403" t="e">
        <f>IF(Tabla1[[#This Row],[Código_Actividad]]="","",CONCATENATE(Tabla1[[#This Row],[POA]],".",Tabla1[[#This Row],[SRS]],".",Tabla1[[#This Row],[AREA]],".",Tabla1[[#This Row],[TIPO]]))</f>
        <v>#REF!</v>
      </c>
      <c r="C211" s="403" t="e">
        <f>IF(Tabla1[[#This Row],[Código_Actividad]]="","",'Formulario PPGR1'!#REF!)</f>
        <v>#REF!</v>
      </c>
      <c r="D211" s="403" t="e">
        <f>IF(Tabla1[[#This Row],[Código_Actividad]]="","",'Formulario PPGR1'!#REF!)</f>
        <v>#REF!</v>
      </c>
      <c r="E211" s="403" t="e">
        <f>IF(Tabla1[[#This Row],[Código_Actividad]]="","",'Formulario PPGR1'!#REF!)</f>
        <v>#REF!</v>
      </c>
      <c r="F211" s="403" t="e">
        <f>IF(Tabla1[[#This Row],[Código_Actividad]]="","",'Formulario PPGR1'!#REF!)</f>
        <v>#REF!</v>
      </c>
      <c r="G211" s="335" t="s">
        <v>2046</v>
      </c>
      <c r="H211" s="572" t="str">
        <f>IFERROR(VLOOKUP(Tabla1[[#This Row],[Código_Actividad]],'Formulario PPGR2'!$H$10:$I$1048576,2,FALSE),"")</f>
        <v>Supervisión a la oferta de servicios en hospitalización de enfermería</v>
      </c>
      <c r="I211" s="384">
        <f>IFERROR(VLOOKUP(Tabla1[[#This Row],[Código_Actividad]],Tabla2[[Código]:[Total de Acciones ]],15,FALSE),"")</f>
        <v>3</v>
      </c>
      <c r="J211" s="556" t="s">
        <v>172</v>
      </c>
      <c r="K211" s="558" t="s">
        <v>688</v>
      </c>
      <c r="L211" s="557" t="s">
        <v>698</v>
      </c>
      <c r="M211" s="382" t="str">
        <f>IFERROR(VLOOKUP($L211,[4]Insumos!$C$2:$F$517,2,FALSE),"")</f>
        <v>unidad</v>
      </c>
      <c r="N211" s="505">
        <v>4</v>
      </c>
      <c r="O211" s="338">
        <f>IFERROR(VLOOKUP($L211,[4]Insumos!$C$2:$F$517,3,FALSE),"")</f>
        <v>29393.8</v>
      </c>
      <c r="P211" s="337">
        <f>+Tabla1[[#This Row],[Precio Unitario]]*Tabla1[[#This Row],[Cantidad de Insumos]]</f>
        <v>117575.2</v>
      </c>
      <c r="Q211" s="380" t="str">
        <f>IFERROR(VLOOKUP($L211,[4]Insumos!$C$2:$F$517,4,FALSE),"")</f>
        <v>2.3.1.1.01</v>
      </c>
      <c r="R211" s="556"/>
      <c r="S211" s="449"/>
      <c r="T211" s="449"/>
    </row>
    <row r="212" spans="2:20" ht="38.25" x14ac:dyDescent="0.25">
      <c r="B212" s="403" t="e">
        <f>IF(Tabla1[[#This Row],[Código_Actividad]]="","",CONCATENATE(Tabla1[[#This Row],[POA]],".",Tabla1[[#This Row],[SRS]],".",Tabla1[[#This Row],[AREA]],".",Tabla1[[#This Row],[TIPO]]))</f>
        <v>#REF!</v>
      </c>
      <c r="C212" s="403" t="e">
        <f>IF(Tabla1[[#This Row],[Código_Actividad]]="","",'Formulario PPGR1'!#REF!)</f>
        <v>#REF!</v>
      </c>
      <c r="D212" s="403" t="e">
        <f>IF(Tabla1[[#This Row],[Código_Actividad]]="","",'Formulario PPGR1'!#REF!)</f>
        <v>#REF!</v>
      </c>
      <c r="E212" s="403" t="e">
        <f>IF(Tabla1[[#This Row],[Código_Actividad]]="","",'Formulario PPGR1'!#REF!)</f>
        <v>#REF!</v>
      </c>
      <c r="F212" s="403" t="e">
        <f>IF(Tabla1[[#This Row],[Código_Actividad]]="","",'Formulario PPGR1'!#REF!)</f>
        <v>#REF!</v>
      </c>
      <c r="G212" s="335" t="s">
        <v>2651</v>
      </c>
      <c r="H212" s="572" t="str">
        <f>IFERROR(VLOOKUP(Tabla1[[#This Row],[Código_Actividad]],'Formulario PPGR2'!$H$10:$I$1048576,2,FALSE),"")</f>
        <v>Reuniones de la UTR de evaluación de casos TB-DR.</v>
      </c>
      <c r="I212" s="384">
        <f>IFERROR(VLOOKUP(Tabla1[[#This Row],[Código_Actividad]],Tabla2[[Código]:[Total de Acciones ]],15,FALSE),"")</f>
        <v>12</v>
      </c>
      <c r="J212" s="556" t="s">
        <v>172</v>
      </c>
      <c r="K212" s="558" t="str">
        <f>IFERROR(VLOOKUP($J212,[3]LSIns!$B$5:$C$45,2,FALSE),"")</f>
        <v>lsAlimentosyBebidas</v>
      </c>
      <c r="L212" s="557" t="s">
        <v>704</v>
      </c>
      <c r="M212" s="382" t="str">
        <f>IFERROR(VLOOKUP($L212,[4]Insumos!$C$2:$F$517,2,FALSE),"")</f>
        <v>unidad</v>
      </c>
      <c r="N212" s="505">
        <v>12</v>
      </c>
      <c r="O212" s="338">
        <f>IFERROR(VLOOKUP($L212,[4]Insumos!$C$2:$F$517,3,FALSE),"")</f>
        <v>12626</v>
      </c>
      <c r="P212" s="337">
        <f>+Tabla1[[#This Row],[Precio Unitario]]*Tabla1[[#This Row],[Cantidad de Insumos]]</f>
        <v>151512</v>
      </c>
      <c r="Q212" s="380" t="str">
        <f>IFERROR(VLOOKUP($L212,[4]Insumos!$C$2:$F$517,4,FALSE),"")</f>
        <v>2.3.1.1.01</v>
      </c>
      <c r="R212" s="556"/>
      <c r="S212" s="449"/>
      <c r="T212" s="449"/>
    </row>
    <row r="213" spans="2:20" ht="38.25" x14ac:dyDescent="0.25">
      <c r="B213" s="403" t="e">
        <f>IF(Tabla1[[#This Row],[Código_Actividad]]="","",CONCATENATE(Tabla1[[#This Row],[POA]],".",Tabla1[[#This Row],[SRS]],".",Tabla1[[#This Row],[AREA]],".",Tabla1[[#This Row],[TIPO]]))</f>
        <v>#REF!</v>
      </c>
      <c r="C213" s="403" t="e">
        <f>IF(Tabla1[[#This Row],[Código_Actividad]]="","",'Formulario PPGR1'!#REF!)</f>
        <v>#REF!</v>
      </c>
      <c r="D213" s="403" t="e">
        <f>IF(Tabla1[[#This Row],[Código_Actividad]]="","",'Formulario PPGR1'!#REF!)</f>
        <v>#REF!</v>
      </c>
      <c r="E213" s="403" t="e">
        <f>IF(Tabla1[[#This Row],[Código_Actividad]]="","",'Formulario PPGR1'!#REF!)</f>
        <v>#REF!</v>
      </c>
      <c r="F213" s="403" t="e">
        <f>IF(Tabla1[[#This Row],[Código_Actividad]]="","",'Formulario PPGR1'!#REF!)</f>
        <v>#REF!</v>
      </c>
      <c r="G213" s="335" t="s">
        <v>2146</v>
      </c>
      <c r="H213" s="572" t="str">
        <f>IFERROR(VLOOKUP(Tabla1[[#This Row],[Código_Actividad]],'Formulario PPGR2'!$H$10:$I$1048576,2,FALSE),"")</f>
        <v>Captaciòn y seguimiento de embarazadas y puérperas según guias y protocolos en el Primer Nivel</v>
      </c>
      <c r="I213" s="384">
        <f>IFERROR(VLOOKUP(Tabla1[[#This Row],[Código_Actividad]],Tabla2[[Código]:[Total de Acciones ]],15,FALSE),"")</f>
        <v>4</v>
      </c>
      <c r="J213" s="556" t="s">
        <v>128</v>
      </c>
      <c r="K213" s="558" t="s">
        <v>1298</v>
      </c>
      <c r="L213" s="557" t="s">
        <v>1302</v>
      </c>
      <c r="M213" s="382" t="str">
        <f>IFERROR(VLOOKUP($L213,[4]Insumos!$C$2:$F$517,2,FALSE),"")</f>
        <v xml:space="preserve">Cheque </v>
      </c>
      <c r="N213" s="505">
        <v>12</v>
      </c>
      <c r="O213" s="338">
        <f>IFERROR(VLOOKUP($L213,[4]Insumos!$C$2:$F$517,3,FALSE),"")</f>
        <v>2100</v>
      </c>
      <c r="P213" s="337">
        <f>+Tabla1[[#This Row],[Precio Unitario]]*Tabla1[[#This Row],[Cantidad de Insumos]]</f>
        <v>25200</v>
      </c>
      <c r="Q213" s="380" t="str">
        <f>IFERROR(VLOOKUP($L213,[4]Insumos!$C$2:$F$517,4,FALSE),"")</f>
        <v>2.2.3.1.01</v>
      </c>
      <c r="R213" s="556"/>
      <c r="S213" s="449"/>
      <c r="T213" s="449"/>
    </row>
    <row r="214" spans="2:20" ht="38.25" x14ac:dyDescent="0.25">
      <c r="B214" s="403" t="e">
        <f>IF(Tabla1[[#This Row],[Código_Actividad]]="","",CONCATENATE(Tabla1[[#This Row],[POA]],".",Tabla1[[#This Row],[SRS]],".",Tabla1[[#This Row],[AREA]],".",Tabla1[[#This Row],[TIPO]]))</f>
        <v>#REF!</v>
      </c>
      <c r="C214" s="403" t="e">
        <f>IF(Tabla1[[#This Row],[Código_Actividad]]="","",'Formulario PPGR1'!#REF!)</f>
        <v>#REF!</v>
      </c>
      <c r="D214" s="403" t="e">
        <f>IF(Tabla1[[#This Row],[Código_Actividad]]="","",'Formulario PPGR1'!#REF!)</f>
        <v>#REF!</v>
      </c>
      <c r="E214" s="403" t="e">
        <f>IF(Tabla1[[#This Row],[Código_Actividad]]="","",'Formulario PPGR1'!#REF!)</f>
        <v>#REF!</v>
      </c>
      <c r="F214" s="403" t="e">
        <f>IF(Tabla1[[#This Row],[Código_Actividad]]="","",'Formulario PPGR1'!#REF!)</f>
        <v>#REF!</v>
      </c>
      <c r="G214" s="335" t="s">
        <v>2146</v>
      </c>
      <c r="H214" s="572" t="str">
        <f>IFERROR(VLOOKUP(Tabla1[[#This Row],[Código_Actividad]],'Formulario PPGR2'!$H$10:$I$1048576,2,FALSE),"")</f>
        <v>Captaciòn y seguimiento de embarazadas y puérperas según guias y protocolos en el Primer Nivel</v>
      </c>
      <c r="I214" s="384">
        <f>IFERROR(VLOOKUP(Tabla1[[#This Row],[Código_Actividad]],Tabla2[[Código]:[Total de Acciones ]],15,FALSE),"")</f>
        <v>4</v>
      </c>
      <c r="J214" s="556" t="s">
        <v>128</v>
      </c>
      <c r="K214" s="558" t="s">
        <v>1298</v>
      </c>
      <c r="L214" s="557" t="s">
        <v>1299</v>
      </c>
      <c r="M214" s="382" t="str">
        <f>IFERROR(VLOOKUP($L214,[4]Insumos!$C$2:$F$517,2,FALSE),"")</f>
        <v xml:space="preserve">Cheque </v>
      </c>
      <c r="N214" s="505">
        <v>12</v>
      </c>
      <c r="O214" s="338">
        <f>IFERROR(VLOOKUP($L214,[4]Insumos!$C$2:$F$517,3,FALSE),"")</f>
        <v>1500</v>
      </c>
      <c r="P214" s="337">
        <f>+Tabla1[[#This Row],[Precio Unitario]]*Tabla1[[#This Row],[Cantidad de Insumos]]</f>
        <v>18000</v>
      </c>
      <c r="Q214" s="380" t="str">
        <f>IFERROR(VLOOKUP($L214,[4]Insumos!$C$2:$F$517,4,FALSE),"")</f>
        <v>2.2.3.1.01</v>
      </c>
      <c r="R214" s="556"/>
      <c r="S214" s="449"/>
      <c r="T214" s="449"/>
    </row>
    <row r="215" spans="2:20" ht="38.25" x14ac:dyDescent="0.25">
      <c r="B215" s="403" t="e">
        <f>IF(Tabla1[[#This Row],[Código_Actividad]]="","",CONCATENATE(Tabla1[[#This Row],[POA]],".",Tabla1[[#This Row],[SRS]],".",Tabla1[[#This Row],[AREA]],".",Tabla1[[#This Row],[TIPO]]))</f>
        <v>#REF!</v>
      </c>
      <c r="C215" s="403" t="e">
        <f>IF(Tabla1[[#This Row],[Código_Actividad]]="","",'Formulario PPGR1'!#REF!)</f>
        <v>#REF!</v>
      </c>
      <c r="D215" s="403" t="e">
        <f>IF(Tabla1[[#This Row],[Código_Actividad]]="","",'Formulario PPGR1'!#REF!)</f>
        <v>#REF!</v>
      </c>
      <c r="E215" s="403" t="e">
        <f>IF(Tabla1[[#This Row],[Código_Actividad]]="","",'Formulario PPGR1'!#REF!)</f>
        <v>#REF!</v>
      </c>
      <c r="F215" s="403" t="e">
        <f>IF(Tabla1[[#This Row],[Código_Actividad]]="","",'Formulario PPGR1'!#REF!)</f>
        <v>#REF!</v>
      </c>
      <c r="G215" s="335" t="s">
        <v>2146</v>
      </c>
      <c r="H215" s="572" t="str">
        <f>IFERROR(VLOOKUP(Tabla1[[#This Row],[Código_Actividad]],'Formulario PPGR2'!$H$10:$I$1048576,2,FALSE),"")</f>
        <v>Captaciòn y seguimiento de embarazadas y puérperas según guias y protocolos en el Primer Nivel</v>
      </c>
      <c r="I215" s="384">
        <f>IFERROR(VLOOKUP(Tabla1[[#This Row],[Código_Actividad]],Tabla2[[Código]:[Total de Acciones ]],15,FALSE),"")</f>
        <v>4</v>
      </c>
      <c r="J215" s="556" t="s">
        <v>216</v>
      </c>
      <c r="K215" s="558" t="s">
        <v>846</v>
      </c>
      <c r="L215" s="557" t="s">
        <v>854</v>
      </c>
      <c r="M215" s="382" t="str">
        <f>IFERROR(VLOOKUP($L215,[4]Insumos!$C$2:$F$517,2,FALSE),"")</f>
        <v>galon</v>
      </c>
      <c r="N215" s="505">
        <v>120</v>
      </c>
      <c r="O215" s="338">
        <f>IFERROR(VLOOKUP($L215,[4]Insumos!$C$2:$F$517,3,FALSE),"")</f>
        <v>181</v>
      </c>
      <c r="P215" s="337">
        <f>+Tabla1[[#This Row],[Precio Unitario]]*Tabla1[[#This Row],[Cantidad de Insumos]]</f>
        <v>21720</v>
      </c>
      <c r="Q215" s="380" t="str">
        <f>IFERROR(VLOOKUP($L215,[4]Insumos!$C$2:$F$517,4,FALSE),"")</f>
        <v>2.3.7.1.02</v>
      </c>
      <c r="R215" s="556"/>
      <c r="S215" s="449"/>
      <c r="T215" s="449"/>
    </row>
    <row r="216" spans="2:20" ht="38.25" x14ac:dyDescent="0.25">
      <c r="B216" s="403" t="e">
        <f>IF(Tabla1[[#This Row],[Código_Actividad]]="","",CONCATENATE(Tabla1[[#This Row],[POA]],".",Tabla1[[#This Row],[SRS]],".",Tabla1[[#This Row],[AREA]],".",Tabla1[[#This Row],[TIPO]]))</f>
        <v>#REF!</v>
      </c>
      <c r="C216" s="403" t="e">
        <f>IF(Tabla1[[#This Row],[Código_Actividad]]="","",'Formulario PPGR1'!#REF!)</f>
        <v>#REF!</v>
      </c>
      <c r="D216" s="403" t="e">
        <f>IF(Tabla1[[#This Row],[Código_Actividad]]="","",'Formulario PPGR1'!#REF!)</f>
        <v>#REF!</v>
      </c>
      <c r="E216" s="403" t="e">
        <f>IF(Tabla1[[#This Row],[Código_Actividad]]="","",'Formulario PPGR1'!#REF!)</f>
        <v>#REF!</v>
      </c>
      <c r="F216" s="403" t="e">
        <f>IF(Tabla1[[#This Row],[Código_Actividad]]="","",'Formulario PPGR1'!#REF!)</f>
        <v>#REF!</v>
      </c>
      <c r="G216" s="335" t="s">
        <v>2146</v>
      </c>
      <c r="H216" s="572" t="str">
        <f>IFERROR(VLOOKUP(Tabla1[[#This Row],[Código_Actividad]],'Formulario PPGR2'!$H$10:$I$1048576,2,FALSE),"")</f>
        <v>Captaciòn y seguimiento de embarazadas y puérperas según guias y protocolos en el Primer Nivel</v>
      </c>
      <c r="I216" s="384">
        <f>IFERROR(VLOOKUP(Tabla1[[#This Row],[Código_Actividad]],Tabla2[[Código]:[Total de Acciones ]],15,FALSE),"")</f>
        <v>4</v>
      </c>
      <c r="J216" s="556" t="s">
        <v>172</v>
      </c>
      <c r="K216" s="558" t="s">
        <v>688</v>
      </c>
      <c r="L216" s="557" t="s">
        <v>704</v>
      </c>
      <c r="M216" s="382" t="str">
        <f>IFERROR(VLOOKUP($L216,[4]Insumos!$C$2:$F$517,2,FALSE),"")</f>
        <v>unidad</v>
      </c>
      <c r="N216" s="505">
        <v>4</v>
      </c>
      <c r="O216" s="338">
        <f>IFERROR(VLOOKUP($L216,[4]Insumos!$C$2:$F$517,3,FALSE),"")</f>
        <v>12626</v>
      </c>
      <c r="P216" s="337">
        <f>+Tabla1[[#This Row],[Precio Unitario]]*Tabla1[[#This Row],[Cantidad de Insumos]]</f>
        <v>50504</v>
      </c>
      <c r="Q216" s="380" t="str">
        <f>IFERROR(VLOOKUP($L216,[4]Insumos!$C$2:$F$517,4,FALSE),"")</f>
        <v>2.3.1.1.01</v>
      </c>
      <c r="R216" s="556"/>
      <c r="S216" s="449"/>
      <c r="T216" s="449"/>
    </row>
    <row r="217" spans="2:20" ht="38.25" x14ac:dyDescent="0.25">
      <c r="B217" s="403" t="e">
        <f>IF(Tabla1[[#This Row],[Código_Actividad]]="","",CONCATENATE(Tabla1[[#This Row],[POA]],".",Tabla1[[#This Row],[SRS]],".",Tabla1[[#This Row],[AREA]],".",Tabla1[[#This Row],[TIPO]]))</f>
        <v>#REF!</v>
      </c>
      <c r="C217" s="403" t="e">
        <f>IF(Tabla1[[#This Row],[Código_Actividad]]="","",'Formulario PPGR1'!#REF!)</f>
        <v>#REF!</v>
      </c>
      <c r="D217" s="403" t="e">
        <f>IF(Tabla1[[#This Row],[Código_Actividad]]="","",'Formulario PPGR1'!#REF!)</f>
        <v>#REF!</v>
      </c>
      <c r="E217" s="403" t="e">
        <f>IF(Tabla1[[#This Row],[Código_Actividad]]="","",'Formulario PPGR1'!#REF!)</f>
        <v>#REF!</v>
      </c>
      <c r="F217" s="403" t="e">
        <f>IF(Tabla1[[#This Row],[Código_Actividad]]="","",'Formulario PPGR1'!#REF!)</f>
        <v>#REF!</v>
      </c>
      <c r="G217" s="335" t="s">
        <v>2146</v>
      </c>
      <c r="H217" s="572" t="str">
        <f>IFERROR(VLOOKUP(Tabla1[[#This Row],[Código_Actividad]],'Formulario PPGR2'!$H$10:$I$1048576,2,FALSE),"")</f>
        <v>Captaciòn y seguimiento de embarazadas y puérperas según guias y protocolos en el Primer Nivel</v>
      </c>
      <c r="I217" s="384">
        <f>IFERROR(VLOOKUP(Tabla1[[#This Row],[Código_Actividad]],Tabla2[[Código]:[Total de Acciones ]],15,FALSE),"")</f>
        <v>4</v>
      </c>
      <c r="J217" s="556" t="s">
        <v>172</v>
      </c>
      <c r="K217" s="558" t="s">
        <v>688</v>
      </c>
      <c r="L217" s="557" t="s">
        <v>703</v>
      </c>
      <c r="M217" s="382" t="str">
        <f>IFERROR(VLOOKUP($L217,[4]Insumos!$C$2:$F$517,2,FALSE),"")</f>
        <v>unidad</v>
      </c>
      <c r="N217" s="505">
        <v>4</v>
      </c>
      <c r="O217" s="338">
        <f>IFERROR(VLOOKUP($L217,[4]Insumos!$C$2:$F$517,3,FALSE),"")</f>
        <v>12537.5</v>
      </c>
      <c r="P217" s="337">
        <f>+Tabla1[[#This Row],[Precio Unitario]]*Tabla1[[#This Row],[Cantidad de Insumos]]</f>
        <v>50150</v>
      </c>
      <c r="Q217" s="380" t="str">
        <f>IFERROR(VLOOKUP($L217,[4]Insumos!$C$2:$F$517,4,FALSE),"")</f>
        <v>2.3.1.1.01</v>
      </c>
      <c r="R217" s="556"/>
      <c r="S217" s="449"/>
      <c r="T217" s="449"/>
    </row>
    <row r="218" spans="2:20" ht="38.25" x14ac:dyDescent="0.25">
      <c r="B218" s="403" t="e">
        <f>IF(Tabla1[[#This Row],[Código_Actividad]]="","",CONCATENATE(Tabla1[[#This Row],[POA]],".",Tabla1[[#This Row],[SRS]],".",Tabla1[[#This Row],[AREA]],".",Tabla1[[#This Row],[TIPO]]))</f>
        <v>#REF!</v>
      </c>
      <c r="C218" s="403" t="e">
        <f>IF(Tabla1[[#This Row],[Código_Actividad]]="","",'Formulario PPGR1'!#REF!)</f>
        <v>#REF!</v>
      </c>
      <c r="D218" s="403" t="e">
        <f>IF(Tabla1[[#This Row],[Código_Actividad]]="","",'Formulario PPGR1'!#REF!)</f>
        <v>#REF!</v>
      </c>
      <c r="E218" s="403" t="e">
        <f>IF(Tabla1[[#This Row],[Código_Actividad]]="","",'Formulario PPGR1'!#REF!)</f>
        <v>#REF!</v>
      </c>
      <c r="F218" s="403" t="e">
        <f>IF(Tabla1[[#This Row],[Código_Actividad]]="","",'Formulario PPGR1'!#REF!)</f>
        <v>#REF!</v>
      </c>
      <c r="G218" s="335" t="s">
        <v>2146</v>
      </c>
      <c r="H218" s="572" t="str">
        <f>IFERROR(VLOOKUP(Tabla1[[#This Row],[Código_Actividad]],'Formulario PPGR2'!$H$10:$I$1048576,2,FALSE),"")</f>
        <v>Captaciòn y seguimiento de embarazadas y puérperas según guias y protocolos en el Primer Nivel</v>
      </c>
      <c r="I218" s="384">
        <f>IFERROR(VLOOKUP(Tabla1[[#This Row],[Código_Actividad]],Tabla2[[Código]:[Total de Acciones ]],15,FALSE),"")</f>
        <v>4</v>
      </c>
      <c r="J218" s="556" t="s">
        <v>172</v>
      </c>
      <c r="K218" s="558" t="s">
        <v>688</v>
      </c>
      <c r="L218" s="557" t="s">
        <v>703</v>
      </c>
      <c r="M218" s="382" t="str">
        <f>IFERROR(VLOOKUP($L218,[4]Insumos!$C$2:$F$517,2,FALSE),"")</f>
        <v>unidad</v>
      </c>
      <c r="N218" s="505">
        <v>4</v>
      </c>
      <c r="O218" s="338">
        <f>IFERROR(VLOOKUP($L218,[4]Insumos!$C$2:$F$517,3,FALSE),"")</f>
        <v>12537.5</v>
      </c>
      <c r="P218" s="337">
        <f>+Tabla1[[#This Row],[Precio Unitario]]*Tabla1[[#This Row],[Cantidad de Insumos]]</f>
        <v>50150</v>
      </c>
      <c r="Q218" s="380" t="str">
        <f>IFERROR(VLOOKUP($L218,[4]Insumos!$C$2:$F$517,4,FALSE),"")</f>
        <v>2.3.1.1.01</v>
      </c>
      <c r="R218" s="556"/>
      <c r="S218" s="449"/>
      <c r="T218" s="449"/>
    </row>
    <row r="219" spans="2:20" ht="63.75" x14ac:dyDescent="0.25">
      <c r="B219" s="403" t="e">
        <f>IF(Tabla1[[#This Row],[Código_Actividad]]="","",CONCATENATE(Tabla1[[#This Row],[POA]],".",Tabla1[[#This Row],[SRS]],".",Tabla1[[#This Row],[AREA]],".",Tabla1[[#This Row],[TIPO]]))</f>
        <v>#REF!</v>
      </c>
      <c r="C219" s="403" t="e">
        <f>IF(Tabla1[[#This Row],[Código_Actividad]]="","",'Formulario PPGR1'!#REF!)</f>
        <v>#REF!</v>
      </c>
      <c r="D219" s="403" t="e">
        <f>IF(Tabla1[[#This Row],[Código_Actividad]]="","",'Formulario PPGR1'!#REF!)</f>
        <v>#REF!</v>
      </c>
      <c r="E219" s="403" t="e">
        <f>IF(Tabla1[[#This Row],[Código_Actividad]]="","",'Formulario PPGR1'!#REF!)</f>
        <v>#REF!</v>
      </c>
      <c r="F219" s="403" t="e">
        <f>IF(Tabla1[[#This Row],[Código_Actividad]]="","",'Formulario PPGR1'!#REF!)</f>
        <v>#REF!</v>
      </c>
      <c r="G219" s="335" t="s">
        <v>2144</v>
      </c>
      <c r="H219" s="572" t="str">
        <f>IFERROR(VLOOKUP(Tabla1[[#This Row],[Código_Actividad]],'Formulario PPGR2'!$H$10:$I$1048576,2,FALSE),"")</f>
        <v xml:space="preserve">Seguimiento a los equipos de la UNAP para  la captación,  seguimiento al crecimiento y desarrollo, vigilancia del estado nutricional menores de 5 años </v>
      </c>
      <c r="I219" s="384">
        <f>IFERROR(VLOOKUP(Tabla1[[#This Row],[Código_Actividad]],Tabla2[[Código]:[Total de Acciones ]],15,FALSE),"")</f>
        <v>4</v>
      </c>
      <c r="J219" s="556" t="s">
        <v>128</v>
      </c>
      <c r="K219" s="558" t="s">
        <v>1298</v>
      </c>
      <c r="L219" s="557" t="s">
        <v>1302</v>
      </c>
      <c r="M219" s="382" t="str">
        <f>IFERROR(VLOOKUP($L219,[4]Insumos!$C$2:$F$517,2,FALSE),"")</f>
        <v xml:space="preserve">Cheque </v>
      </c>
      <c r="N219" s="505">
        <v>3</v>
      </c>
      <c r="O219" s="338">
        <f>IFERROR(VLOOKUP($L219,[4]Insumos!$C$2:$F$517,3,FALSE),"")</f>
        <v>2100</v>
      </c>
      <c r="P219" s="337">
        <f>+Tabla1[[#This Row],[Precio Unitario]]*Tabla1[[#This Row],[Cantidad de Insumos]]</f>
        <v>6300</v>
      </c>
      <c r="Q219" s="380" t="str">
        <f>IFERROR(VLOOKUP($L219,[4]Insumos!$C$2:$F$517,4,FALSE),"")</f>
        <v>2.2.3.1.01</v>
      </c>
      <c r="R219" s="556"/>
      <c r="S219" s="449"/>
      <c r="T219" s="449"/>
    </row>
    <row r="220" spans="2:20" ht="63.75" x14ac:dyDescent="0.25">
      <c r="B220" s="403" t="e">
        <f>IF(Tabla1[[#This Row],[Código_Actividad]]="","",CONCATENATE(Tabla1[[#This Row],[POA]],".",Tabla1[[#This Row],[SRS]],".",Tabla1[[#This Row],[AREA]],".",Tabla1[[#This Row],[TIPO]]))</f>
        <v>#REF!</v>
      </c>
      <c r="C220" s="403" t="e">
        <f>IF(Tabla1[[#This Row],[Código_Actividad]]="","",'Formulario PPGR1'!#REF!)</f>
        <v>#REF!</v>
      </c>
      <c r="D220" s="403" t="e">
        <f>IF(Tabla1[[#This Row],[Código_Actividad]]="","",'Formulario PPGR1'!#REF!)</f>
        <v>#REF!</v>
      </c>
      <c r="E220" s="403" t="e">
        <f>IF(Tabla1[[#This Row],[Código_Actividad]]="","",'Formulario PPGR1'!#REF!)</f>
        <v>#REF!</v>
      </c>
      <c r="F220" s="403" t="e">
        <f>IF(Tabla1[[#This Row],[Código_Actividad]]="","",'Formulario PPGR1'!#REF!)</f>
        <v>#REF!</v>
      </c>
      <c r="G220" s="335" t="s">
        <v>2144</v>
      </c>
      <c r="H220" s="572" t="str">
        <f>IFERROR(VLOOKUP(Tabla1[[#This Row],[Código_Actividad]],'Formulario PPGR2'!$H$10:$I$1048576,2,FALSE),"")</f>
        <v xml:space="preserve">Seguimiento a los equipos de la UNAP para  la captación,  seguimiento al crecimiento y desarrollo, vigilancia del estado nutricional menores de 5 años </v>
      </c>
      <c r="I220" s="384">
        <f>IFERROR(VLOOKUP(Tabla1[[#This Row],[Código_Actividad]],Tabla2[[Código]:[Total de Acciones ]],15,FALSE),"")</f>
        <v>4</v>
      </c>
      <c r="J220" s="556" t="s">
        <v>128</v>
      </c>
      <c r="K220" s="558" t="s">
        <v>1298</v>
      </c>
      <c r="L220" s="557" t="s">
        <v>1299</v>
      </c>
      <c r="M220" s="382" t="str">
        <f>IFERROR(VLOOKUP($L220,[4]Insumos!$C$2:$F$517,2,FALSE),"")</f>
        <v xml:space="preserve">Cheque </v>
      </c>
      <c r="N220" s="505">
        <v>3</v>
      </c>
      <c r="O220" s="338">
        <f>IFERROR(VLOOKUP($L220,[4]Insumos!$C$2:$F$517,3,FALSE),"")</f>
        <v>1500</v>
      </c>
      <c r="P220" s="337">
        <f>+Tabla1[[#This Row],[Precio Unitario]]*Tabla1[[#This Row],[Cantidad de Insumos]]</f>
        <v>4500</v>
      </c>
      <c r="Q220" s="380" t="str">
        <f>IFERROR(VLOOKUP($L220,[4]Insumos!$C$2:$F$517,4,FALSE),"")</f>
        <v>2.2.3.1.01</v>
      </c>
      <c r="R220" s="556"/>
      <c r="S220" s="449"/>
      <c r="T220" s="449"/>
    </row>
    <row r="221" spans="2:20" ht="63.75" x14ac:dyDescent="0.25">
      <c r="B221" s="403" t="e">
        <f>IF(Tabla1[[#This Row],[Código_Actividad]]="","",CONCATENATE(Tabla1[[#This Row],[POA]],".",Tabla1[[#This Row],[SRS]],".",Tabla1[[#This Row],[AREA]],".",Tabla1[[#This Row],[TIPO]]))</f>
        <v>#REF!</v>
      </c>
      <c r="C221" s="403" t="e">
        <f>IF(Tabla1[[#This Row],[Código_Actividad]]="","",'Formulario PPGR1'!#REF!)</f>
        <v>#REF!</v>
      </c>
      <c r="D221" s="403" t="e">
        <f>IF(Tabla1[[#This Row],[Código_Actividad]]="","",'Formulario PPGR1'!#REF!)</f>
        <v>#REF!</v>
      </c>
      <c r="E221" s="403" t="e">
        <f>IF(Tabla1[[#This Row],[Código_Actividad]]="","",'Formulario PPGR1'!#REF!)</f>
        <v>#REF!</v>
      </c>
      <c r="F221" s="403" t="e">
        <f>IF(Tabla1[[#This Row],[Código_Actividad]]="","",'Formulario PPGR1'!#REF!)</f>
        <v>#REF!</v>
      </c>
      <c r="G221" s="335" t="s">
        <v>2144</v>
      </c>
      <c r="H221" s="572" t="str">
        <f>IFERROR(VLOOKUP(Tabla1[[#This Row],[Código_Actividad]],'Formulario PPGR2'!$H$10:$I$1048576,2,FALSE),"")</f>
        <v xml:space="preserve">Seguimiento a los equipos de la UNAP para  la captación,  seguimiento al crecimiento y desarrollo, vigilancia del estado nutricional menores de 5 años </v>
      </c>
      <c r="I221" s="384">
        <f>IFERROR(VLOOKUP(Tabla1[[#This Row],[Código_Actividad]],Tabla2[[Código]:[Total de Acciones ]],15,FALSE),"")</f>
        <v>4</v>
      </c>
      <c r="J221" s="556" t="s">
        <v>216</v>
      </c>
      <c r="K221" s="558" t="s">
        <v>846</v>
      </c>
      <c r="L221" s="557" t="s">
        <v>854</v>
      </c>
      <c r="M221" s="382" t="str">
        <f>IFERROR(VLOOKUP($L221,[4]Insumos!$C$2:$F$517,2,FALSE),"")</f>
        <v>galon</v>
      </c>
      <c r="N221" s="505">
        <v>40</v>
      </c>
      <c r="O221" s="338">
        <f>IFERROR(VLOOKUP($L221,[4]Insumos!$C$2:$F$517,3,FALSE),"")</f>
        <v>181</v>
      </c>
      <c r="P221" s="337">
        <f>+Tabla1[[#This Row],[Precio Unitario]]*Tabla1[[#This Row],[Cantidad de Insumos]]</f>
        <v>7240</v>
      </c>
      <c r="Q221" s="380" t="str">
        <f>IFERROR(VLOOKUP($L221,[4]Insumos!$C$2:$F$517,4,FALSE),"")</f>
        <v>2.3.7.1.02</v>
      </c>
      <c r="R221" s="556"/>
      <c r="S221" s="449"/>
      <c r="T221" s="449"/>
    </row>
    <row r="222" spans="2:20" ht="63.75" x14ac:dyDescent="0.25">
      <c r="B222" s="403" t="e">
        <f>IF(Tabla1[[#This Row],[Código_Actividad]]="","",CONCATENATE(Tabla1[[#This Row],[POA]],".",Tabla1[[#This Row],[SRS]],".",Tabla1[[#This Row],[AREA]],".",Tabla1[[#This Row],[TIPO]]))</f>
        <v>#REF!</v>
      </c>
      <c r="C222" s="403" t="e">
        <f>IF(Tabla1[[#This Row],[Código_Actividad]]="","",'Formulario PPGR1'!#REF!)</f>
        <v>#REF!</v>
      </c>
      <c r="D222" s="403" t="e">
        <f>IF(Tabla1[[#This Row],[Código_Actividad]]="","",'Formulario PPGR1'!#REF!)</f>
        <v>#REF!</v>
      </c>
      <c r="E222" s="403" t="e">
        <f>IF(Tabla1[[#This Row],[Código_Actividad]]="","",'Formulario PPGR1'!#REF!)</f>
        <v>#REF!</v>
      </c>
      <c r="F222" s="403" t="e">
        <f>IF(Tabla1[[#This Row],[Código_Actividad]]="","",'Formulario PPGR1'!#REF!)</f>
        <v>#REF!</v>
      </c>
      <c r="G222" s="335" t="s">
        <v>2144</v>
      </c>
      <c r="H222" s="572" t="str">
        <f>IFERROR(VLOOKUP(Tabla1[[#This Row],[Código_Actividad]],'Formulario PPGR2'!$H$10:$I$1048576,2,FALSE),"")</f>
        <v xml:space="preserve">Seguimiento a los equipos de la UNAP para  la captación,  seguimiento al crecimiento y desarrollo, vigilancia del estado nutricional menores de 5 años </v>
      </c>
      <c r="I222" s="384">
        <f>IFERROR(VLOOKUP(Tabla1[[#This Row],[Código_Actividad]],Tabla2[[Código]:[Total de Acciones ]],15,FALSE),"")</f>
        <v>4</v>
      </c>
      <c r="J222" s="556" t="s">
        <v>172</v>
      </c>
      <c r="K222" s="558" t="s">
        <v>688</v>
      </c>
      <c r="L222" s="557" t="s">
        <v>703</v>
      </c>
      <c r="M222" s="382" t="str">
        <f>IFERROR(VLOOKUP($L222,[4]Insumos!$C$2:$F$517,2,FALSE),"")</f>
        <v>unidad</v>
      </c>
      <c r="N222" s="505">
        <v>3</v>
      </c>
      <c r="O222" s="338">
        <f>IFERROR(VLOOKUP($L222,[4]Insumos!$C$2:$F$517,3,FALSE),"")</f>
        <v>12537.5</v>
      </c>
      <c r="P222" s="337">
        <f>+Tabla1[[#This Row],[Precio Unitario]]*Tabla1[[#This Row],[Cantidad de Insumos]]</f>
        <v>37612.5</v>
      </c>
      <c r="Q222" s="380" t="str">
        <f>IFERROR(VLOOKUP($L222,[4]Insumos!$C$2:$F$517,4,FALSE),"")</f>
        <v>2.3.1.1.01</v>
      </c>
      <c r="R222" s="556"/>
      <c r="S222" s="449"/>
      <c r="T222" s="449"/>
    </row>
    <row r="223" spans="2:20" ht="51" x14ac:dyDescent="0.25">
      <c r="B223" s="403" t="e">
        <f>IF(Tabla1[[#This Row],[Código_Actividad]]="","",CONCATENATE(Tabla1[[#This Row],[POA]],".",Tabla1[[#This Row],[SRS]],".",Tabla1[[#This Row],[AREA]],".",Tabla1[[#This Row],[TIPO]]))</f>
        <v>#REF!</v>
      </c>
      <c r="C223" s="403" t="e">
        <f>IF(Tabla1[[#This Row],[Código_Actividad]]="","",'Formulario PPGR1'!#REF!)</f>
        <v>#REF!</v>
      </c>
      <c r="D223" s="403" t="e">
        <f>IF(Tabla1[[#This Row],[Código_Actividad]]="","",'Formulario PPGR1'!#REF!)</f>
        <v>#REF!</v>
      </c>
      <c r="E223" s="403" t="e">
        <f>IF(Tabla1[[#This Row],[Código_Actividad]]="","",'Formulario PPGR1'!#REF!)</f>
        <v>#REF!</v>
      </c>
      <c r="F223" s="403" t="e">
        <f>IF(Tabla1[[#This Row],[Código_Actividad]]="","",'Formulario PPGR1'!#REF!)</f>
        <v>#REF!</v>
      </c>
      <c r="G223" s="335" t="s">
        <v>2549</v>
      </c>
      <c r="H223" s="572" t="str">
        <f>IFERROR(VLOOKUP(Tabla1[[#This Row],[Código_Actividad]],'Formulario PPGR2'!$H$10:$I$1048576,2,FALSE),"")</f>
        <v>Seguimiento a los programas de enfermedades transmisibles con énfasis en vectores en primer nivel de atención</v>
      </c>
      <c r="I223" s="384">
        <f>IFERROR(VLOOKUP(Tabla1[[#This Row],[Código_Actividad]],Tabla2[[Código]:[Total de Acciones ]],15,FALSE),"")</f>
        <v>2</v>
      </c>
      <c r="J223" s="556" t="s">
        <v>128</v>
      </c>
      <c r="K223" s="558" t="s">
        <v>1298</v>
      </c>
      <c r="L223" s="557" t="s">
        <v>1302</v>
      </c>
      <c r="M223" s="382" t="str">
        <f>IFERROR(VLOOKUP($L223,[4]Insumos!$C$2:$F$517,2,FALSE),"")</f>
        <v xml:space="preserve">Cheque </v>
      </c>
      <c r="N223" s="505">
        <v>2</v>
      </c>
      <c r="O223" s="338">
        <f>IFERROR(VLOOKUP($L223,[4]Insumos!$C$2:$F$517,3,FALSE),"")</f>
        <v>2100</v>
      </c>
      <c r="P223" s="337">
        <f>+Tabla1[[#This Row],[Precio Unitario]]*Tabla1[[#This Row],[Cantidad de Insumos]]</f>
        <v>4200</v>
      </c>
      <c r="Q223" s="380" t="str">
        <f>IFERROR(VLOOKUP($L223,[4]Insumos!$C$2:$F$517,4,FALSE),"")</f>
        <v>2.2.3.1.01</v>
      </c>
      <c r="R223" s="556"/>
      <c r="S223" s="449"/>
      <c r="T223" s="449"/>
    </row>
    <row r="224" spans="2:20" ht="51" x14ac:dyDescent="0.25">
      <c r="B224" s="403" t="e">
        <f>IF(Tabla1[[#This Row],[Código_Actividad]]="","",CONCATENATE(Tabla1[[#This Row],[POA]],".",Tabla1[[#This Row],[SRS]],".",Tabla1[[#This Row],[AREA]],".",Tabla1[[#This Row],[TIPO]]))</f>
        <v>#REF!</v>
      </c>
      <c r="C224" s="403" t="e">
        <f>IF(Tabla1[[#This Row],[Código_Actividad]]="","",'Formulario PPGR1'!#REF!)</f>
        <v>#REF!</v>
      </c>
      <c r="D224" s="403" t="e">
        <f>IF(Tabla1[[#This Row],[Código_Actividad]]="","",'Formulario PPGR1'!#REF!)</f>
        <v>#REF!</v>
      </c>
      <c r="E224" s="403" t="e">
        <f>IF(Tabla1[[#This Row],[Código_Actividad]]="","",'Formulario PPGR1'!#REF!)</f>
        <v>#REF!</v>
      </c>
      <c r="F224" s="403" t="e">
        <f>IF(Tabla1[[#This Row],[Código_Actividad]]="","",'Formulario PPGR1'!#REF!)</f>
        <v>#REF!</v>
      </c>
      <c r="G224" s="335" t="s">
        <v>2549</v>
      </c>
      <c r="H224" s="572" t="str">
        <f>IFERROR(VLOOKUP(Tabla1[[#This Row],[Código_Actividad]],'Formulario PPGR2'!$H$10:$I$1048576,2,FALSE),"")</f>
        <v>Seguimiento a los programas de enfermedades transmisibles con énfasis en vectores en primer nivel de atención</v>
      </c>
      <c r="I224" s="384">
        <f>IFERROR(VLOOKUP(Tabla1[[#This Row],[Código_Actividad]],Tabla2[[Código]:[Total de Acciones ]],15,FALSE),"")</f>
        <v>2</v>
      </c>
      <c r="J224" s="556" t="s">
        <v>128</v>
      </c>
      <c r="K224" s="558" t="s">
        <v>1298</v>
      </c>
      <c r="L224" s="557" t="s">
        <v>1299</v>
      </c>
      <c r="M224" s="382" t="str">
        <f>IFERROR(VLOOKUP($L224,[4]Insumos!$C$2:$F$517,2,FALSE),"")</f>
        <v xml:space="preserve">Cheque </v>
      </c>
      <c r="N224" s="505">
        <v>2</v>
      </c>
      <c r="O224" s="338">
        <f>IFERROR(VLOOKUP($L224,[4]Insumos!$C$2:$F$517,3,FALSE),"")</f>
        <v>1500</v>
      </c>
      <c r="P224" s="337">
        <f>+Tabla1[[#This Row],[Precio Unitario]]*Tabla1[[#This Row],[Cantidad de Insumos]]</f>
        <v>3000</v>
      </c>
      <c r="Q224" s="380" t="str">
        <f>IFERROR(VLOOKUP($L224,[4]Insumos!$C$2:$F$517,4,FALSE),"")</f>
        <v>2.2.3.1.01</v>
      </c>
      <c r="R224" s="556"/>
      <c r="S224" s="449"/>
      <c r="T224" s="449"/>
    </row>
    <row r="225" spans="2:20" ht="51" x14ac:dyDescent="0.25">
      <c r="B225" s="403" t="e">
        <f>IF(Tabla1[[#This Row],[Código_Actividad]]="","",CONCATENATE(Tabla1[[#This Row],[POA]],".",Tabla1[[#This Row],[SRS]],".",Tabla1[[#This Row],[AREA]],".",Tabla1[[#This Row],[TIPO]]))</f>
        <v>#REF!</v>
      </c>
      <c r="C225" s="403" t="e">
        <f>IF(Tabla1[[#This Row],[Código_Actividad]]="","",'Formulario PPGR1'!#REF!)</f>
        <v>#REF!</v>
      </c>
      <c r="D225" s="403" t="e">
        <f>IF(Tabla1[[#This Row],[Código_Actividad]]="","",'Formulario PPGR1'!#REF!)</f>
        <v>#REF!</v>
      </c>
      <c r="E225" s="403" t="e">
        <f>IF(Tabla1[[#This Row],[Código_Actividad]]="","",'Formulario PPGR1'!#REF!)</f>
        <v>#REF!</v>
      </c>
      <c r="F225" s="403" t="e">
        <f>IF(Tabla1[[#This Row],[Código_Actividad]]="","",'Formulario PPGR1'!#REF!)</f>
        <v>#REF!</v>
      </c>
      <c r="G225" s="335" t="s">
        <v>2549</v>
      </c>
      <c r="H225" s="572" t="str">
        <f>IFERROR(VLOOKUP(Tabla1[[#This Row],[Código_Actividad]],'Formulario PPGR2'!$H$10:$I$1048576,2,FALSE),"")</f>
        <v>Seguimiento a los programas de enfermedades transmisibles con énfasis en vectores en primer nivel de atención</v>
      </c>
      <c r="I225" s="384">
        <f>IFERROR(VLOOKUP(Tabla1[[#This Row],[Código_Actividad]],Tabla2[[Código]:[Total de Acciones ]],15,FALSE),"")</f>
        <v>2</v>
      </c>
      <c r="J225" s="556" t="s">
        <v>216</v>
      </c>
      <c r="K225" s="558" t="s">
        <v>846</v>
      </c>
      <c r="L225" s="557" t="s">
        <v>854</v>
      </c>
      <c r="M225" s="382" t="str">
        <f>IFERROR(VLOOKUP($L225,[4]Insumos!$C$2:$F$517,2,FALSE),"")</f>
        <v>galon</v>
      </c>
      <c r="N225" s="505">
        <v>20</v>
      </c>
      <c r="O225" s="338">
        <f>IFERROR(VLOOKUP($L225,[4]Insumos!$C$2:$F$517,3,FALSE),"")</f>
        <v>181</v>
      </c>
      <c r="P225" s="337">
        <f>+Tabla1[[#This Row],[Precio Unitario]]*Tabla1[[#This Row],[Cantidad de Insumos]]</f>
        <v>3620</v>
      </c>
      <c r="Q225" s="380" t="str">
        <f>IFERROR(VLOOKUP($L225,[4]Insumos!$C$2:$F$517,4,FALSE),"")</f>
        <v>2.3.7.1.02</v>
      </c>
      <c r="R225" s="556"/>
      <c r="S225" s="449"/>
      <c r="T225" s="449"/>
    </row>
    <row r="226" spans="2:20" ht="51" x14ac:dyDescent="0.25">
      <c r="B226" s="403" t="e">
        <f>IF(Tabla1[[#This Row],[Código_Actividad]]="","",CONCATENATE(Tabla1[[#This Row],[POA]],".",Tabla1[[#This Row],[SRS]],".",Tabla1[[#This Row],[AREA]],".",Tabla1[[#This Row],[TIPO]]))</f>
        <v>#REF!</v>
      </c>
      <c r="C226" s="403" t="e">
        <f>IF(Tabla1[[#This Row],[Código_Actividad]]="","",'Formulario PPGR1'!#REF!)</f>
        <v>#REF!</v>
      </c>
      <c r="D226" s="403" t="e">
        <f>IF(Tabla1[[#This Row],[Código_Actividad]]="","",'Formulario PPGR1'!#REF!)</f>
        <v>#REF!</v>
      </c>
      <c r="E226" s="403" t="e">
        <f>IF(Tabla1[[#This Row],[Código_Actividad]]="","",'Formulario PPGR1'!#REF!)</f>
        <v>#REF!</v>
      </c>
      <c r="F226" s="403" t="e">
        <f>IF(Tabla1[[#This Row],[Código_Actividad]]="","",'Formulario PPGR1'!#REF!)</f>
        <v>#REF!</v>
      </c>
      <c r="G226" s="335" t="s">
        <v>2549</v>
      </c>
      <c r="H226" s="572" t="str">
        <f>IFERROR(VLOOKUP(Tabla1[[#This Row],[Código_Actividad]],'Formulario PPGR2'!$H$10:$I$1048576,2,FALSE),"")</f>
        <v>Seguimiento a los programas de enfermedades transmisibles con énfasis en vectores en primer nivel de atención</v>
      </c>
      <c r="I226" s="384">
        <f>IFERROR(VLOOKUP(Tabla1[[#This Row],[Código_Actividad]],Tabla2[[Código]:[Total de Acciones ]],15,FALSE),"")</f>
        <v>2</v>
      </c>
      <c r="J226" s="556" t="s">
        <v>172</v>
      </c>
      <c r="K226" s="558" t="s">
        <v>688</v>
      </c>
      <c r="L226" s="557" t="s">
        <v>703</v>
      </c>
      <c r="M226" s="382" t="str">
        <f>IFERROR(VLOOKUP($L226,[4]Insumos!$C$2:$F$517,2,FALSE),"")</f>
        <v>unidad</v>
      </c>
      <c r="N226" s="505">
        <v>2</v>
      </c>
      <c r="O226" s="338">
        <f>IFERROR(VLOOKUP($L226,[4]Insumos!$C$2:$F$517,3,FALSE),"")</f>
        <v>12537.5</v>
      </c>
      <c r="P226" s="337">
        <f>+Tabla1[[#This Row],[Precio Unitario]]*Tabla1[[#This Row],[Cantidad de Insumos]]</f>
        <v>25075</v>
      </c>
      <c r="Q226" s="380" t="str">
        <f>IFERROR(VLOOKUP($L226,[4]Insumos!$C$2:$F$517,4,FALSE),"")</f>
        <v>2.3.1.1.01</v>
      </c>
      <c r="R226" s="556"/>
      <c r="S226" s="449"/>
      <c r="T226" s="449"/>
    </row>
    <row r="227" spans="2:20" ht="51" x14ac:dyDescent="0.25">
      <c r="B227" s="403" t="e">
        <f>IF(Tabla1[[#This Row],[Código_Actividad]]="","",CONCATENATE(Tabla1[[#This Row],[POA]],".",Tabla1[[#This Row],[SRS]],".",Tabla1[[#This Row],[AREA]],".",Tabla1[[#This Row],[TIPO]]))</f>
        <v>#REF!</v>
      </c>
      <c r="C227" s="403" t="e">
        <f>IF(Tabla1[[#This Row],[Código_Actividad]]="","",'Formulario PPGR1'!#REF!)</f>
        <v>#REF!</v>
      </c>
      <c r="D227" s="403" t="e">
        <f>IF(Tabla1[[#This Row],[Código_Actividad]]="","",'Formulario PPGR1'!#REF!)</f>
        <v>#REF!</v>
      </c>
      <c r="E227" s="403" t="e">
        <f>IF(Tabla1[[#This Row],[Código_Actividad]]="","",'Formulario PPGR1'!#REF!)</f>
        <v>#REF!</v>
      </c>
      <c r="F227" s="403" t="e">
        <f>IF(Tabla1[[#This Row],[Código_Actividad]]="","",'Formulario PPGR1'!#REF!)</f>
        <v>#REF!</v>
      </c>
      <c r="G227" s="335" t="s">
        <v>2257</v>
      </c>
      <c r="H227" s="572" t="str">
        <f>IFERROR(VLOOKUP(Tabla1[[#This Row],[Código_Actividad]],'Formulario PPGR2'!$H$10:$I$1048576,2,FALSE),"")</f>
        <v>Reuniones  con los equipos de la UNAP y coordinadores de zona para seguimiento a la adherencia de guias y protocolos en el primer nivel</v>
      </c>
      <c r="I227" s="384">
        <f>IFERROR(VLOOKUP(Tabla1[[#This Row],[Código_Actividad]],Tabla2[[Código]:[Total de Acciones ]],15,FALSE),"")</f>
        <v>2</v>
      </c>
      <c r="J227" s="556" t="s">
        <v>128</v>
      </c>
      <c r="K227" s="558" t="s">
        <v>1298</v>
      </c>
      <c r="L227" s="557" t="s">
        <v>1302</v>
      </c>
      <c r="M227" s="382" t="str">
        <f>IFERROR(VLOOKUP($L227,[4]Insumos!$C$2:$F$517,2,FALSE),"")</f>
        <v xml:space="preserve">Cheque </v>
      </c>
      <c r="N227" s="505">
        <v>12</v>
      </c>
      <c r="O227" s="338">
        <f>IFERROR(VLOOKUP($L227,[4]Insumos!$C$2:$F$517,3,FALSE),"")</f>
        <v>2100</v>
      </c>
      <c r="P227" s="337">
        <f>+Tabla1[[#This Row],[Precio Unitario]]*Tabla1[[#This Row],[Cantidad de Insumos]]</f>
        <v>25200</v>
      </c>
      <c r="Q227" s="380" t="str">
        <f>IFERROR(VLOOKUP($L227,[4]Insumos!$C$2:$F$517,4,FALSE),"")</f>
        <v>2.2.3.1.01</v>
      </c>
      <c r="R227" s="556"/>
      <c r="S227" s="449"/>
      <c r="T227" s="449"/>
    </row>
    <row r="228" spans="2:20" ht="51" x14ac:dyDescent="0.25">
      <c r="B228" s="403" t="e">
        <f>IF(Tabla1[[#This Row],[Código_Actividad]]="","",CONCATENATE(Tabla1[[#This Row],[POA]],".",Tabla1[[#This Row],[SRS]],".",Tabla1[[#This Row],[AREA]],".",Tabla1[[#This Row],[TIPO]]))</f>
        <v>#REF!</v>
      </c>
      <c r="C228" s="403" t="e">
        <f>IF(Tabla1[[#This Row],[Código_Actividad]]="","",'Formulario PPGR1'!#REF!)</f>
        <v>#REF!</v>
      </c>
      <c r="D228" s="403" t="e">
        <f>IF(Tabla1[[#This Row],[Código_Actividad]]="","",'Formulario PPGR1'!#REF!)</f>
        <v>#REF!</v>
      </c>
      <c r="E228" s="403" t="e">
        <f>IF(Tabla1[[#This Row],[Código_Actividad]]="","",'Formulario PPGR1'!#REF!)</f>
        <v>#REF!</v>
      </c>
      <c r="F228" s="403" t="e">
        <f>IF(Tabla1[[#This Row],[Código_Actividad]]="","",'Formulario PPGR1'!#REF!)</f>
        <v>#REF!</v>
      </c>
      <c r="G228" s="335" t="s">
        <v>2257</v>
      </c>
      <c r="H228" s="572" t="str">
        <f>IFERROR(VLOOKUP(Tabla1[[#This Row],[Código_Actividad]],'Formulario PPGR2'!$H$10:$I$1048576,2,FALSE),"")</f>
        <v>Reuniones  con los equipos de la UNAP y coordinadores de zona para seguimiento a la adherencia de guias y protocolos en el primer nivel</v>
      </c>
      <c r="I228" s="384">
        <f>IFERROR(VLOOKUP(Tabla1[[#This Row],[Código_Actividad]],Tabla2[[Código]:[Total de Acciones ]],15,FALSE),"")</f>
        <v>2</v>
      </c>
      <c r="J228" s="556" t="s">
        <v>128</v>
      </c>
      <c r="K228" s="558" t="s">
        <v>1298</v>
      </c>
      <c r="L228" s="557" t="s">
        <v>1299</v>
      </c>
      <c r="M228" s="382" t="str">
        <f>IFERROR(VLOOKUP($L228,[4]Insumos!$C$2:$F$517,2,FALSE),"")</f>
        <v xml:space="preserve">Cheque </v>
      </c>
      <c r="N228" s="505">
        <v>12</v>
      </c>
      <c r="O228" s="338">
        <f>IFERROR(VLOOKUP($L228,[4]Insumos!$C$2:$F$517,3,FALSE),"")</f>
        <v>1500</v>
      </c>
      <c r="P228" s="337">
        <f>+Tabla1[[#This Row],[Precio Unitario]]*Tabla1[[#This Row],[Cantidad de Insumos]]</f>
        <v>18000</v>
      </c>
      <c r="Q228" s="380" t="str">
        <f>IFERROR(VLOOKUP($L228,[4]Insumos!$C$2:$F$517,4,FALSE),"")</f>
        <v>2.2.3.1.01</v>
      </c>
      <c r="R228" s="556"/>
      <c r="S228" s="449"/>
      <c r="T228" s="449"/>
    </row>
    <row r="229" spans="2:20" ht="51" x14ac:dyDescent="0.25">
      <c r="B229" s="403" t="e">
        <f>IF(Tabla1[[#This Row],[Código_Actividad]]="","",CONCATENATE(Tabla1[[#This Row],[POA]],".",Tabla1[[#This Row],[SRS]],".",Tabla1[[#This Row],[AREA]],".",Tabla1[[#This Row],[TIPO]]))</f>
        <v>#REF!</v>
      </c>
      <c r="C229" s="403" t="e">
        <f>IF(Tabla1[[#This Row],[Código_Actividad]]="","",'Formulario PPGR1'!#REF!)</f>
        <v>#REF!</v>
      </c>
      <c r="D229" s="403" t="e">
        <f>IF(Tabla1[[#This Row],[Código_Actividad]]="","",'Formulario PPGR1'!#REF!)</f>
        <v>#REF!</v>
      </c>
      <c r="E229" s="403" t="e">
        <f>IF(Tabla1[[#This Row],[Código_Actividad]]="","",'Formulario PPGR1'!#REF!)</f>
        <v>#REF!</v>
      </c>
      <c r="F229" s="403" t="e">
        <f>IF(Tabla1[[#This Row],[Código_Actividad]]="","",'Formulario PPGR1'!#REF!)</f>
        <v>#REF!</v>
      </c>
      <c r="G229" s="335" t="s">
        <v>2257</v>
      </c>
      <c r="H229" s="572" t="str">
        <f>IFERROR(VLOOKUP(Tabla1[[#This Row],[Código_Actividad]],'Formulario PPGR2'!$H$10:$I$1048576,2,FALSE),"")</f>
        <v>Reuniones  con los equipos de la UNAP y coordinadores de zona para seguimiento a la adherencia de guias y protocolos en el primer nivel</v>
      </c>
      <c r="I229" s="384">
        <f>IFERROR(VLOOKUP(Tabla1[[#This Row],[Código_Actividad]],Tabla2[[Código]:[Total de Acciones ]],15,FALSE),"")</f>
        <v>2</v>
      </c>
      <c r="J229" s="556" t="s">
        <v>216</v>
      </c>
      <c r="K229" s="558" t="s">
        <v>846</v>
      </c>
      <c r="L229" s="557" t="s">
        <v>854</v>
      </c>
      <c r="M229" s="382" t="str">
        <f>IFERROR(VLOOKUP($L229,[4]Insumos!$C$2:$F$517,2,FALSE),"")</f>
        <v>galon</v>
      </c>
      <c r="N229" s="505">
        <v>120</v>
      </c>
      <c r="O229" s="338">
        <f>IFERROR(VLOOKUP($L229,[4]Insumos!$C$2:$F$517,3,FALSE),"")</f>
        <v>181</v>
      </c>
      <c r="P229" s="337">
        <f>+Tabla1[[#This Row],[Precio Unitario]]*Tabla1[[#This Row],[Cantidad de Insumos]]</f>
        <v>21720</v>
      </c>
      <c r="Q229" s="380" t="str">
        <f>IFERROR(VLOOKUP($L229,[4]Insumos!$C$2:$F$517,4,FALSE),"")</f>
        <v>2.3.7.1.02</v>
      </c>
      <c r="R229" s="556"/>
      <c r="S229" s="449"/>
      <c r="T229" s="449"/>
    </row>
    <row r="230" spans="2:20" ht="51" x14ac:dyDescent="0.25">
      <c r="B230" s="403" t="e">
        <f>IF(Tabla1[[#This Row],[Código_Actividad]]="","",CONCATENATE(Tabla1[[#This Row],[POA]],".",Tabla1[[#This Row],[SRS]],".",Tabla1[[#This Row],[AREA]],".",Tabla1[[#This Row],[TIPO]]))</f>
        <v>#REF!</v>
      </c>
      <c r="C230" s="403" t="e">
        <f>IF(Tabla1[[#This Row],[Código_Actividad]]="","",'Formulario PPGR1'!#REF!)</f>
        <v>#REF!</v>
      </c>
      <c r="D230" s="403" t="e">
        <f>IF(Tabla1[[#This Row],[Código_Actividad]]="","",'Formulario PPGR1'!#REF!)</f>
        <v>#REF!</v>
      </c>
      <c r="E230" s="403" t="e">
        <f>IF(Tabla1[[#This Row],[Código_Actividad]]="","",'Formulario PPGR1'!#REF!)</f>
        <v>#REF!</v>
      </c>
      <c r="F230" s="403" t="e">
        <f>IF(Tabla1[[#This Row],[Código_Actividad]]="","",'Formulario PPGR1'!#REF!)</f>
        <v>#REF!</v>
      </c>
      <c r="G230" s="335" t="s">
        <v>2096</v>
      </c>
      <c r="H230" s="572" t="str">
        <f>IFERROR(VLOOKUP(Tabla1[[#This Row],[Código_Actividad]],'Formulario PPGR2'!$H$10:$I$1048576,2,FALSE),"")</f>
        <v>Talleres de socialización con los equipos de la UNAPs de los intrumentos de recolección de datos en el Primer Nivel</v>
      </c>
      <c r="I230" s="384">
        <f>IFERROR(VLOOKUP(Tabla1[[#This Row],[Código_Actividad]],Tabla2[[Código]:[Total de Acciones ]],15,FALSE),"")</f>
        <v>4</v>
      </c>
      <c r="J230" s="556" t="s">
        <v>172</v>
      </c>
      <c r="K230" s="558" t="s">
        <v>688</v>
      </c>
      <c r="L230" s="557" t="s">
        <v>706</v>
      </c>
      <c r="M230" s="382" t="str">
        <f>IFERROR(VLOOKUP($L230,[4]Insumos!$C$2:$F$517,2,FALSE),"")</f>
        <v>unidad</v>
      </c>
      <c r="N230" s="505">
        <v>18</v>
      </c>
      <c r="O230" s="338">
        <f>IFERROR(VLOOKUP($L230,[4]Insumos!$C$2:$F$517,3,FALSE),"")</f>
        <v>19706</v>
      </c>
      <c r="P230" s="337">
        <f>+Tabla1[[#This Row],[Precio Unitario]]*Tabla1[[#This Row],[Cantidad de Insumos]]</f>
        <v>354708</v>
      </c>
      <c r="Q230" s="380" t="str">
        <f>IFERROR(VLOOKUP($L230,[4]Insumos!$C$2:$F$517,4,FALSE),"")</f>
        <v>2.3.1.1.01</v>
      </c>
      <c r="R230" s="556"/>
      <c r="S230" s="449"/>
      <c r="T230" s="449"/>
    </row>
    <row r="231" spans="2:20" ht="51" x14ac:dyDescent="0.25">
      <c r="B231" s="403" t="e">
        <f>IF(Tabla1[[#This Row],[Código_Actividad]]="","",CONCATENATE(Tabla1[[#This Row],[POA]],".",Tabla1[[#This Row],[SRS]],".",Tabla1[[#This Row],[AREA]],".",Tabla1[[#This Row],[TIPO]]))</f>
        <v>#REF!</v>
      </c>
      <c r="C231" s="403" t="e">
        <f>IF(Tabla1[[#This Row],[Código_Actividad]]="","",'Formulario PPGR1'!#REF!)</f>
        <v>#REF!</v>
      </c>
      <c r="D231" s="403" t="e">
        <f>IF(Tabla1[[#This Row],[Código_Actividad]]="","",'Formulario PPGR1'!#REF!)</f>
        <v>#REF!</v>
      </c>
      <c r="E231" s="403" t="e">
        <f>IF(Tabla1[[#This Row],[Código_Actividad]]="","",'Formulario PPGR1'!#REF!)</f>
        <v>#REF!</v>
      </c>
      <c r="F231" s="403" t="e">
        <f>IF(Tabla1[[#This Row],[Código_Actividad]]="","",'Formulario PPGR1'!#REF!)</f>
        <v>#REF!</v>
      </c>
      <c r="G231" s="335" t="s">
        <v>2096</v>
      </c>
      <c r="H231" s="572" t="str">
        <f>IFERROR(VLOOKUP(Tabla1[[#This Row],[Código_Actividad]],'Formulario PPGR2'!$H$10:$I$1048576,2,FALSE),"")</f>
        <v>Talleres de socialización con los equipos de la UNAPs de los intrumentos de recolección de datos en el Primer Nivel</v>
      </c>
      <c r="I231" s="384">
        <f>IFERROR(VLOOKUP(Tabla1[[#This Row],[Código_Actividad]],Tabla2[[Código]:[Total de Acciones ]],15,FALSE),"")</f>
        <v>4</v>
      </c>
      <c r="J231" s="556" t="s">
        <v>128</v>
      </c>
      <c r="K231" s="558" t="s">
        <v>1298</v>
      </c>
      <c r="L231" s="557" t="s">
        <v>1302</v>
      </c>
      <c r="M231" s="382" t="str">
        <f>IFERROR(VLOOKUP($L231,[4]Insumos!$C$2:$F$517,2,FALSE),"")</f>
        <v xml:space="preserve">Cheque </v>
      </c>
      <c r="N231" s="505">
        <v>12</v>
      </c>
      <c r="O231" s="338">
        <f>IFERROR(VLOOKUP($L231,[4]Insumos!$C$2:$F$517,3,FALSE),"")</f>
        <v>2100</v>
      </c>
      <c r="P231" s="337">
        <f>+Tabla1[[#This Row],[Precio Unitario]]*Tabla1[[#This Row],[Cantidad de Insumos]]</f>
        <v>25200</v>
      </c>
      <c r="Q231" s="380" t="str">
        <f>IFERROR(VLOOKUP($L231,[4]Insumos!$C$2:$F$517,4,FALSE),"")</f>
        <v>2.2.3.1.01</v>
      </c>
      <c r="R231" s="556"/>
      <c r="S231" s="449"/>
      <c r="T231" s="449"/>
    </row>
    <row r="232" spans="2:20" ht="51" x14ac:dyDescent="0.25">
      <c r="B232" s="403" t="e">
        <f>IF(Tabla1[[#This Row],[Código_Actividad]]="","",CONCATENATE(Tabla1[[#This Row],[POA]],".",Tabla1[[#This Row],[SRS]],".",Tabla1[[#This Row],[AREA]],".",Tabla1[[#This Row],[TIPO]]))</f>
        <v>#REF!</v>
      </c>
      <c r="C232" s="403" t="e">
        <f>IF(Tabla1[[#This Row],[Código_Actividad]]="","",'Formulario PPGR1'!#REF!)</f>
        <v>#REF!</v>
      </c>
      <c r="D232" s="403" t="e">
        <f>IF(Tabla1[[#This Row],[Código_Actividad]]="","",'Formulario PPGR1'!#REF!)</f>
        <v>#REF!</v>
      </c>
      <c r="E232" s="403" t="e">
        <f>IF(Tabla1[[#This Row],[Código_Actividad]]="","",'Formulario PPGR1'!#REF!)</f>
        <v>#REF!</v>
      </c>
      <c r="F232" s="403" t="e">
        <f>IF(Tabla1[[#This Row],[Código_Actividad]]="","",'Formulario PPGR1'!#REF!)</f>
        <v>#REF!</v>
      </c>
      <c r="G232" s="335" t="s">
        <v>2096</v>
      </c>
      <c r="H232" s="572" t="str">
        <f>IFERROR(VLOOKUP(Tabla1[[#This Row],[Código_Actividad]],'Formulario PPGR2'!$H$10:$I$1048576,2,FALSE),"")</f>
        <v>Talleres de socialización con los equipos de la UNAPs de los intrumentos de recolección de datos en el Primer Nivel</v>
      </c>
      <c r="I232" s="384">
        <f>IFERROR(VLOOKUP(Tabla1[[#This Row],[Código_Actividad]],Tabla2[[Código]:[Total de Acciones ]],15,FALSE),"")</f>
        <v>4</v>
      </c>
      <c r="J232" s="556" t="s">
        <v>128</v>
      </c>
      <c r="K232" s="558" t="s">
        <v>1298</v>
      </c>
      <c r="L232" s="557" t="s">
        <v>1299</v>
      </c>
      <c r="M232" s="382" t="str">
        <f>IFERROR(VLOOKUP($L232,[4]Insumos!$C$2:$F$517,2,FALSE),"")</f>
        <v xml:space="preserve">Cheque </v>
      </c>
      <c r="N232" s="505">
        <v>12</v>
      </c>
      <c r="O232" s="338">
        <f>IFERROR(VLOOKUP($L232,[4]Insumos!$C$2:$F$517,3,FALSE),"")</f>
        <v>1500</v>
      </c>
      <c r="P232" s="337">
        <f>+Tabla1[[#This Row],[Precio Unitario]]*Tabla1[[#This Row],[Cantidad de Insumos]]</f>
        <v>18000</v>
      </c>
      <c r="Q232" s="380" t="str">
        <f>IFERROR(VLOOKUP($L232,[4]Insumos!$C$2:$F$517,4,FALSE),"")</f>
        <v>2.2.3.1.01</v>
      </c>
      <c r="R232" s="556"/>
      <c r="S232" s="449"/>
      <c r="T232" s="449"/>
    </row>
    <row r="233" spans="2:20" ht="51" x14ac:dyDescent="0.25">
      <c r="B233" s="403" t="e">
        <f>IF(Tabla1[[#This Row],[Código_Actividad]]="","",CONCATENATE(Tabla1[[#This Row],[POA]],".",Tabla1[[#This Row],[SRS]],".",Tabla1[[#This Row],[AREA]],".",Tabla1[[#This Row],[TIPO]]))</f>
        <v>#REF!</v>
      </c>
      <c r="C233" s="403" t="e">
        <f>IF(Tabla1[[#This Row],[Código_Actividad]]="","",'Formulario PPGR1'!#REF!)</f>
        <v>#REF!</v>
      </c>
      <c r="D233" s="403" t="e">
        <f>IF(Tabla1[[#This Row],[Código_Actividad]]="","",'Formulario PPGR1'!#REF!)</f>
        <v>#REF!</v>
      </c>
      <c r="E233" s="403" t="e">
        <f>IF(Tabla1[[#This Row],[Código_Actividad]]="","",'Formulario PPGR1'!#REF!)</f>
        <v>#REF!</v>
      </c>
      <c r="F233" s="403" t="e">
        <f>IF(Tabla1[[#This Row],[Código_Actividad]]="","",'Formulario PPGR1'!#REF!)</f>
        <v>#REF!</v>
      </c>
      <c r="G233" s="335" t="s">
        <v>2096</v>
      </c>
      <c r="H233" s="572" t="str">
        <f>IFERROR(VLOOKUP(Tabla1[[#This Row],[Código_Actividad]],'Formulario PPGR2'!$H$10:$I$1048576,2,FALSE),"")</f>
        <v>Talleres de socialización con los equipos de la UNAPs de los intrumentos de recolección de datos en el Primer Nivel</v>
      </c>
      <c r="I233" s="384">
        <f>IFERROR(VLOOKUP(Tabla1[[#This Row],[Código_Actividad]],Tabla2[[Código]:[Total de Acciones ]],15,FALSE),"")</f>
        <v>4</v>
      </c>
      <c r="J233" s="556" t="s">
        <v>216</v>
      </c>
      <c r="K233" s="558" t="s">
        <v>846</v>
      </c>
      <c r="L233" s="557" t="s">
        <v>854</v>
      </c>
      <c r="M233" s="382" t="str">
        <f>IFERROR(VLOOKUP($L233,[4]Insumos!$C$2:$F$517,2,FALSE),"")</f>
        <v>galon</v>
      </c>
      <c r="N233" s="505">
        <v>120</v>
      </c>
      <c r="O233" s="338">
        <f>IFERROR(VLOOKUP($L233,[4]Insumos!$C$2:$F$517,3,FALSE),"")</f>
        <v>181</v>
      </c>
      <c r="P233" s="337">
        <f>+Tabla1[[#This Row],[Precio Unitario]]*Tabla1[[#This Row],[Cantidad de Insumos]]</f>
        <v>21720</v>
      </c>
      <c r="Q233" s="380" t="str">
        <f>IFERROR(VLOOKUP($L233,[4]Insumos!$C$2:$F$517,4,FALSE),"")</f>
        <v>2.3.7.1.02</v>
      </c>
      <c r="R233" s="556"/>
      <c r="S233" s="449"/>
      <c r="T233" s="449"/>
    </row>
    <row r="234" spans="2:20" ht="25.5" x14ac:dyDescent="0.25">
      <c r="B234" s="403" t="e">
        <f>IF(Tabla1[[#This Row],[Código_Actividad]]="","",CONCATENATE(Tabla1[[#This Row],[POA]],".",Tabla1[[#This Row],[SRS]],".",Tabla1[[#This Row],[AREA]],".",Tabla1[[#This Row],[TIPO]]))</f>
        <v>#REF!</v>
      </c>
      <c r="C234" s="403" t="e">
        <f>IF(Tabla1[[#This Row],[Código_Actividad]]="","",'Formulario PPGR1'!#REF!)</f>
        <v>#REF!</v>
      </c>
      <c r="D234" s="403" t="e">
        <f>IF(Tabla1[[#This Row],[Código_Actividad]]="","",'Formulario PPGR1'!#REF!)</f>
        <v>#REF!</v>
      </c>
      <c r="E234" s="403" t="e">
        <f>IF(Tabla1[[#This Row],[Código_Actividad]]="","",'Formulario PPGR1'!#REF!)</f>
        <v>#REF!</v>
      </c>
      <c r="F234" s="403" t="e">
        <f>IF(Tabla1[[#This Row],[Código_Actividad]]="","",'Formulario PPGR1'!#REF!)</f>
        <v>#REF!</v>
      </c>
      <c r="G234" s="335" t="s">
        <v>2106</v>
      </c>
      <c r="H234" s="572" t="str">
        <f>IFERROR(VLOOKUP(Tabla1[[#This Row],[Código_Actividad]],'Formulario PPGR2'!$H$10:$I$1048576,2,FALSE),"")</f>
        <v>Monitoreo de la calidad del dato levantado en las UNAP y CCDX</v>
      </c>
      <c r="I234" s="384">
        <f>IFERROR(VLOOKUP(Tabla1[[#This Row],[Código_Actividad]],Tabla2[[Código]:[Total de Acciones ]],15,FALSE),"")</f>
        <v>2</v>
      </c>
      <c r="J234" s="556" t="s">
        <v>128</v>
      </c>
      <c r="K234" s="558" t="s">
        <v>1298</v>
      </c>
      <c r="L234" s="557" t="s">
        <v>1302</v>
      </c>
      <c r="M234" s="382" t="str">
        <f>IFERROR(VLOOKUP($L234,[4]Insumos!$C$2:$F$517,2,FALSE),"")</f>
        <v xml:space="preserve">Cheque </v>
      </c>
      <c r="N234" s="505">
        <v>38</v>
      </c>
      <c r="O234" s="338">
        <f>IFERROR(VLOOKUP($L234,[4]Insumos!$C$2:$F$517,3,FALSE),"")</f>
        <v>2100</v>
      </c>
      <c r="P234" s="337">
        <f>+Tabla1[[#This Row],[Precio Unitario]]*Tabla1[[#This Row],[Cantidad de Insumos]]</f>
        <v>79800</v>
      </c>
      <c r="Q234" s="380" t="str">
        <f>IFERROR(VLOOKUP($L234,[4]Insumos!$C$2:$F$517,4,FALSE),"")</f>
        <v>2.2.3.1.01</v>
      </c>
      <c r="R234" s="556"/>
      <c r="S234" s="449"/>
      <c r="T234" s="449"/>
    </row>
    <row r="235" spans="2:20" ht="25.5" x14ac:dyDescent="0.25">
      <c r="B235" s="403" t="e">
        <f>IF(Tabla1[[#This Row],[Código_Actividad]]="","",CONCATENATE(Tabla1[[#This Row],[POA]],".",Tabla1[[#This Row],[SRS]],".",Tabla1[[#This Row],[AREA]],".",Tabla1[[#This Row],[TIPO]]))</f>
        <v>#REF!</v>
      </c>
      <c r="C235" s="403" t="e">
        <f>IF(Tabla1[[#This Row],[Código_Actividad]]="","",'Formulario PPGR1'!#REF!)</f>
        <v>#REF!</v>
      </c>
      <c r="D235" s="403" t="e">
        <f>IF(Tabla1[[#This Row],[Código_Actividad]]="","",'Formulario PPGR1'!#REF!)</f>
        <v>#REF!</v>
      </c>
      <c r="E235" s="403" t="e">
        <f>IF(Tabla1[[#This Row],[Código_Actividad]]="","",'Formulario PPGR1'!#REF!)</f>
        <v>#REF!</v>
      </c>
      <c r="F235" s="403" t="e">
        <f>IF(Tabla1[[#This Row],[Código_Actividad]]="","",'Formulario PPGR1'!#REF!)</f>
        <v>#REF!</v>
      </c>
      <c r="G235" s="335" t="s">
        <v>2106</v>
      </c>
      <c r="H235" s="572" t="str">
        <f>IFERROR(VLOOKUP(Tabla1[[#This Row],[Código_Actividad]],'Formulario PPGR2'!$H$10:$I$1048576,2,FALSE),"")</f>
        <v>Monitoreo de la calidad del dato levantado en las UNAP y CCDX</v>
      </c>
      <c r="I235" s="384">
        <f>IFERROR(VLOOKUP(Tabla1[[#This Row],[Código_Actividad]],Tabla2[[Código]:[Total de Acciones ]],15,FALSE),"")</f>
        <v>2</v>
      </c>
      <c r="J235" s="556" t="s">
        <v>128</v>
      </c>
      <c r="K235" s="558" t="s">
        <v>1298</v>
      </c>
      <c r="L235" s="557" t="s">
        <v>1299</v>
      </c>
      <c r="M235" s="382" t="str">
        <f>IFERROR(VLOOKUP($L235,[4]Insumos!$C$2:$F$517,2,FALSE),"")</f>
        <v xml:space="preserve">Cheque </v>
      </c>
      <c r="N235" s="505">
        <v>38</v>
      </c>
      <c r="O235" s="338">
        <f>IFERROR(VLOOKUP($L235,[4]Insumos!$C$2:$F$517,3,FALSE),"")</f>
        <v>1500</v>
      </c>
      <c r="P235" s="337">
        <f>+Tabla1[[#This Row],[Precio Unitario]]*Tabla1[[#This Row],[Cantidad de Insumos]]</f>
        <v>57000</v>
      </c>
      <c r="Q235" s="380" t="str">
        <f>IFERROR(VLOOKUP($L235,[4]Insumos!$C$2:$F$517,4,FALSE),"")</f>
        <v>2.2.3.1.01</v>
      </c>
      <c r="R235" s="556"/>
      <c r="S235" s="449"/>
      <c r="T235" s="449"/>
    </row>
    <row r="236" spans="2:20" ht="25.5" x14ac:dyDescent="0.25">
      <c r="B236" s="403" t="e">
        <f>IF(Tabla1[[#This Row],[Código_Actividad]]="","",CONCATENATE(Tabla1[[#This Row],[POA]],".",Tabla1[[#This Row],[SRS]],".",Tabla1[[#This Row],[AREA]],".",Tabla1[[#This Row],[TIPO]]))</f>
        <v>#REF!</v>
      </c>
      <c r="C236" s="403" t="e">
        <f>IF(Tabla1[[#This Row],[Código_Actividad]]="","",'Formulario PPGR1'!#REF!)</f>
        <v>#REF!</v>
      </c>
      <c r="D236" s="403" t="e">
        <f>IF(Tabla1[[#This Row],[Código_Actividad]]="","",'Formulario PPGR1'!#REF!)</f>
        <v>#REF!</v>
      </c>
      <c r="E236" s="403" t="e">
        <f>IF(Tabla1[[#This Row],[Código_Actividad]]="","",'Formulario PPGR1'!#REF!)</f>
        <v>#REF!</v>
      </c>
      <c r="F236" s="403" t="e">
        <f>IF(Tabla1[[#This Row],[Código_Actividad]]="","",'Formulario PPGR1'!#REF!)</f>
        <v>#REF!</v>
      </c>
      <c r="G236" s="335" t="s">
        <v>2106</v>
      </c>
      <c r="H236" s="572" t="str">
        <f>IFERROR(VLOOKUP(Tabla1[[#This Row],[Código_Actividad]],'Formulario PPGR2'!$H$10:$I$1048576,2,FALSE),"")</f>
        <v>Monitoreo de la calidad del dato levantado en las UNAP y CCDX</v>
      </c>
      <c r="I236" s="384">
        <f>IFERROR(VLOOKUP(Tabla1[[#This Row],[Código_Actividad]],Tabla2[[Código]:[Total de Acciones ]],15,FALSE),"")</f>
        <v>2</v>
      </c>
      <c r="J236" s="556" t="s">
        <v>216</v>
      </c>
      <c r="K236" s="558" t="s">
        <v>846</v>
      </c>
      <c r="L236" s="557" t="s">
        <v>854</v>
      </c>
      <c r="M236" s="382" t="str">
        <f>IFERROR(VLOOKUP($L236,[4]Insumos!$C$2:$F$517,2,FALSE),"")</f>
        <v>galon</v>
      </c>
      <c r="N236" s="505">
        <v>380</v>
      </c>
      <c r="O236" s="338">
        <f>IFERROR(VLOOKUP($L236,[4]Insumos!$C$2:$F$517,3,FALSE),"")</f>
        <v>181</v>
      </c>
      <c r="P236" s="337">
        <f>+Tabla1[[#This Row],[Precio Unitario]]*Tabla1[[#This Row],[Cantidad de Insumos]]</f>
        <v>68780</v>
      </c>
      <c r="Q236" s="380" t="str">
        <f>IFERROR(VLOOKUP($L236,[4]Insumos!$C$2:$F$517,4,FALSE),"")</f>
        <v>2.3.7.1.02</v>
      </c>
      <c r="R236" s="556"/>
      <c r="S236" s="449"/>
      <c r="T236" s="449"/>
    </row>
    <row r="237" spans="2:20" ht="25.5" x14ac:dyDescent="0.25">
      <c r="B237" s="403" t="e">
        <f>IF(Tabla1[[#This Row],[Código_Actividad]]="","",CONCATENATE(Tabla1[[#This Row],[POA]],".",Tabla1[[#This Row],[SRS]],".",Tabla1[[#This Row],[AREA]],".",Tabla1[[#This Row],[TIPO]]))</f>
        <v>#REF!</v>
      </c>
      <c r="C237" s="403" t="e">
        <f>IF(Tabla1[[#This Row],[Código_Actividad]]="","",'Formulario PPGR1'!#REF!)</f>
        <v>#REF!</v>
      </c>
      <c r="D237" s="403" t="e">
        <f>IF(Tabla1[[#This Row],[Código_Actividad]]="","",'Formulario PPGR1'!#REF!)</f>
        <v>#REF!</v>
      </c>
      <c r="E237" s="403" t="e">
        <f>IF(Tabla1[[#This Row],[Código_Actividad]]="","",'Formulario PPGR1'!#REF!)</f>
        <v>#REF!</v>
      </c>
      <c r="F237" s="403" t="e">
        <f>IF(Tabla1[[#This Row],[Código_Actividad]]="","",'Formulario PPGR1'!#REF!)</f>
        <v>#REF!</v>
      </c>
      <c r="G237" s="335" t="s">
        <v>2111</v>
      </c>
      <c r="H237" s="572" t="str">
        <f>IFERROR(VLOOKUP(Tabla1[[#This Row],[Código_Actividad]],'Formulario PPGR2'!$H$10:$I$1048576,2,FALSE),"")</f>
        <v>Expansión de la Estrategia Hearts en las Unidades de Atención Primaria</v>
      </c>
      <c r="I237" s="384">
        <f>IFERROR(VLOOKUP(Tabla1[[#This Row],[Código_Actividad]],Tabla2[[Código]:[Total de Acciones ]],15,FALSE),"")</f>
        <v>2</v>
      </c>
      <c r="J237" s="556" t="s">
        <v>128</v>
      </c>
      <c r="K237" s="558" t="s">
        <v>1298</v>
      </c>
      <c r="L237" s="557" t="s">
        <v>1302</v>
      </c>
      <c r="M237" s="382" t="str">
        <f>IFERROR(VLOOKUP($L237,[4]Insumos!$C$2:$F$517,2,FALSE),"")</f>
        <v xml:space="preserve">Cheque </v>
      </c>
      <c r="N237" s="505">
        <v>24</v>
      </c>
      <c r="O237" s="338">
        <f>IFERROR(VLOOKUP($L237,[4]Insumos!$C$2:$F$517,3,FALSE),"")</f>
        <v>2100</v>
      </c>
      <c r="P237" s="337">
        <f>+Tabla1[[#This Row],[Precio Unitario]]*Tabla1[[#This Row],[Cantidad de Insumos]]</f>
        <v>50400</v>
      </c>
      <c r="Q237" s="380" t="str">
        <f>IFERROR(VLOOKUP($L237,[4]Insumos!$C$2:$F$517,4,FALSE),"")</f>
        <v>2.2.3.1.01</v>
      </c>
      <c r="R237" s="556"/>
      <c r="S237" s="449"/>
      <c r="T237" s="449"/>
    </row>
    <row r="238" spans="2:20" ht="25.5" x14ac:dyDescent="0.25">
      <c r="B238" s="403" t="e">
        <f>IF(Tabla1[[#This Row],[Código_Actividad]]="","",CONCATENATE(Tabla1[[#This Row],[POA]],".",Tabla1[[#This Row],[SRS]],".",Tabla1[[#This Row],[AREA]],".",Tabla1[[#This Row],[TIPO]]))</f>
        <v>#REF!</v>
      </c>
      <c r="C238" s="403" t="e">
        <f>IF(Tabla1[[#This Row],[Código_Actividad]]="","",'Formulario PPGR1'!#REF!)</f>
        <v>#REF!</v>
      </c>
      <c r="D238" s="403" t="e">
        <f>IF(Tabla1[[#This Row],[Código_Actividad]]="","",'Formulario PPGR1'!#REF!)</f>
        <v>#REF!</v>
      </c>
      <c r="E238" s="403" t="e">
        <f>IF(Tabla1[[#This Row],[Código_Actividad]]="","",'Formulario PPGR1'!#REF!)</f>
        <v>#REF!</v>
      </c>
      <c r="F238" s="403" t="e">
        <f>IF(Tabla1[[#This Row],[Código_Actividad]]="","",'Formulario PPGR1'!#REF!)</f>
        <v>#REF!</v>
      </c>
      <c r="G238" s="335" t="s">
        <v>2111</v>
      </c>
      <c r="H238" s="572" t="str">
        <f>IFERROR(VLOOKUP(Tabla1[[#This Row],[Código_Actividad]],'Formulario PPGR2'!$H$10:$I$1048576,2,FALSE),"")</f>
        <v>Expansión de la Estrategia Hearts en las Unidades de Atención Primaria</v>
      </c>
      <c r="I238" s="384">
        <f>IFERROR(VLOOKUP(Tabla1[[#This Row],[Código_Actividad]],Tabla2[[Código]:[Total de Acciones ]],15,FALSE),"")</f>
        <v>2</v>
      </c>
      <c r="J238" s="556" t="s">
        <v>128</v>
      </c>
      <c r="K238" s="558" t="s">
        <v>1298</v>
      </c>
      <c r="L238" s="557" t="s">
        <v>1299</v>
      </c>
      <c r="M238" s="382" t="str">
        <f>IFERROR(VLOOKUP($L238,[4]Insumos!$C$2:$F$517,2,FALSE),"")</f>
        <v xml:space="preserve">Cheque </v>
      </c>
      <c r="N238" s="505">
        <v>24</v>
      </c>
      <c r="O238" s="338">
        <f>IFERROR(VLOOKUP($L238,[4]Insumos!$C$2:$F$517,3,FALSE),"")</f>
        <v>1500</v>
      </c>
      <c r="P238" s="337">
        <f>+Tabla1[[#This Row],[Precio Unitario]]*Tabla1[[#This Row],[Cantidad de Insumos]]</f>
        <v>36000</v>
      </c>
      <c r="Q238" s="380" t="str">
        <f>IFERROR(VLOOKUP($L238,[4]Insumos!$C$2:$F$517,4,FALSE),"")</f>
        <v>2.2.3.1.01</v>
      </c>
      <c r="R238" s="556"/>
      <c r="S238" s="449"/>
      <c r="T238" s="449"/>
    </row>
    <row r="239" spans="2:20" ht="25.5" x14ac:dyDescent="0.25">
      <c r="B239" s="403" t="e">
        <f>IF(Tabla1[[#This Row],[Código_Actividad]]="","",CONCATENATE(Tabla1[[#This Row],[POA]],".",Tabla1[[#This Row],[SRS]],".",Tabla1[[#This Row],[AREA]],".",Tabla1[[#This Row],[TIPO]]))</f>
        <v>#REF!</v>
      </c>
      <c r="C239" s="403" t="e">
        <f>IF(Tabla1[[#This Row],[Código_Actividad]]="","",'Formulario PPGR1'!#REF!)</f>
        <v>#REF!</v>
      </c>
      <c r="D239" s="403" t="e">
        <f>IF(Tabla1[[#This Row],[Código_Actividad]]="","",'Formulario PPGR1'!#REF!)</f>
        <v>#REF!</v>
      </c>
      <c r="E239" s="403" t="e">
        <f>IF(Tabla1[[#This Row],[Código_Actividad]]="","",'Formulario PPGR1'!#REF!)</f>
        <v>#REF!</v>
      </c>
      <c r="F239" s="403" t="e">
        <f>IF(Tabla1[[#This Row],[Código_Actividad]]="","",'Formulario PPGR1'!#REF!)</f>
        <v>#REF!</v>
      </c>
      <c r="G239" s="335" t="s">
        <v>2111</v>
      </c>
      <c r="H239" s="572" t="str">
        <f>IFERROR(VLOOKUP(Tabla1[[#This Row],[Código_Actividad]],'Formulario PPGR2'!$H$10:$I$1048576,2,FALSE),"")</f>
        <v>Expansión de la Estrategia Hearts en las Unidades de Atención Primaria</v>
      </c>
      <c r="I239" s="384">
        <f>IFERROR(VLOOKUP(Tabla1[[#This Row],[Código_Actividad]],Tabla2[[Código]:[Total de Acciones ]],15,FALSE),"")</f>
        <v>2</v>
      </c>
      <c r="J239" s="556" t="s">
        <v>216</v>
      </c>
      <c r="K239" s="558" t="s">
        <v>846</v>
      </c>
      <c r="L239" s="557" t="s">
        <v>854</v>
      </c>
      <c r="M239" s="382" t="str">
        <f>IFERROR(VLOOKUP($L239,[4]Insumos!$C$2:$F$517,2,FALSE),"")</f>
        <v>galon</v>
      </c>
      <c r="N239" s="505">
        <v>240</v>
      </c>
      <c r="O239" s="338">
        <f>IFERROR(VLOOKUP($L239,[4]Insumos!$C$2:$F$517,3,FALSE),"")</f>
        <v>181</v>
      </c>
      <c r="P239" s="337">
        <f>+Tabla1[[#This Row],[Precio Unitario]]*Tabla1[[#This Row],[Cantidad de Insumos]]</f>
        <v>43440</v>
      </c>
      <c r="Q239" s="380" t="str">
        <f>IFERROR(VLOOKUP($L239,[4]Insumos!$C$2:$F$517,4,FALSE),"")</f>
        <v>2.3.7.1.02</v>
      </c>
      <c r="R239" s="556"/>
      <c r="S239" s="449"/>
      <c r="T239" s="449"/>
    </row>
    <row r="240" spans="2:20" ht="38.25" x14ac:dyDescent="0.25">
      <c r="B240" s="403" t="e">
        <f>IF(Tabla1[[#This Row],[Código_Actividad]]="","",CONCATENATE(Tabla1[[#This Row],[POA]],".",Tabla1[[#This Row],[SRS]],".",Tabla1[[#This Row],[AREA]],".",Tabla1[[#This Row],[TIPO]]))</f>
        <v>#REF!</v>
      </c>
      <c r="C240" s="403" t="e">
        <f>IF(Tabla1[[#This Row],[Código_Actividad]]="","",'Formulario PPGR1'!#REF!)</f>
        <v>#REF!</v>
      </c>
      <c r="D240" s="403" t="e">
        <f>IF(Tabla1[[#This Row],[Código_Actividad]]="","",'Formulario PPGR1'!#REF!)</f>
        <v>#REF!</v>
      </c>
      <c r="E240" s="403" t="e">
        <f>IF(Tabla1[[#This Row],[Código_Actividad]]="","",'Formulario PPGR1'!#REF!)</f>
        <v>#REF!</v>
      </c>
      <c r="F240" s="403" t="e">
        <f>IF(Tabla1[[#This Row],[Código_Actividad]]="","",'Formulario PPGR1'!#REF!)</f>
        <v>#REF!</v>
      </c>
      <c r="G240" s="335" t="s">
        <v>2111</v>
      </c>
      <c r="H240" s="572" t="str">
        <f>IFERROR(VLOOKUP(Tabla1[[#This Row],[Código_Actividad]],'Formulario PPGR2'!$H$10:$I$1048576,2,FALSE),"")</f>
        <v>Expansión de la Estrategia Hearts en las Unidades de Atención Primaria</v>
      </c>
      <c r="I240" s="384">
        <f>IFERROR(VLOOKUP(Tabla1[[#This Row],[Código_Actividad]],Tabla2[[Código]:[Total de Acciones ]],15,FALSE),"")</f>
        <v>2</v>
      </c>
      <c r="J240" s="556" t="s">
        <v>172</v>
      </c>
      <c r="K240" s="558" t="s">
        <v>688</v>
      </c>
      <c r="L240" s="557" t="s">
        <v>706</v>
      </c>
      <c r="M240" s="382" t="str">
        <f>IFERROR(VLOOKUP($L240,[4]Insumos!$C$2:$F$517,2,FALSE),"")</f>
        <v>unidad</v>
      </c>
      <c r="N240" s="505">
        <v>18</v>
      </c>
      <c r="O240" s="338">
        <f>IFERROR(VLOOKUP($L240,[4]Insumos!$C$2:$F$517,3,FALSE),"")</f>
        <v>19706</v>
      </c>
      <c r="P240" s="337">
        <f>+Tabla1[[#This Row],[Precio Unitario]]*Tabla1[[#This Row],[Cantidad de Insumos]]</f>
        <v>354708</v>
      </c>
      <c r="Q240" s="380" t="str">
        <f>IFERROR(VLOOKUP($L240,[4]Insumos!$C$2:$F$517,4,FALSE),"")</f>
        <v>2.3.1.1.01</v>
      </c>
      <c r="R240" s="556"/>
      <c r="S240" s="449"/>
      <c r="T240" s="449"/>
    </row>
    <row r="241" spans="2:20" ht="38.25" x14ac:dyDescent="0.25">
      <c r="B241" s="403" t="e">
        <f>IF(Tabla1[[#This Row],[Código_Actividad]]="","",CONCATENATE(Tabla1[[#This Row],[POA]],".",Tabla1[[#This Row],[SRS]],".",Tabla1[[#This Row],[AREA]],".",Tabla1[[#This Row],[TIPO]]))</f>
        <v>#REF!</v>
      </c>
      <c r="C241" s="403" t="e">
        <f>IF(Tabla1[[#This Row],[Código_Actividad]]="","",'Formulario PPGR1'!#REF!)</f>
        <v>#REF!</v>
      </c>
      <c r="D241" s="403" t="e">
        <f>IF(Tabla1[[#This Row],[Código_Actividad]]="","",'Formulario PPGR1'!#REF!)</f>
        <v>#REF!</v>
      </c>
      <c r="E241" s="403" t="e">
        <f>IF(Tabla1[[#This Row],[Código_Actividad]]="","",'Formulario PPGR1'!#REF!)</f>
        <v>#REF!</v>
      </c>
      <c r="F241" s="403" t="e">
        <f>IF(Tabla1[[#This Row],[Código_Actividad]]="","",'Formulario PPGR1'!#REF!)</f>
        <v>#REF!</v>
      </c>
      <c r="G241" s="335" t="s">
        <v>2112</v>
      </c>
      <c r="H241" s="572" t="str">
        <f>IFERROR(VLOOKUP(Tabla1[[#This Row],[Código_Actividad]],'Formulario PPGR2'!$H$10:$I$1048576,2,FALSE),"")</f>
        <v>Seguimiento a las iniciativas de prevención de otras enfermedades crónicas no trasmisibles</v>
      </c>
      <c r="I241" s="384">
        <f>IFERROR(VLOOKUP(Tabla1[[#This Row],[Código_Actividad]],Tabla2[[Código]:[Total de Acciones ]],15,FALSE),"")</f>
        <v>2</v>
      </c>
      <c r="J241" s="556" t="s">
        <v>128</v>
      </c>
      <c r="K241" s="558" t="s">
        <v>1298</v>
      </c>
      <c r="L241" s="557" t="s">
        <v>1302</v>
      </c>
      <c r="M241" s="382" t="str">
        <f>IFERROR(VLOOKUP($L241,[4]Insumos!$C$2:$F$517,2,FALSE),"")</f>
        <v xml:space="preserve">Cheque </v>
      </c>
      <c r="N241" s="505">
        <v>38</v>
      </c>
      <c r="O241" s="338">
        <f>IFERROR(VLOOKUP($L241,[4]Insumos!$C$2:$F$517,3,FALSE),"")</f>
        <v>2100</v>
      </c>
      <c r="P241" s="337">
        <f>+Tabla1[[#This Row],[Precio Unitario]]*Tabla1[[#This Row],[Cantidad de Insumos]]</f>
        <v>79800</v>
      </c>
      <c r="Q241" s="380" t="str">
        <f>IFERROR(VLOOKUP($L241,[4]Insumos!$C$2:$F$517,4,FALSE),"")</f>
        <v>2.2.3.1.01</v>
      </c>
      <c r="R241" s="556"/>
      <c r="S241" s="449"/>
      <c r="T241" s="449"/>
    </row>
    <row r="242" spans="2:20" ht="38.25" x14ac:dyDescent="0.25">
      <c r="B242" s="403" t="e">
        <f>IF(Tabla1[[#This Row],[Código_Actividad]]="","",CONCATENATE(Tabla1[[#This Row],[POA]],".",Tabla1[[#This Row],[SRS]],".",Tabla1[[#This Row],[AREA]],".",Tabla1[[#This Row],[TIPO]]))</f>
        <v>#REF!</v>
      </c>
      <c r="C242" s="403" t="e">
        <f>IF(Tabla1[[#This Row],[Código_Actividad]]="","",'Formulario PPGR1'!#REF!)</f>
        <v>#REF!</v>
      </c>
      <c r="D242" s="403" t="e">
        <f>IF(Tabla1[[#This Row],[Código_Actividad]]="","",'Formulario PPGR1'!#REF!)</f>
        <v>#REF!</v>
      </c>
      <c r="E242" s="403" t="e">
        <f>IF(Tabla1[[#This Row],[Código_Actividad]]="","",'Formulario PPGR1'!#REF!)</f>
        <v>#REF!</v>
      </c>
      <c r="F242" s="403" t="e">
        <f>IF(Tabla1[[#This Row],[Código_Actividad]]="","",'Formulario PPGR1'!#REF!)</f>
        <v>#REF!</v>
      </c>
      <c r="G242" s="335" t="s">
        <v>2112</v>
      </c>
      <c r="H242" s="572" t="str">
        <f>IFERROR(VLOOKUP(Tabla1[[#This Row],[Código_Actividad]],'Formulario PPGR2'!$H$10:$I$1048576,2,FALSE),"")</f>
        <v>Seguimiento a las iniciativas de prevención de otras enfermedades crónicas no trasmisibles</v>
      </c>
      <c r="I242" s="384">
        <f>IFERROR(VLOOKUP(Tabla1[[#This Row],[Código_Actividad]],Tabla2[[Código]:[Total de Acciones ]],15,FALSE),"")</f>
        <v>2</v>
      </c>
      <c r="J242" s="556" t="s">
        <v>128</v>
      </c>
      <c r="K242" s="558" t="s">
        <v>1298</v>
      </c>
      <c r="L242" s="557" t="s">
        <v>1299</v>
      </c>
      <c r="M242" s="382" t="str">
        <f>IFERROR(VLOOKUP($L242,[4]Insumos!$C$2:$F$517,2,FALSE),"")</f>
        <v xml:space="preserve">Cheque </v>
      </c>
      <c r="N242" s="505">
        <v>38</v>
      </c>
      <c r="O242" s="338">
        <f>IFERROR(VLOOKUP($L242,[4]Insumos!$C$2:$F$517,3,FALSE),"")</f>
        <v>1500</v>
      </c>
      <c r="P242" s="337">
        <f>+Tabla1[[#This Row],[Precio Unitario]]*Tabla1[[#This Row],[Cantidad de Insumos]]</f>
        <v>57000</v>
      </c>
      <c r="Q242" s="380" t="str">
        <f>IFERROR(VLOOKUP($L242,[4]Insumos!$C$2:$F$517,4,FALSE),"")</f>
        <v>2.2.3.1.01</v>
      </c>
      <c r="R242" s="556"/>
      <c r="S242" s="449"/>
      <c r="T242" s="449"/>
    </row>
    <row r="243" spans="2:20" ht="38.25" x14ac:dyDescent="0.25">
      <c r="B243" s="403" t="e">
        <f>IF(Tabla1[[#This Row],[Código_Actividad]]="","",CONCATENATE(Tabla1[[#This Row],[POA]],".",Tabla1[[#This Row],[SRS]],".",Tabla1[[#This Row],[AREA]],".",Tabla1[[#This Row],[TIPO]]))</f>
        <v>#REF!</v>
      </c>
      <c r="C243" s="403" t="e">
        <f>IF(Tabla1[[#This Row],[Código_Actividad]]="","",'Formulario PPGR1'!#REF!)</f>
        <v>#REF!</v>
      </c>
      <c r="D243" s="403" t="e">
        <f>IF(Tabla1[[#This Row],[Código_Actividad]]="","",'Formulario PPGR1'!#REF!)</f>
        <v>#REF!</v>
      </c>
      <c r="E243" s="403" t="e">
        <f>IF(Tabla1[[#This Row],[Código_Actividad]]="","",'Formulario PPGR1'!#REF!)</f>
        <v>#REF!</v>
      </c>
      <c r="F243" s="403" t="e">
        <f>IF(Tabla1[[#This Row],[Código_Actividad]]="","",'Formulario PPGR1'!#REF!)</f>
        <v>#REF!</v>
      </c>
      <c r="G243" s="335" t="s">
        <v>2112</v>
      </c>
      <c r="H243" s="572" t="str">
        <f>IFERROR(VLOOKUP(Tabla1[[#This Row],[Código_Actividad]],'Formulario PPGR2'!$H$10:$I$1048576,2,FALSE),"")</f>
        <v>Seguimiento a las iniciativas de prevención de otras enfermedades crónicas no trasmisibles</v>
      </c>
      <c r="I243" s="384">
        <f>IFERROR(VLOOKUP(Tabla1[[#This Row],[Código_Actividad]],Tabla2[[Código]:[Total de Acciones ]],15,FALSE),"")</f>
        <v>2</v>
      </c>
      <c r="J243" s="556" t="s">
        <v>216</v>
      </c>
      <c r="K243" s="558" t="s">
        <v>846</v>
      </c>
      <c r="L243" s="557" t="s">
        <v>854</v>
      </c>
      <c r="M243" s="382" t="str">
        <f>IFERROR(VLOOKUP($L243,[4]Insumos!$C$2:$F$517,2,FALSE),"")</f>
        <v>galon</v>
      </c>
      <c r="N243" s="505">
        <v>380</v>
      </c>
      <c r="O243" s="338">
        <f>IFERROR(VLOOKUP($L243,[4]Insumos!$C$2:$F$517,3,FALSE),"")</f>
        <v>181</v>
      </c>
      <c r="P243" s="337">
        <f>+Tabla1[[#This Row],[Precio Unitario]]*Tabla1[[#This Row],[Cantidad de Insumos]]</f>
        <v>68780</v>
      </c>
      <c r="Q243" s="380" t="str">
        <f>IFERROR(VLOOKUP($L243,[4]Insumos!$C$2:$F$517,4,FALSE),"")</f>
        <v>2.3.7.1.02</v>
      </c>
      <c r="R243" s="556"/>
      <c r="S243" s="449"/>
      <c r="T243" s="449"/>
    </row>
    <row r="244" spans="2:20" ht="38.25" x14ac:dyDescent="0.25">
      <c r="B244" s="403" t="e">
        <f>IF(Tabla1[[#This Row],[Código_Actividad]]="","",CONCATENATE(Tabla1[[#This Row],[POA]],".",Tabla1[[#This Row],[SRS]],".",Tabla1[[#This Row],[AREA]],".",Tabla1[[#This Row],[TIPO]]))</f>
        <v>#REF!</v>
      </c>
      <c r="C244" s="403" t="e">
        <f>IF(Tabla1[[#This Row],[Código_Actividad]]="","",'Formulario PPGR1'!#REF!)</f>
        <v>#REF!</v>
      </c>
      <c r="D244" s="403" t="e">
        <f>IF(Tabla1[[#This Row],[Código_Actividad]]="","",'Formulario PPGR1'!#REF!)</f>
        <v>#REF!</v>
      </c>
      <c r="E244" s="403" t="e">
        <f>IF(Tabla1[[#This Row],[Código_Actividad]]="","",'Formulario PPGR1'!#REF!)</f>
        <v>#REF!</v>
      </c>
      <c r="F244" s="403" t="e">
        <f>IF(Tabla1[[#This Row],[Código_Actividad]]="","",'Formulario PPGR1'!#REF!)</f>
        <v>#REF!</v>
      </c>
      <c r="G244" s="335" t="s">
        <v>2117</v>
      </c>
      <c r="H244" s="572" t="str">
        <f>IFERROR(VLOOKUP(Tabla1[[#This Row],[Código_Actividad]],'Formulario PPGR2'!$H$10:$I$1048576,2,FALSE),"")</f>
        <v>Captura, seguimiento y evaluación de la estrategia de Adulto Mayor en las UNAP</v>
      </c>
      <c r="I244" s="384">
        <f>IFERROR(VLOOKUP(Tabla1[[#This Row],[Código_Actividad]],Tabla2[[Código]:[Total de Acciones ]],15,FALSE),"")</f>
        <v>4</v>
      </c>
      <c r="J244" s="556" t="s">
        <v>128</v>
      </c>
      <c r="K244" s="558" t="s">
        <v>1298</v>
      </c>
      <c r="L244" s="557" t="s">
        <v>1302</v>
      </c>
      <c r="M244" s="382" t="str">
        <f>IFERROR(VLOOKUP($L244,[4]Insumos!$C$2:$F$517,2,FALSE),"")</f>
        <v xml:space="preserve">Cheque </v>
      </c>
      <c r="N244" s="505">
        <v>12</v>
      </c>
      <c r="O244" s="338">
        <f>IFERROR(VLOOKUP($L244,[4]Insumos!$C$2:$F$517,3,FALSE),"")</f>
        <v>2100</v>
      </c>
      <c r="P244" s="337">
        <f>+Tabla1[[#This Row],[Precio Unitario]]*Tabla1[[#This Row],[Cantidad de Insumos]]</f>
        <v>25200</v>
      </c>
      <c r="Q244" s="380" t="str">
        <f>IFERROR(VLOOKUP($L244,[4]Insumos!$C$2:$F$517,4,FALSE),"")</f>
        <v>2.2.3.1.01</v>
      </c>
      <c r="R244" s="556"/>
      <c r="S244" s="449"/>
      <c r="T244" s="449"/>
    </row>
    <row r="245" spans="2:20" ht="38.25" x14ac:dyDescent="0.25">
      <c r="B245" s="403" t="e">
        <f>IF(Tabla1[[#This Row],[Código_Actividad]]="","",CONCATENATE(Tabla1[[#This Row],[POA]],".",Tabla1[[#This Row],[SRS]],".",Tabla1[[#This Row],[AREA]],".",Tabla1[[#This Row],[TIPO]]))</f>
        <v>#REF!</v>
      </c>
      <c r="C245" s="403" t="e">
        <f>IF(Tabla1[[#This Row],[Código_Actividad]]="","",'Formulario PPGR1'!#REF!)</f>
        <v>#REF!</v>
      </c>
      <c r="D245" s="403" t="e">
        <f>IF(Tabla1[[#This Row],[Código_Actividad]]="","",'Formulario PPGR1'!#REF!)</f>
        <v>#REF!</v>
      </c>
      <c r="E245" s="403" t="e">
        <f>IF(Tabla1[[#This Row],[Código_Actividad]]="","",'Formulario PPGR1'!#REF!)</f>
        <v>#REF!</v>
      </c>
      <c r="F245" s="403" t="e">
        <f>IF(Tabla1[[#This Row],[Código_Actividad]]="","",'Formulario PPGR1'!#REF!)</f>
        <v>#REF!</v>
      </c>
      <c r="G245" s="335" t="s">
        <v>2117</v>
      </c>
      <c r="H245" s="572" t="str">
        <f>IFERROR(VLOOKUP(Tabla1[[#This Row],[Código_Actividad]],'Formulario PPGR2'!$H$10:$I$1048576,2,FALSE),"")</f>
        <v>Captura, seguimiento y evaluación de la estrategia de Adulto Mayor en las UNAP</v>
      </c>
      <c r="I245" s="384">
        <f>IFERROR(VLOOKUP(Tabla1[[#This Row],[Código_Actividad]],Tabla2[[Código]:[Total de Acciones ]],15,FALSE),"")</f>
        <v>4</v>
      </c>
      <c r="J245" s="556" t="s">
        <v>128</v>
      </c>
      <c r="K245" s="558" t="s">
        <v>1298</v>
      </c>
      <c r="L245" s="557" t="s">
        <v>1299</v>
      </c>
      <c r="M245" s="382" t="str">
        <f>IFERROR(VLOOKUP($L245,[4]Insumos!$C$2:$F$517,2,FALSE),"")</f>
        <v xml:space="preserve">Cheque </v>
      </c>
      <c r="N245" s="505">
        <v>12</v>
      </c>
      <c r="O245" s="338">
        <f>IFERROR(VLOOKUP($L245,[4]Insumos!$C$2:$F$517,3,FALSE),"")</f>
        <v>1500</v>
      </c>
      <c r="P245" s="337">
        <f>+Tabla1[[#This Row],[Precio Unitario]]*Tabla1[[#This Row],[Cantidad de Insumos]]</f>
        <v>18000</v>
      </c>
      <c r="Q245" s="380" t="str">
        <f>IFERROR(VLOOKUP($L245,[4]Insumos!$C$2:$F$517,4,FALSE),"")</f>
        <v>2.2.3.1.01</v>
      </c>
      <c r="R245" s="556"/>
      <c r="S245" s="449"/>
      <c r="T245" s="449"/>
    </row>
    <row r="246" spans="2:20" ht="38.25" x14ac:dyDescent="0.25">
      <c r="B246" s="403" t="e">
        <f>IF(Tabla1[[#This Row],[Código_Actividad]]="","",CONCATENATE(Tabla1[[#This Row],[POA]],".",Tabla1[[#This Row],[SRS]],".",Tabla1[[#This Row],[AREA]],".",Tabla1[[#This Row],[TIPO]]))</f>
        <v>#REF!</v>
      </c>
      <c r="C246" s="403" t="e">
        <f>IF(Tabla1[[#This Row],[Código_Actividad]]="","",'Formulario PPGR1'!#REF!)</f>
        <v>#REF!</v>
      </c>
      <c r="D246" s="403" t="e">
        <f>IF(Tabla1[[#This Row],[Código_Actividad]]="","",'Formulario PPGR1'!#REF!)</f>
        <v>#REF!</v>
      </c>
      <c r="E246" s="403" t="e">
        <f>IF(Tabla1[[#This Row],[Código_Actividad]]="","",'Formulario PPGR1'!#REF!)</f>
        <v>#REF!</v>
      </c>
      <c r="F246" s="403" t="e">
        <f>IF(Tabla1[[#This Row],[Código_Actividad]]="","",'Formulario PPGR1'!#REF!)</f>
        <v>#REF!</v>
      </c>
      <c r="G246" s="335" t="s">
        <v>2117</v>
      </c>
      <c r="H246" s="572" t="str">
        <f>IFERROR(VLOOKUP(Tabla1[[#This Row],[Código_Actividad]],'Formulario PPGR2'!$H$10:$I$1048576,2,FALSE),"")</f>
        <v>Captura, seguimiento y evaluación de la estrategia de Adulto Mayor en las UNAP</v>
      </c>
      <c r="I246" s="384">
        <f>IFERROR(VLOOKUP(Tabla1[[#This Row],[Código_Actividad]],Tabla2[[Código]:[Total de Acciones ]],15,FALSE),"")</f>
        <v>4</v>
      </c>
      <c r="J246" s="556" t="s">
        <v>216</v>
      </c>
      <c r="K246" s="558" t="s">
        <v>846</v>
      </c>
      <c r="L246" s="557" t="s">
        <v>854</v>
      </c>
      <c r="M246" s="382" t="str">
        <f>IFERROR(VLOOKUP($L246,[4]Insumos!$C$2:$F$517,2,FALSE),"")</f>
        <v>galon</v>
      </c>
      <c r="N246" s="505">
        <v>120</v>
      </c>
      <c r="O246" s="338">
        <f>IFERROR(VLOOKUP($L246,[4]Insumos!$C$2:$F$517,3,FALSE),"")</f>
        <v>181</v>
      </c>
      <c r="P246" s="337">
        <f>+Tabla1[[#This Row],[Precio Unitario]]*Tabla1[[#This Row],[Cantidad de Insumos]]</f>
        <v>21720</v>
      </c>
      <c r="Q246" s="380" t="str">
        <f>IFERROR(VLOOKUP($L246,[4]Insumos!$C$2:$F$517,4,FALSE),"")</f>
        <v>2.3.7.1.02</v>
      </c>
      <c r="R246" s="556"/>
      <c r="S246" s="449"/>
      <c r="T246" s="449"/>
    </row>
    <row r="247" spans="2:20" ht="38.25" x14ac:dyDescent="0.25">
      <c r="B247" s="403" t="e">
        <f>IF(Tabla1[[#This Row],[Código_Actividad]]="","",CONCATENATE(Tabla1[[#This Row],[POA]],".",Tabla1[[#This Row],[SRS]],".",Tabla1[[#This Row],[AREA]],".",Tabla1[[#This Row],[TIPO]]))</f>
        <v>#REF!</v>
      </c>
      <c r="C247" s="403" t="e">
        <f>IF(Tabla1[[#This Row],[Código_Actividad]]="","",'Formulario PPGR1'!#REF!)</f>
        <v>#REF!</v>
      </c>
      <c r="D247" s="403" t="e">
        <f>IF(Tabla1[[#This Row],[Código_Actividad]]="","",'Formulario PPGR1'!#REF!)</f>
        <v>#REF!</v>
      </c>
      <c r="E247" s="403" t="e">
        <f>IF(Tabla1[[#This Row],[Código_Actividad]]="","",'Formulario PPGR1'!#REF!)</f>
        <v>#REF!</v>
      </c>
      <c r="F247" s="403" t="e">
        <f>IF(Tabla1[[#This Row],[Código_Actividad]]="","",'Formulario PPGR1'!#REF!)</f>
        <v>#REF!</v>
      </c>
      <c r="G247" s="335" t="s">
        <v>2155</v>
      </c>
      <c r="H247" s="572" t="str">
        <f>IFERROR(VLOOKUP(Tabla1[[#This Row],[Código_Actividad]],'Formulario PPGR2'!$H$10:$I$1048576,2,FALSE),"")</f>
        <v>Seguimiento a la articulación de los equipos de la UNAP con el INAIPI y Gabinete de Politicas Sociales</v>
      </c>
      <c r="I247" s="384">
        <f>IFERROR(VLOOKUP(Tabla1[[#This Row],[Código_Actividad]],Tabla2[[Código]:[Total de Acciones ]],15,FALSE),"")</f>
        <v>4</v>
      </c>
      <c r="J247" s="556" t="s">
        <v>128</v>
      </c>
      <c r="K247" s="558" t="s">
        <v>1298</v>
      </c>
      <c r="L247" s="557" t="s">
        <v>1302</v>
      </c>
      <c r="M247" s="382" t="str">
        <f>IFERROR(VLOOKUP($L247,[4]Insumos!$C$2:$F$517,2,FALSE),"")</f>
        <v xml:space="preserve">Cheque </v>
      </c>
      <c r="N247" s="505">
        <v>13</v>
      </c>
      <c r="O247" s="338">
        <f>IFERROR(VLOOKUP($L247,[4]Insumos!$C$2:$F$517,3,FALSE),"")</f>
        <v>2100</v>
      </c>
      <c r="P247" s="337">
        <f>+Tabla1[[#This Row],[Precio Unitario]]*Tabla1[[#This Row],[Cantidad de Insumos]]</f>
        <v>27300</v>
      </c>
      <c r="Q247" s="380" t="str">
        <f>IFERROR(VLOOKUP($L247,[4]Insumos!$C$2:$F$517,4,FALSE),"")</f>
        <v>2.2.3.1.01</v>
      </c>
      <c r="R247" s="556"/>
      <c r="S247" s="449"/>
      <c r="T247" s="449"/>
    </row>
    <row r="248" spans="2:20" ht="38.25" x14ac:dyDescent="0.25">
      <c r="B248" s="403" t="e">
        <f>IF(Tabla1[[#This Row],[Código_Actividad]]="","",CONCATENATE(Tabla1[[#This Row],[POA]],".",Tabla1[[#This Row],[SRS]],".",Tabla1[[#This Row],[AREA]],".",Tabla1[[#This Row],[TIPO]]))</f>
        <v>#REF!</v>
      </c>
      <c r="C248" s="403" t="e">
        <f>IF(Tabla1[[#This Row],[Código_Actividad]]="","",'Formulario PPGR1'!#REF!)</f>
        <v>#REF!</v>
      </c>
      <c r="D248" s="403" t="e">
        <f>IF(Tabla1[[#This Row],[Código_Actividad]]="","",'Formulario PPGR1'!#REF!)</f>
        <v>#REF!</v>
      </c>
      <c r="E248" s="403" t="e">
        <f>IF(Tabla1[[#This Row],[Código_Actividad]]="","",'Formulario PPGR1'!#REF!)</f>
        <v>#REF!</v>
      </c>
      <c r="F248" s="403" t="e">
        <f>IF(Tabla1[[#This Row],[Código_Actividad]]="","",'Formulario PPGR1'!#REF!)</f>
        <v>#REF!</v>
      </c>
      <c r="G248" s="335" t="s">
        <v>2155</v>
      </c>
      <c r="H248" s="572" t="str">
        <f>IFERROR(VLOOKUP(Tabla1[[#This Row],[Código_Actividad]],'Formulario PPGR2'!$H$10:$I$1048576,2,FALSE),"")</f>
        <v>Seguimiento a la articulación de los equipos de la UNAP con el INAIPI y Gabinete de Politicas Sociales</v>
      </c>
      <c r="I248" s="384">
        <f>IFERROR(VLOOKUP(Tabla1[[#This Row],[Código_Actividad]],Tabla2[[Código]:[Total de Acciones ]],15,FALSE),"")</f>
        <v>4</v>
      </c>
      <c r="J248" s="556" t="s">
        <v>128</v>
      </c>
      <c r="K248" s="558" t="s">
        <v>1298</v>
      </c>
      <c r="L248" s="557"/>
      <c r="M248" s="382" t="str">
        <f>IFERROR(VLOOKUP($L248,[4]Insumos!$C$2:$F$517,2,FALSE),"")</f>
        <v/>
      </c>
      <c r="N248" s="505">
        <v>13</v>
      </c>
      <c r="O248" s="338" t="str">
        <f>IFERROR(VLOOKUP($L248,[4]Insumos!$C$2:$F$517,3,FALSE),"")</f>
        <v/>
      </c>
      <c r="P248" s="337" t="e">
        <f>+Tabla1[[#This Row],[Precio Unitario]]*Tabla1[[#This Row],[Cantidad de Insumos]]</f>
        <v>#VALUE!</v>
      </c>
      <c r="Q248" s="380" t="str">
        <f>IFERROR(VLOOKUP($L248,[4]Insumos!$C$2:$F$517,4,FALSE),"")</f>
        <v/>
      </c>
      <c r="R248" s="556"/>
      <c r="S248" s="449"/>
      <c r="T248" s="449"/>
    </row>
    <row r="249" spans="2:20" ht="38.25" x14ac:dyDescent="0.25">
      <c r="B249" s="403" t="e">
        <f>IF(Tabla1[[#This Row],[Código_Actividad]]="","",CONCATENATE(Tabla1[[#This Row],[POA]],".",Tabla1[[#This Row],[SRS]],".",Tabla1[[#This Row],[AREA]],".",Tabla1[[#This Row],[TIPO]]))</f>
        <v>#REF!</v>
      </c>
      <c r="C249" s="403" t="e">
        <f>IF(Tabla1[[#This Row],[Código_Actividad]]="","",'Formulario PPGR1'!#REF!)</f>
        <v>#REF!</v>
      </c>
      <c r="D249" s="403" t="e">
        <f>IF(Tabla1[[#This Row],[Código_Actividad]]="","",'Formulario PPGR1'!#REF!)</f>
        <v>#REF!</v>
      </c>
      <c r="E249" s="403" t="e">
        <f>IF(Tabla1[[#This Row],[Código_Actividad]]="","",'Formulario PPGR1'!#REF!)</f>
        <v>#REF!</v>
      </c>
      <c r="F249" s="403" t="e">
        <f>IF(Tabla1[[#This Row],[Código_Actividad]]="","",'Formulario PPGR1'!#REF!)</f>
        <v>#REF!</v>
      </c>
      <c r="G249" s="335" t="s">
        <v>2155</v>
      </c>
      <c r="H249" s="572" t="str">
        <f>IFERROR(VLOOKUP(Tabla1[[#This Row],[Código_Actividad]],'Formulario PPGR2'!$H$10:$I$1048576,2,FALSE),"")</f>
        <v>Seguimiento a la articulación de los equipos de la UNAP con el INAIPI y Gabinete de Politicas Sociales</v>
      </c>
      <c r="I249" s="384">
        <f>IFERROR(VLOOKUP(Tabla1[[#This Row],[Código_Actividad]],Tabla2[[Código]:[Total de Acciones ]],15,FALSE),"")</f>
        <v>4</v>
      </c>
      <c r="J249" s="556" t="s">
        <v>216</v>
      </c>
      <c r="K249" s="558" t="s">
        <v>846</v>
      </c>
      <c r="L249" s="557" t="s">
        <v>854</v>
      </c>
      <c r="M249" s="382" t="str">
        <f>IFERROR(VLOOKUP($L249,[4]Insumos!$C$2:$F$517,2,FALSE),"")</f>
        <v>galon</v>
      </c>
      <c r="N249" s="505">
        <v>130</v>
      </c>
      <c r="O249" s="338">
        <f>IFERROR(VLOOKUP($L249,[4]Insumos!$C$2:$F$517,3,FALSE),"")</f>
        <v>181</v>
      </c>
      <c r="P249" s="337">
        <f>+Tabla1[[#This Row],[Precio Unitario]]*Tabla1[[#This Row],[Cantidad de Insumos]]</f>
        <v>23530</v>
      </c>
      <c r="Q249" s="380" t="str">
        <f>IFERROR(VLOOKUP($L249,[4]Insumos!$C$2:$F$517,4,FALSE),"")</f>
        <v>2.3.7.1.02</v>
      </c>
      <c r="R249" s="556"/>
      <c r="S249" s="449"/>
      <c r="T249" s="449"/>
    </row>
    <row r="250" spans="2:20" ht="38.25" x14ac:dyDescent="0.25">
      <c r="B250" s="403" t="e">
        <f>IF(Tabla1[[#This Row],[Código_Actividad]]="","",CONCATENATE(Tabla1[[#This Row],[POA]],".",Tabla1[[#This Row],[SRS]],".",Tabla1[[#This Row],[AREA]],".",Tabla1[[#This Row],[TIPO]]))</f>
        <v>#REF!</v>
      </c>
      <c r="C250" s="403" t="e">
        <f>IF(Tabla1[[#This Row],[Código_Actividad]]="","",'Formulario PPGR1'!#REF!)</f>
        <v>#REF!</v>
      </c>
      <c r="D250" s="403" t="e">
        <f>IF(Tabla1[[#This Row],[Código_Actividad]]="","",'Formulario PPGR1'!#REF!)</f>
        <v>#REF!</v>
      </c>
      <c r="E250" s="403" t="e">
        <f>IF(Tabla1[[#This Row],[Código_Actividad]]="","",'Formulario PPGR1'!#REF!)</f>
        <v>#REF!</v>
      </c>
      <c r="F250" s="403" t="e">
        <f>IF(Tabla1[[#This Row],[Código_Actividad]]="","",'Formulario PPGR1'!#REF!)</f>
        <v>#REF!</v>
      </c>
      <c r="G250" s="335" t="s">
        <v>2155</v>
      </c>
      <c r="H250" s="572" t="str">
        <f>IFERROR(VLOOKUP(Tabla1[[#This Row],[Código_Actividad]],'Formulario PPGR2'!$H$10:$I$1048576,2,FALSE),"")</f>
        <v>Seguimiento a la articulación de los equipos de la UNAP con el INAIPI y Gabinete de Politicas Sociales</v>
      </c>
      <c r="I250" s="384">
        <f>IFERROR(VLOOKUP(Tabla1[[#This Row],[Código_Actividad]],Tabla2[[Código]:[Total de Acciones ]],15,FALSE),"")</f>
        <v>4</v>
      </c>
      <c r="J250" s="556" t="s">
        <v>172</v>
      </c>
      <c r="K250" s="558" t="s">
        <v>688</v>
      </c>
      <c r="L250" s="557" t="s">
        <v>706</v>
      </c>
      <c r="M250" s="382" t="str">
        <f>IFERROR(VLOOKUP($L250,[4]Insumos!$C$2:$F$517,2,FALSE),"")</f>
        <v>unidad</v>
      </c>
      <c r="N250" s="505">
        <v>18</v>
      </c>
      <c r="O250" s="338">
        <f>IFERROR(VLOOKUP($L250,[4]Insumos!$C$2:$F$517,3,FALSE),"")</f>
        <v>19706</v>
      </c>
      <c r="P250" s="337">
        <f>+Tabla1[[#This Row],[Precio Unitario]]*Tabla1[[#This Row],[Cantidad de Insumos]]</f>
        <v>354708</v>
      </c>
      <c r="Q250" s="380" t="str">
        <f>IFERROR(VLOOKUP($L250,[4]Insumos!$C$2:$F$517,4,FALSE),"")</f>
        <v>2.3.1.1.01</v>
      </c>
      <c r="R250" s="556"/>
      <c r="S250" s="449"/>
      <c r="T250" s="449"/>
    </row>
    <row r="251" spans="2:20" ht="63.75" x14ac:dyDescent="0.25">
      <c r="B251" s="403" t="e">
        <f>IF(Tabla1[[#This Row],[Código_Actividad]]="","",CONCATENATE(Tabla1[[#This Row],[POA]],".",Tabla1[[#This Row],[SRS]],".",Tabla1[[#This Row],[AREA]],".",Tabla1[[#This Row],[TIPO]]))</f>
        <v>#REF!</v>
      </c>
      <c r="C251" s="403" t="e">
        <f>IF(Tabla1[[#This Row],[Código_Actividad]]="","",'Formulario PPGR1'!#REF!)</f>
        <v>#REF!</v>
      </c>
      <c r="D251" s="403" t="e">
        <f>IF(Tabla1[[#This Row],[Código_Actividad]]="","",'Formulario PPGR1'!#REF!)</f>
        <v>#REF!</v>
      </c>
      <c r="E251" s="403" t="e">
        <f>IF(Tabla1[[#This Row],[Código_Actividad]]="","",'Formulario PPGR1'!#REF!)</f>
        <v>#REF!</v>
      </c>
      <c r="F251" s="403" t="e">
        <f>IF(Tabla1[[#This Row],[Código_Actividad]]="","",'Formulario PPGR1'!#REF!)</f>
        <v>#REF!</v>
      </c>
      <c r="G251" s="335" t="s">
        <v>2162</v>
      </c>
      <c r="H251" s="572" t="str">
        <f>IFERROR(VLOOKUP(Tabla1[[#This Row],[Código_Actividad]],'Formulario PPGR2'!$H$10:$I$1048576,2,FALSE),"")</f>
        <v>Seguimiento a la distribuciòn y entrega de los micronutrientes entregados a población priorizada tales como embarazadas, menores de 5 años y adultos mayores</v>
      </c>
      <c r="I251" s="384">
        <f>IFERROR(VLOOKUP(Tabla1[[#This Row],[Código_Actividad]],Tabla2[[Código]:[Total de Acciones ]],15,FALSE),"")</f>
        <v>4</v>
      </c>
      <c r="J251" s="556" t="s">
        <v>128</v>
      </c>
      <c r="K251" s="558" t="s">
        <v>1298</v>
      </c>
      <c r="L251" s="557" t="s">
        <v>1302</v>
      </c>
      <c r="M251" s="382" t="str">
        <f>IFERROR(VLOOKUP($L251,[4]Insumos!$C$2:$F$517,2,FALSE),"")</f>
        <v xml:space="preserve">Cheque </v>
      </c>
      <c r="N251" s="505">
        <v>12</v>
      </c>
      <c r="O251" s="338">
        <f>IFERROR(VLOOKUP($L251,[4]Insumos!$C$2:$F$517,3,FALSE),"")</f>
        <v>2100</v>
      </c>
      <c r="P251" s="337">
        <f>+Tabla1[[#This Row],[Precio Unitario]]*Tabla1[[#This Row],[Cantidad de Insumos]]</f>
        <v>25200</v>
      </c>
      <c r="Q251" s="380" t="str">
        <f>IFERROR(VLOOKUP($L251,[4]Insumos!$C$2:$F$517,4,FALSE),"")</f>
        <v>2.2.3.1.01</v>
      </c>
      <c r="R251" s="556"/>
      <c r="S251" s="449"/>
      <c r="T251" s="449"/>
    </row>
    <row r="252" spans="2:20" ht="63.75" x14ac:dyDescent="0.25">
      <c r="B252" s="403" t="e">
        <f>IF(Tabla1[[#This Row],[Código_Actividad]]="","",CONCATENATE(Tabla1[[#This Row],[POA]],".",Tabla1[[#This Row],[SRS]],".",Tabla1[[#This Row],[AREA]],".",Tabla1[[#This Row],[TIPO]]))</f>
        <v>#REF!</v>
      </c>
      <c r="C252" s="403" t="e">
        <f>IF(Tabla1[[#This Row],[Código_Actividad]]="","",'Formulario PPGR1'!#REF!)</f>
        <v>#REF!</v>
      </c>
      <c r="D252" s="403" t="e">
        <f>IF(Tabla1[[#This Row],[Código_Actividad]]="","",'Formulario PPGR1'!#REF!)</f>
        <v>#REF!</v>
      </c>
      <c r="E252" s="403" t="e">
        <f>IF(Tabla1[[#This Row],[Código_Actividad]]="","",'Formulario PPGR1'!#REF!)</f>
        <v>#REF!</v>
      </c>
      <c r="F252" s="403" t="e">
        <f>IF(Tabla1[[#This Row],[Código_Actividad]]="","",'Formulario PPGR1'!#REF!)</f>
        <v>#REF!</v>
      </c>
      <c r="G252" s="335" t="s">
        <v>2162</v>
      </c>
      <c r="H252" s="572" t="str">
        <f>IFERROR(VLOOKUP(Tabla1[[#This Row],[Código_Actividad]],'Formulario PPGR2'!$H$10:$I$1048576,2,FALSE),"")</f>
        <v>Seguimiento a la distribuciòn y entrega de los micronutrientes entregados a población priorizada tales como embarazadas, menores de 5 años y adultos mayores</v>
      </c>
      <c r="I252" s="384">
        <f>IFERROR(VLOOKUP(Tabla1[[#This Row],[Código_Actividad]],Tabla2[[Código]:[Total de Acciones ]],15,FALSE),"")</f>
        <v>4</v>
      </c>
      <c r="J252" s="556" t="s">
        <v>128</v>
      </c>
      <c r="K252" s="558" t="s">
        <v>1298</v>
      </c>
      <c r="L252" s="557" t="s">
        <v>1299</v>
      </c>
      <c r="M252" s="382" t="str">
        <f>IFERROR(VLOOKUP($L252,[4]Insumos!$C$2:$F$517,2,FALSE),"")</f>
        <v xml:space="preserve">Cheque </v>
      </c>
      <c r="N252" s="505">
        <v>12</v>
      </c>
      <c r="O252" s="338">
        <f>IFERROR(VLOOKUP($L252,[4]Insumos!$C$2:$F$517,3,FALSE),"")</f>
        <v>1500</v>
      </c>
      <c r="P252" s="337">
        <f>+Tabla1[[#This Row],[Precio Unitario]]*Tabla1[[#This Row],[Cantidad de Insumos]]</f>
        <v>18000</v>
      </c>
      <c r="Q252" s="380" t="str">
        <f>IFERROR(VLOOKUP($L252,[4]Insumos!$C$2:$F$517,4,FALSE),"")</f>
        <v>2.2.3.1.01</v>
      </c>
      <c r="R252" s="556"/>
      <c r="S252" s="449"/>
      <c r="T252" s="449"/>
    </row>
    <row r="253" spans="2:20" ht="63.75" x14ac:dyDescent="0.25">
      <c r="B253" s="403" t="e">
        <f>IF(Tabla1[[#This Row],[Código_Actividad]]="","",CONCATENATE(Tabla1[[#This Row],[POA]],".",Tabla1[[#This Row],[SRS]],".",Tabla1[[#This Row],[AREA]],".",Tabla1[[#This Row],[TIPO]]))</f>
        <v>#REF!</v>
      </c>
      <c r="C253" s="403" t="e">
        <f>IF(Tabla1[[#This Row],[Código_Actividad]]="","",'Formulario PPGR1'!#REF!)</f>
        <v>#REF!</v>
      </c>
      <c r="D253" s="403" t="e">
        <f>IF(Tabla1[[#This Row],[Código_Actividad]]="","",'Formulario PPGR1'!#REF!)</f>
        <v>#REF!</v>
      </c>
      <c r="E253" s="403" t="e">
        <f>IF(Tabla1[[#This Row],[Código_Actividad]]="","",'Formulario PPGR1'!#REF!)</f>
        <v>#REF!</v>
      </c>
      <c r="F253" s="403" t="e">
        <f>IF(Tabla1[[#This Row],[Código_Actividad]]="","",'Formulario PPGR1'!#REF!)</f>
        <v>#REF!</v>
      </c>
      <c r="G253" s="335" t="s">
        <v>2162</v>
      </c>
      <c r="H253" s="572" t="str">
        <f>IFERROR(VLOOKUP(Tabla1[[#This Row],[Código_Actividad]],'Formulario PPGR2'!$H$10:$I$1048576,2,FALSE),"")</f>
        <v>Seguimiento a la distribuciòn y entrega de los micronutrientes entregados a población priorizada tales como embarazadas, menores de 5 años y adultos mayores</v>
      </c>
      <c r="I253" s="384">
        <f>IFERROR(VLOOKUP(Tabla1[[#This Row],[Código_Actividad]],Tabla2[[Código]:[Total de Acciones ]],15,FALSE),"")</f>
        <v>4</v>
      </c>
      <c r="J253" s="556" t="s">
        <v>216</v>
      </c>
      <c r="K253" s="558" t="s">
        <v>846</v>
      </c>
      <c r="L253" s="557" t="s">
        <v>854</v>
      </c>
      <c r="M253" s="382" t="str">
        <f>IFERROR(VLOOKUP($L253,[4]Insumos!$C$2:$F$517,2,FALSE),"")</f>
        <v>galon</v>
      </c>
      <c r="N253" s="505">
        <v>120</v>
      </c>
      <c r="O253" s="338">
        <f>IFERROR(VLOOKUP($L253,[4]Insumos!$C$2:$F$517,3,FALSE),"")</f>
        <v>181</v>
      </c>
      <c r="P253" s="337">
        <f>+Tabla1[[#This Row],[Precio Unitario]]*Tabla1[[#This Row],[Cantidad de Insumos]]</f>
        <v>21720</v>
      </c>
      <c r="Q253" s="380" t="str">
        <f>IFERROR(VLOOKUP($L253,[4]Insumos!$C$2:$F$517,4,FALSE),"")</f>
        <v>2.3.7.1.02</v>
      </c>
      <c r="R253" s="556"/>
      <c r="S253" s="449"/>
      <c r="T253" s="449"/>
    </row>
    <row r="254" spans="2:20" ht="63.75" x14ac:dyDescent="0.25">
      <c r="B254" s="403" t="e">
        <f>IF(Tabla1[[#This Row],[Código_Actividad]]="","",CONCATENATE(Tabla1[[#This Row],[POA]],".",Tabla1[[#This Row],[SRS]],".",Tabla1[[#This Row],[AREA]],".",Tabla1[[#This Row],[TIPO]]))</f>
        <v>#REF!</v>
      </c>
      <c r="C254" s="403" t="e">
        <f>IF(Tabla1[[#This Row],[Código_Actividad]]="","",'Formulario PPGR1'!#REF!)</f>
        <v>#REF!</v>
      </c>
      <c r="D254" s="403" t="e">
        <f>IF(Tabla1[[#This Row],[Código_Actividad]]="","",'Formulario PPGR1'!#REF!)</f>
        <v>#REF!</v>
      </c>
      <c r="E254" s="403" t="e">
        <f>IF(Tabla1[[#This Row],[Código_Actividad]]="","",'Formulario PPGR1'!#REF!)</f>
        <v>#REF!</v>
      </c>
      <c r="F254" s="403" t="e">
        <f>IF(Tabla1[[#This Row],[Código_Actividad]]="","",'Formulario PPGR1'!#REF!)</f>
        <v>#REF!</v>
      </c>
      <c r="G254" s="335" t="s">
        <v>2162</v>
      </c>
      <c r="H254" s="572" t="str">
        <f>IFERROR(VLOOKUP(Tabla1[[#This Row],[Código_Actividad]],'Formulario PPGR2'!$H$10:$I$1048576,2,FALSE),"")</f>
        <v>Seguimiento a la distribuciòn y entrega de los micronutrientes entregados a población priorizada tales como embarazadas, menores de 5 años y adultos mayores</v>
      </c>
      <c r="I254" s="384">
        <f>IFERROR(VLOOKUP(Tabla1[[#This Row],[Código_Actividad]],Tabla2[[Código]:[Total de Acciones ]],15,FALSE),"")</f>
        <v>4</v>
      </c>
      <c r="J254" s="556" t="s">
        <v>172</v>
      </c>
      <c r="K254" s="558" t="s">
        <v>688</v>
      </c>
      <c r="L254" s="557" t="s">
        <v>706</v>
      </c>
      <c r="M254" s="382" t="str">
        <f>IFERROR(VLOOKUP($L254,[4]Insumos!$C$2:$F$517,2,FALSE),"")</f>
        <v>unidad</v>
      </c>
      <c r="N254" s="505">
        <v>18</v>
      </c>
      <c r="O254" s="338">
        <f>IFERROR(VLOOKUP($L254,[4]Insumos!$C$2:$F$517,3,FALSE),"")</f>
        <v>19706</v>
      </c>
      <c r="P254" s="337">
        <f>+Tabla1[[#This Row],[Precio Unitario]]*Tabla1[[#This Row],[Cantidad de Insumos]]</f>
        <v>354708</v>
      </c>
      <c r="Q254" s="380" t="str">
        <f>IFERROR(VLOOKUP($L254,[4]Insumos!$C$2:$F$517,4,FALSE),"")</f>
        <v>2.3.1.1.01</v>
      </c>
      <c r="R254" s="556"/>
      <c r="S254" s="449"/>
      <c r="T254" s="449"/>
    </row>
    <row r="255" spans="2:20" ht="38.25" x14ac:dyDescent="0.25">
      <c r="B255" s="403" t="e">
        <f>IF(Tabla1[[#This Row],[Código_Actividad]]="","",CONCATENATE(Tabla1[[#This Row],[POA]],".",Tabla1[[#This Row],[SRS]],".",Tabla1[[#This Row],[AREA]],".",Tabla1[[#This Row],[TIPO]]))</f>
        <v>#REF!</v>
      </c>
      <c r="C255" s="403" t="e">
        <f>IF(Tabla1[[#This Row],[Código_Actividad]]="","",'Formulario PPGR1'!#REF!)</f>
        <v>#REF!</v>
      </c>
      <c r="D255" s="403" t="e">
        <f>IF(Tabla1[[#This Row],[Código_Actividad]]="","",'Formulario PPGR1'!#REF!)</f>
        <v>#REF!</v>
      </c>
      <c r="E255" s="403" t="e">
        <f>IF(Tabla1[[#This Row],[Código_Actividad]]="","",'Formulario PPGR1'!#REF!)</f>
        <v>#REF!</v>
      </c>
      <c r="F255" s="403" t="e">
        <f>IF(Tabla1[[#This Row],[Código_Actividad]]="","",'Formulario PPGR1'!#REF!)</f>
        <v>#REF!</v>
      </c>
      <c r="G255" s="335" t="s">
        <v>2159</v>
      </c>
      <c r="H255" s="572" t="str">
        <f>IFERROR(VLOOKUP(Tabla1[[#This Row],[Código_Actividad]],'Formulario PPGR2'!$H$10:$I$1048576,2,FALSE),"")</f>
        <v>Talleres de capacitación para el fortalecimiento de la estrategia de la atención primaria</v>
      </c>
      <c r="I255" s="384">
        <f>IFERROR(VLOOKUP(Tabla1[[#This Row],[Código_Actividad]],Tabla2[[Código]:[Total de Acciones ]],15,FALSE),"")</f>
        <v>2</v>
      </c>
      <c r="J255" s="556" t="s">
        <v>128</v>
      </c>
      <c r="K255" s="558" t="s">
        <v>1298</v>
      </c>
      <c r="L255" s="557" t="s">
        <v>1302</v>
      </c>
      <c r="M255" s="382" t="str">
        <f>IFERROR(VLOOKUP($L255,[4]Insumos!$C$2:$F$517,2,FALSE),"")</f>
        <v xml:space="preserve">Cheque </v>
      </c>
      <c r="N255" s="505">
        <v>4</v>
      </c>
      <c r="O255" s="338">
        <f>IFERROR(VLOOKUP($L255,[4]Insumos!$C$2:$F$517,3,FALSE),"")</f>
        <v>2100</v>
      </c>
      <c r="P255" s="337">
        <f>+Tabla1[[#This Row],[Precio Unitario]]*Tabla1[[#This Row],[Cantidad de Insumos]]</f>
        <v>8400</v>
      </c>
      <c r="Q255" s="380" t="str">
        <f>IFERROR(VLOOKUP($L255,[4]Insumos!$C$2:$F$517,4,FALSE),"")</f>
        <v>2.2.3.1.01</v>
      </c>
      <c r="R255" s="556"/>
      <c r="S255" s="449"/>
      <c r="T255" s="449"/>
    </row>
    <row r="256" spans="2:20" ht="38.25" x14ac:dyDescent="0.25">
      <c r="B256" s="403" t="e">
        <f>IF(Tabla1[[#This Row],[Código_Actividad]]="","",CONCATENATE(Tabla1[[#This Row],[POA]],".",Tabla1[[#This Row],[SRS]],".",Tabla1[[#This Row],[AREA]],".",Tabla1[[#This Row],[TIPO]]))</f>
        <v>#REF!</v>
      </c>
      <c r="C256" s="403" t="e">
        <f>IF(Tabla1[[#This Row],[Código_Actividad]]="","",'Formulario PPGR1'!#REF!)</f>
        <v>#REF!</v>
      </c>
      <c r="D256" s="403" t="e">
        <f>IF(Tabla1[[#This Row],[Código_Actividad]]="","",'Formulario PPGR1'!#REF!)</f>
        <v>#REF!</v>
      </c>
      <c r="E256" s="403" t="e">
        <f>IF(Tabla1[[#This Row],[Código_Actividad]]="","",'Formulario PPGR1'!#REF!)</f>
        <v>#REF!</v>
      </c>
      <c r="F256" s="403" t="e">
        <f>IF(Tabla1[[#This Row],[Código_Actividad]]="","",'Formulario PPGR1'!#REF!)</f>
        <v>#REF!</v>
      </c>
      <c r="G256" s="335" t="s">
        <v>2159</v>
      </c>
      <c r="H256" s="572" t="str">
        <f>IFERROR(VLOOKUP(Tabla1[[#This Row],[Código_Actividad]],'Formulario PPGR2'!$H$10:$I$1048576,2,FALSE),"")</f>
        <v>Talleres de capacitación para el fortalecimiento de la estrategia de la atención primaria</v>
      </c>
      <c r="I256" s="384">
        <f>IFERROR(VLOOKUP(Tabla1[[#This Row],[Código_Actividad]],Tabla2[[Código]:[Total de Acciones ]],15,FALSE),"")</f>
        <v>2</v>
      </c>
      <c r="J256" s="556" t="s">
        <v>128</v>
      </c>
      <c r="K256" s="558" t="s">
        <v>1298</v>
      </c>
      <c r="L256" s="557" t="s">
        <v>1299</v>
      </c>
      <c r="M256" s="382" t="str">
        <f>IFERROR(VLOOKUP($L256,[4]Insumos!$C$2:$F$517,2,FALSE),"")</f>
        <v xml:space="preserve">Cheque </v>
      </c>
      <c r="N256" s="505">
        <v>4</v>
      </c>
      <c r="O256" s="338">
        <f>IFERROR(VLOOKUP($L256,[4]Insumos!$C$2:$F$517,3,FALSE),"")</f>
        <v>1500</v>
      </c>
      <c r="P256" s="337">
        <f>+Tabla1[[#This Row],[Precio Unitario]]*Tabla1[[#This Row],[Cantidad de Insumos]]</f>
        <v>6000</v>
      </c>
      <c r="Q256" s="380" t="str">
        <f>IFERROR(VLOOKUP($L256,[4]Insumos!$C$2:$F$517,4,FALSE),"")</f>
        <v>2.2.3.1.01</v>
      </c>
      <c r="R256" s="556"/>
      <c r="S256" s="449"/>
      <c r="T256" s="449"/>
    </row>
    <row r="257" spans="2:20" ht="38.25" x14ac:dyDescent="0.25">
      <c r="B257" s="403" t="e">
        <f>IF(Tabla1[[#This Row],[Código_Actividad]]="","",CONCATENATE(Tabla1[[#This Row],[POA]],".",Tabla1[[#This Row],[SRS]],".",Tabla1[[#This Row],[AREA]],".",Tabla1[[#This Row],[TIPO]]))</f>
        <v>#REF!</v>
      </c>
      <c r="C257" s="403" t="e">
        <f>IF(Tabla1[[#This Row],[Código_Actividad]]="","",'Formulario PPGR1'!#REF!)</f>
        <v>#REF!</v>
      </c>
      <c r="D257" s="403" t="e">
        <f>IF(Tabla1[[#This Row],[Código_Actividad]]="","",'Formulario PPGR1'!#REF!)</f>
        <v>#REF!</v>
      </c>
      <c r="E257" s="403" t="e">
        <f>IF(Tabla1[[#This Row],[Código_Actividad]]="","",'Formulario PPGR1'!#REF!)</f>
        <v>#REF!</v>
      </c>
      <c r="F257" s="403" t="e">
        <f>IF(Tabla1[[#This Row],[Código_Actividad]]="","",'Formulario PPGR1'!#REF!)</f>
        <v>#REF!</v>
      </c>
      <c r="G257" s="335" t="s">
        <v>2159</v>
      </c>
      <c r="H257" s="572" t="str">
        <f>IFERROR(VLOOKUP(Tabla1[[#This Row],[Código_Actividad]],'Formulario PPGR2'!$H$10:$I$1048576,2,FALSE),"")</f>
        <v>Talleres de capacitación para el fortalecimiento de la estrategia de la atención primaria</v>
      </c>
      <c r="I257" s="384">
        <f>IFERROR(VLOOKUP(Tabla1[[#This Row],[Código_Actividad]],Tabla2[[Código]:[Total de Acciones ]],15,FALSE),"")</f>
        <v>2</v>
      </c>
      <c r="J257" s="556" t="s">
        <v>216</v>
      </c>
      <c r="K257" s="558" t="s">
        <v>846</v>
      </c>
      <c r="L257" s="557" t="s">
        <v>854</v>
      </c>
      <c r="M257" s="382" t="str">
        <f>IFERROR(VLOOKUP($L257,[4]Insumos!$C$2:$F$517,2,FALSE),"")</f>
        <v>galon</v>
      </c>
      <c r="N257" s="505">
        <v>40</v>
      </c>
      <c r="O257" s="338">
        <f>IFERROR(VLOOKUP($L257,[4]Insumos!$C$2:$F$517,3,FALSE),"")</f>
        <v>181</v>
      </c>
      <c r="P257" s="337">
        <f>+Tabla1[[#This Row],[Precio Unitario]]*Tabla1[[#This Row],[Cantidad de Insumos]]</f>
        <v>7240</v>
      </c>
      <c r="Q257" s="380" t="str">
        <f>IFERROR(VLOOKUP($L257,[4]Insumos!$C$2:$F$517,4,FALSE),"")</f>
        <v>2.3.7.1.02</v>
      </c>
      <c r="R257" s="556"/>
      <c r="S257" s="449"/>
      <c r="T257" s="449"/>
    </row>
    <row r="258" spans="2:20" ht="38.25" x14ac:dyDescent="0.25">
      <c r="B258" s="403" t="e">
        <f>IF(Tabla1[[#This Row],[Código_Actividad]]="","",CONCATENATE(Tabla1[[#This Row],[POA]],".",Tabla1[[#This Row],[SRS]],".",Tabla1[[#This Row],[AREA]],".",Tabla1[[#This Row],[TIPO]]))</f>
        <v>#REF!</v>
      </c>
      <c r="C258" s="403" t="e">
        <f>IF(Tabla1[[#This Row],[Código_Actividad]]="","",'Formulario PPGR1'!#REF!)</f>
        <v>#REF!</v>
      </c>
      <c r="D258" s="403" t="e">
        <f>IF(Tabla1[[#This Row],[Código_Actividad]]="","",'Formulario PPGR1'!#REF!)</f>
        <v>#REF!</v>
      </c>
      <c r="E258" s="403" t="e">
        <f>IF(Tabla1[[#This Row],[Código_Actividad]]="","",'Formulario PPGR1'!#REF!)</f>
        <v>#REF!</v>
      </c>
      <c r="F258" s="403" t="e">
        <f>IF(Tabla1[[#This Row],[Código_Actividad]]="","",'Formulario PPGR1'!#REF!)</f>
        <v>#REF!</v>
      </c>
      <c r="G258" s="335" t="s">
        <v>2159</v>
      </c>
      <c r="H258" s="572" t="str">
        <f>IFERROR(VLOOKUP(Tabla1[[#This Row],[Código_Actividad]],'Formulario PPGR2'!$H$10:$I$1048576,2,FALSE),"")</f>
        <v>Talleres de capacitación para el fortalecimiento de la estrategia de la atención primaria</v>
      </c>
      <c r="I258" s="384">
        <f>IFERROR(VLOOKUP(Tabla1[[#This Row],[Código_Actividad]],Tabla2[[Código]:[Total de Acciones ]],15,FALSE),"")</f>
        <v>2</v>
      </c>
      <c r="J258" s="556" t="s">
        <v>172</v>
      </c>
      <c r="K258" s="558" t="s">
        <v>688</v>
      </c>
      <c r="L258" s="557" t="s">
        <v>695</v>
      </c>
      <c r="M258" s="382" t="str">
        <f>IFERROR(VLOOKUP($L258,[4]Insumos!$C$2:$F$517,2,FALSE),"")</f>
        <v>unidad</v>
      </c>
      <c r="N258" s="505">
        <v>4</v>
      </c>
      <c r="O258" s="338">
        <f>IFERROR(VLOOKUP($L258,[4]Insumos!$C$2:$F$517,3,FALSE),"")</f>
        <v>9410.5</v>
      </c>
      <c r="P258" s="337">
        <f>+Tabla1[[#This Row],[Precio Unitario]]*Tabla1[[#This Row],[Cantidad de Insumos]]</f>
        <v>37642</v>
      </c>
      <c r="Q258" s="380" t="str">
        <f>IFERROR(VLOOKUP($L258,[4]Insumos!$C$2:$F$517,4,FALSE),"")</f>
        <v>2.3.1.1.01</v>
      </c>
      <c r="R258" s="556"/>
      <c r="S258" s="449"/>
      <c r="T258" s="449"/>
    </row>
    <row r="259" spans="2:20" ht="38.25" x14ac:dyDescent="0.25">
      <c r="B259" s="403" t="e">
        <f>IF(Tabla1[[#This Row],[Código_Actividad]]="","",CONCATENATE(Tabla1[[#This Row],[POA]],".",Tabla1[[#This Row],[SRS]],".",Tabla1[[#This Row],[AREA]],".",Tabla1[[#This Row],[TIPO]]))</f>
        <v>#REF!</v>
      </c>
      <c r="C259" s="403" t="e">
        <f>IF(Tabla1[[#This Row],[Código_Actividad]]="","",'Formulario PPGR1'!#REF!)</f>
        <v>#REF!</v>
      </c>
      <c r="D259" s="403" t="e">
        <f>IF(Tabla1[[#This Row],[Código_Actividad]]="","",'Formulario PPGR1'!#REF!)</f>
        <v>#REF!</v>
      </c>
      <c r="E259" s="403" t="e">
        <f>IF(Tabla1[[#This Row],[Código_Actividad]]="","",'Formulario PPGR1'!#REF!)</f>
        <v>#REF!</v>
      </c>
      <c r="F259" s="403" t="e">
        <f>IF(Tabla1[[#This Row],[Código_Actividad]]="","",'Formulario PPGR1'!#REF!)</f>
        <v>#REF!</v>
      </c>
      <c r="G259" s="335" t="s">
        <v>2159</v>
      </c>
      <c r="H259" s="572" t="str">
        <f>IFERROR(VLOOKUP(Tabla1[[#This Row],[Código_Actividad]],'Formulario PPGR2'!$H$10:$I$1048576,2,FALSE),"")</f>
        <v>Talleres de capacitación para el fortalecimiento de la estrategia de la atención primaria</v>
      </c>
      <c r="I259" s="384">
        <f>IFERROR(VLOOKUP(Tabla1[[#This Row],[Código_Actividad]],Tabla2[[Código]:[Total de Acciones ]],15,FALSE),"")</f>
        <v>2</v>
      </c>
      <c r="J259" s="556" t="s">
        <v>172</v>
      </c>
      <c r="K259" s="558" t="s">
        <v>688</v>
      </c>
      <c r="L259" s="557" t="s">
        <v>696</v>
      </c>
      <c r="M259" s="382" t="str">
        <f>IFERROR(VLOOKUP($L259,[4]Insumos!$C$2:$F$517,2,FALSE),"")</f>
        <v>unidad</v>
      </c>
      <c r="N259" s="505">
        <v>2</v>
      </c>
      <c r="O259" s="338">
        <f>IFERROR(VLOOKUP($L259,[4]Insumos!$C$2:$F$517,3,FALSE),"")</f>
        <v>5929.5</v>
      </c>
      <c r="P259" s="337">
        <f>+Tabla1[[#This Row],[Precio Unitario]]*Tabla1[[#This Row],[Cantidad de Insumos]]</f>
        <v>11859</v>
      </c>
      <c r="Q259" s="380" t="str">
        <f>IFERROR(VLOOKUP($L259,[4]Insumos!$C$2:$F$517,4,FALSE),"")</f>
        <v>2.3.1.1.01</v>
      </c>
      <c r="R259" s="556"/>
      <c r="S259" s="449"/>
      <c r="T259" s="449"/>
    </row>
    <row r="260" spans="2:20" ht="38.25" x14ac:dyDescent="0.25">
      <c r="B260" s="403" t="e">
        <f>IF(Tabla1[[#This Row],[Código_Actividad]]="","",CONCATENATE(Tabla1[[#This Row],[POA]],".",Tabla1[[#This Row],[SRS]],".",Tabla1[[#This Row],[AREA]],".",Tabla1[[#This Row],[TIPO]]))</f>
        <v>#REF!</v>
      </c>
      <c r="C260" s="403" t="e">
        <f>IF(Tabla1[[#This Row],[Código_Actividad]]="","",'Formulario PPGR1'!#REF!)</f>
        <v>#REF!</v>
      </c>
      <c r="D260" s="403" t="e">
        <f>IF(Tabla1[[#This Row],[Código_Actividad]]="","",'Formulario PPGR1'!#REF!)</f>
        <v>#REF!</v>
      </c>
      <c r="E260" s="403" t="e">
        <f>IF(Tabla1[[#This Row],[Código_Actividad]]="","",'Formulario PPGR1'!#REF!)</f>
        <v>#REF!</v>
      </c>
      <c r="F260" s="403" t="e">
        <f>IF(Tabla1[[#This Row],[Código_Actividad]]="","",'Formulario PPGR1'!#REF!)</f>
        <v>#REF!</v>
      </c>
      <c r="G260" s="335" t="s">
        <v>1996</v>
      </c>
      <c r="H260" s="572" t="str">
        <f>IFERROR(VLOOKUP(Tabla1[[#This Row],[Código_Actividad]],'Formulario PPGR2'!$H$10:$I$1048576,2,FALSE),"")</f>
        <v>Seguimiento a la planificación familiar post evento obstétrico en las personas adolescentes en CEAS</v>
      </c>
      <c r="I260" s="384">
        <f>IFERROR(VLOOKUP(Tabla1[[#This Row],[Código_Actividad]],Tabla2[[Código]:[Total de Acciones ]],15,FALSE),"")</f>
        <v>12</v>
      </c>
      <c r="J260" s="556" t="s">
        <v>128</v>
      </c>
      <c r="K260" s="558" t="s">
        <v>1298</v>
      </c>
      <c r="L260" s="557" t="s">
        <v>1302</v>
      </c>
      <c r="M260" s="382" t="str">
        <f>IFERROR(VLOOKUP($L260,[4]Insumos!$C$2:$F$517,2,FALSE),"")</f>
        <v xml:space="preserve">Cheque </v>
      </c>
      <c r="N260" s="505">
        <v>24</v>
      </c>
      <c r="O260" s="338">
        <f>IFERROR(VLOOKUP($L260,[4]Insumos!$C$2:$F$517,3,FALSE),"")</f>
        <v>2100</v>
      </c>
      <c r="P260" s="337">
        <f>+Tabla1[[#This Row],[Precio Unitario]]*Tabla1[[#This Row],[Cantidad de Insumos]]</f>
        <v>50400</v>
      </c>
      <c r="Q260" s="380" t="str">
        <f>IFERROR(VLOOKUP($L260,[4]Insumos!$C$2:$F$517,4,FALSE),"")</f>
        <v>2.2.3.1.01</v>
      </c>
      <c r="R260" s="556"/>
      <c r="S260" s="449"/>
      <c r="T260" s="449"/>
    </row>
    <row r="261" spans="2:20" ht="38.25" x14ac:dyDescent="0.25">
      <c r="B261" s="403" t="e">
        <f>IF(Tabla1[[#This Row],[Código_Actividad]]="","",CONCATENATE(Tabla1[[#This Row],[POA]],".",Tabla1[[#This Row],[SRS]],".",Tabla1[[#This Row],[AREA]],".",Tabla1[[#This Row],[TIPO]]))</f>
        <v>#REF!</v>
      </c>
      <c r="C261" s="403" t="e">
        <f>IF(Tabla1[[#This Row],[Código_Actividad]]="","",'Formulario PPGR1'!#REF!)</f>
        <v>#REF!</v>
      </c>
      <c r="D261" s="403" t="e">
        <f>IF(Tabla1[[#This Row],[Código_Actividad]]="","",'Formulario PPGR1'!#REF!)</f>
        <v>#REF!</v>
      </c>
      <c r="E261" s="403" t="e">
        <f>IF(Tabla1[[#This Row],[Código_Actividad]]="","",'Formulario PPGR1'!#REF!)</f>
        <v>#REF!</v>
      </c>
      <c r="F261" s="403" t="e">
        <f>IF(Tabla1[[#This Row],[Código_Actividad]]="","",'Formulario PPGR1'!#REF!)</f>
        <v>#REF!</v>
      </c>
      <c r="G261" s="335" t="s">
        <v>1996</v>
      </c>
      <c r="H261" s="572" t="str">
        <f>IFERROR(VLOOKUP(Tabla1[[#This Row],[Código_Actividad]],'Formulario PPGR2'!$H$10:$I$1048576,2,FALSE),"")</f>
        <v>Seguimiento a la planificación familiar post evento obstétrico en las personas adolescentes en CEAS</v>
      </c>
      <c r="I261" s="384">
        <f>IFERROR(VLOOKUP(Tabla1[[#This Row],[Código_Actividad]],Tabla2[[Código]:[Total de Acciones ]],15,FALSE),"")</f>
        <v>12</v>
      </c>
      <c r="J261" s="556" t="s">
        <v>128</v>
      </c>
      <c r="K261" s="558" t="s">
        <v>1298</v>
      </c>
      <c r="L261" s="557" t="s">
        <v>1299</v>
      </c>
      <c r="M261" s="382" t="str">
        <f>IFERROR(VLOOKUP($L261,[4]Insumos!$C$2:$F$517,2,FALSE),"")</f>
        <v xml:space="preserve">Cheque </v>
      </c>
      <c r="N261" s="505">
        <v>24</v>
      </c>
      <c r="O261" s="338">
        <f>IFERROR(VLOOKUP($L261,[4]Insumos!$C$2:$F$517,3,FALSE),"")</f>
        <v>1500</v>
      </c>
      <c r="P261" s="337">
        <f>+Tabla1[[#This Row],[Precio Unitario]]*Tabla1[[#This Row],[Cantidad de Insumos]]</f>
        <v>36000</v>
      </c>
      <c r="Q261" s="380" t="str">
        <f>IFERROR(VLOOKUP($L261,[4]Insumos!$C$2:$F$517,4,FALSE),"")</f>
        <v>2.2.3.1.01</v>
      </c>
      <c r="R261" s="556"/>
      <c r="S261" s="449"/>
      <c r="T261" s="449"/>
    </row>
    <row r="262" spans="2:20" ht="38.25" x14ac:dyDescent="0.25">
      <c r="B262" s="403" t="e">
        <f>IF(Tabla1[[#This Row],[Código_Actividad]]="","",CONCATENATE(Tabla1[[#This Row],[POA]],".",Tabla1[[#This Row],[SRS]],".",Tabla1[[#This Row],[AREA]],".",Tabla1[[#This Row],[TIPO]]))</f>
        <v>#REF!</v>
      </c>
      <c r="C262" s="403" t="e">
        <f>IF(Tabla1[[#This Row],[Código_Actividad]]="","",'Formulario PPGR1'!#REF!)</f>
        <v>#REF!</v>
      </c>
      <c r="D262" s="403" t="e">
        <f>IF(Tabla1[[#This Row],[Código_Actividad]]="","",'Formulario PPGR1'!#REF!)</f>
        <v>#REF!</v>
      </c>
      <c r="E262" s="403" t="e">
        <f>IF(Tabla1[[#This Row],[Código_Actividad]]="","",'Formulario PPGR1'!#REF!)</f>
        <v>#REF!</v>
      </c>
      <c r="F262" s="403" t="e">
        <f>IF(Tabla1[[#This Row],[Código_Actividad]]="","",'Formulario PPGR1'!#REF!)</f>
        <v>#REF!</v>
      </c>
      <c r="G262" s="335" t="s">
        <v>1996</v>
      </c>
      <c r="H262" s="572" t="str">
        <f>IFERROR(VLOOKUP(Tabla1[[#This Row],[Código_Actividad]],'Formulario PPGR2'!$H$10:$I$1048576,2,FALSE),"")</f>
        <v>Seguimiento a la planificación familiar post evento obstétrico en las personas adolescentes en CEAS</v>
      </c>
      <c r="I262" s="384">
        <f>IFERROR(VLOOKUP(Tabla1[[#This Row],[Código_Actividad]],Tabla2[[Código]:[Total de Acciones ]],15,FALSE),"")</f>
        <v>12</v>
      </c>
      <c r="J262" s="556" t="s">
        <v>216</v>
      </c>
      <c r="K262" s="558" t="s">
        <v>846</v>
      </c>
      <c r="L262" s="557" t="s">
        <v>854</v>
      </c>
      <c r="M262" s="382" t="str">
        <f>IFERROR(VLOOKUP($L262,[4]Insumos!$C$2:$F$517,2,FALSE),"")</f>
        <v>galon</v>
      </c>
      <c r="N262" s="505">
        <v>120</v>
      </c>
      <c r="O262" s="338">
        <f>IFERROR(VLOOKUP($L262,[4]Insumos!$C$2:$F$517,3,FALSE),"")</f>
        <v>181</v>
      </c>
      <c r="P262" s="337">
        <f>+Tabla1[[#This Row],[Precio Unitario]]*Tabla1[[#This Row],[Cantidad de Insumos]]</f>
        <v>21720</v>
      </c>
      <c r="Q262" s="380" t="str">
        <f>IFERROR(VLOOKUP($L262,[4]Insumos!$C$2:$F$517,4,FALSE),"")</f>
        <v>2.3.7.1.02</v>
      </c>
      <c r="R262" s="556"/>
      <c r="S262" s="449"/>
      <c r="T262" s="449"/>
    </row>
    <row r="263" spans="2:20" ht="63.75" x14ac:dyDescent="0.25">
      <c r="B263" s="403" t="e">
        <f>IF(Tabla1[[#This Row],[Código_Actividad]]="","",CONCATENATE(Tabla1[[#This Row],[POA]],".",Tabla1[[#This Row],[SRS]],".",Tabla1[[#This Row],[AREA]],".",Tabla1[[#This Row],[TIPO]]))</f>
        <v>#REF!</v>
      </c>
      <c r="C263" s="403" t="e">
        <f>IF(Tabla1[[#This Row],[Código_Actividad]]="","",'Formulario PPGR1'!#REF!)</f>
        <v>#REF!</v>
      </c>
      <c r="D263" s="403" t="e">
        <f>IF(Tabla1[[#This Row],[Código_Actividad]]="","",'Formulario PPGR1'!#REF!)</f>
        <v>#REF!</v>
      </c>
      <c r="E263" s="403" t="e">
        <f>IF(Tabla1[[#This Row],[Código_Actividad]]="","",'Formulario PPGR1'!#REF!)</f>
        <v>#REF!</v>
      </c>
      <c r="F263" s="403" t="e">
        <f>IF(Tabla1[[#This Row],[Código_Actividad]]="","",'Formulario PPGR1'!#REF!)</f>
        <v>#REF!</v>
      </c>
      <c r="G263" s="335" t="s">
        <v>1997</v>
      </c>
      <c r="H263" s="572" t="str">
        <f>IFERROR(VLOOKUP(Tabla1[[#This Row],[Código_Actividad]],'Formulario PPGR2'!$H$10:$I$1048576,2,FALSE),"")</f>
        <v>Seguimiento a la mejora de la cobertura y del registro de la planificacion familiar post evento obstétrico en los hospitales priorizados</v>
      </c>
      <c r="I263" s="384">
        <f>IFERROR(VLOOKUP(Tabla1[[#This Row],[Código_Actividad]],Tabla2[[Código]:[Total de Acciones ]],15,FALSE),"")</f>
        <v>12</v>
      </c>
      <c r="J263" s="556" t="s">
        <v>128</v>
      </c>
      <c r="K263" s="558" t="s">
        <v>1298</v>
      </c>
      <c r="L263" s="557" t="s">
        <v>1302</v>
      </c>
      <c r="M263" s="382" t="str">
        <f>IFERROR(VLOOKUP($L263,[4]Insumos!$C$2:$F$517,2,FALSE),"")</f>
        <v xml:space="preserve">Cheque </v>
      </c>
      <c r="N263" s="505">
        <v>24</v>
      </c>
      <c r="O263" s="338">
        <f>IFERROR(VLOOKUP($L263,[4]Insumos!$C$2:$F$517,3,FALSE),"")</f>
        <v>2100</v>
      </c>
      <c r="P263" s="337">
        <f>+Tabla1[[#This Row],[Precio Unitario]]*Tabla1[[#This Row],[Cantidad de Insumos]]</f>
        <v>50400</v>
      </c>
      <c r="Q263" s="380" t="str">
        <f>IFERROR(VLOOKUP($L263,[4]Insumos!$C$2:$F$517,4,FALSE),"")</f>
        <v>2.2.3.1.01</v>
      </c>
      <c r="R263" s="556"/>
      <c r="S263" s="449"/>
      <c r="T263" s="449"/>
    </row>
    <row r="264" spans="2:20" ht="63.75" x14ac:dyDescent="0.25">
      <c r="B264" s="403" t="e">
        <f>IF(Tabla1[[#This Row],[Código_Actividad]]="","",CONCATENATE(Tabla1[[#This Row],[POA]],".",Tabla1[[#This Row],[SRS]],".",Tabla1[[#This Row],[AREA]],".",Tabla1[[#This Row],[TIPO]]))</f>
        <v>#REF!</v>
      </c>
      <c r="C264" s="403" t="e">
        <f>IF(Tabla1[[#This Row],[Código_Actividad]]="","",'Formulario PPGR1'!#REF!)</f>
        <v>#REF!</v>
      </c>
      <c r="D264" s="403" t="e">
        <f>IF(Tabla1[[#This Row],[Código_Actividad]]="","",'Formulario PPGR1'!#REF!)</f>
        <v>#REF!</v>
      </c>
      <c r="E264" s="403" t="e">
        <f>IF(Tabla1[[#This Row],[Código_Actividad]]="","",'Formulario PPGR1'!#REF!)</f>
        <v>#REF!</v>
      </c>
      <c r="F264" s="403" t="e">
        <f>IF(Tabla1[[#This Row],[Código_Actividad]]="","",'Formulario PPGR1'!#REF!)</f>
        <v>#REF!</v>
      </c>
      <c r="G264" s="335" t="s">
        <v>1997</v>
      </c>
      <c r="H264" s="572" t="str">
        <f>IFERROR(VLOOKUP(Tabla1[[#This Row],[Código_Actividad]],'Formulario PPGR2'!$H$10:$I$1048576,2,FALSE),"")</f>
        <v>Seguimiento a la mejora de la cobertura y del registro de la planificacion familiar post evento obstétrico en los hospitales priorizados</v>
      </c>
      <c r="I264" s="384">
        <f>IFERROR(VLOOKUP(Tabla1[[#This Row],[Código_Actividad]],Tabla2[[Código]:[Total de Acciones ]],15,FALSE),"")</f>
        <v>12</v>
      </c>
      <c r="J264" s="556" t="s">
        <v>128</v>
      </c>
      <c r="K264" s="558" t="s">
        <v>1298</v>
      </c>
      <c r="L264" s="557" t="s">
        <v>1299</v>
      </c>
      <c r="M264" s="382" t="str">
        <f>IFERROR(VLOOKUP($L264,[4]Insumos!$C$2:$F$517,2,FALSE),"")</f>
        <v xml:space="preserve">Cheque </v>
      </c>
      <c r="N264" s="505">
        <v>24</v>
      </c>
      <c r="O264" s="338">
        <f>IFERROR(VLOOKUP($L264,[4]Insumos!$C$2:$F$517,3,FALSE),"")</f>
        <v>1500</v>
      </c>
      <c r="P264" s="337">
        <f>+Tabla1[[#This Row],[Precio Unitario]]*Tabla1[[#This Row],[Cantidad de Insumos]]</f>
        <v>36000</v>
      </c>
      <c r="Q264" s="380" t="str">
        <f>IFERROR(VLOOKUP($L264,[4]Insumos!$C$2:$F$517,4,FALSE),"")</f>
        <v>2.2.3.1.01</v>
      </c>
      <c r="R264" s="556"/>
      <c r="S264" s="449"/>
      <c r="T264" s="449"/>
    </row>
    <row r="265" spans="2:20" ht="63.75" x14ac:dyDescent="0.25">
      <c r="B265" s="403" t="e">
        <f>IF(Tabla1[[#This Row],[Código_Actividad]]="","",CONCATENATE(Tabla1[[#This Row],[POA]],".",Tabla1[[#This Row],[SRS]],".",Tabla1[[#This Row],[AREA]],".",Tabla1[[#This Row],[TIPO]]))</f>
        <v>#REF!</v>
      </c>
      <c r="C265" s="403" t="e">
        <f>IF(Tabla1[[#This Row],[Código_Actividad]]="","",'Formulario PPGR1'!#REF!)</f>
        <v>#REF!</v>
      </c>
      <c r="D265" s="403" t="e">
        <f>IF(Tabla1[[#This Row],[Código_Actividad]]="","",'Formulario PPGR1'!#REF!)</f>
        <v>#REF!</v>
      </c>
      <c r="E265" s="403" t="e">
        <f>IF(Tabla1[[#This Row],[Código_Actividad]]="","",'Formulario PPGR1'!#REF!)</f>
        <v>#REF!</v>
      </c>
      <c r="F265" s="403" t="e">
        <f>IF(Tabla1[[#This Row],[Código_Actividad]]="","",'Formulario PPGR1'!#REF!)</f>
        <v>#REF!</v>
      </c>
      <c r="G265" s="335" t="s">
        <v>1997</v>
      </c>
      <c r="H265" s="572" t="str">
        <f>IFERROR(VLOOKUP(Tabla1[[#This Row],[Código_Actividad]],'Formulario PPGR2'!$H$10:$I$1048576,2,FALSE),"")</f>
        <v>Seguimiento a la mejora de la cobertura y del registro de la planificacion familiar post evento obstétrico en los hospitales priorizados</v>
      </c>
      <c r="I265" s="384">
        <f>IFERROR(VLOOKUP(Tabla1[[#This Row],[Código_Actividad]],Tabla2[[Código]:[Total de Acciones ]],15,FALSE),"")</f>
        <v>12</v>
      </c>
      <c r="J265" s="556" t="s">
        <v>216</v>
      </c>
      <c r="K265" s="558" t="s">
        <v>846</v>
      </c>
      <c r="L265" s="557" t="s">
        <v>854</v>
      </c>
      <c r="M265" s="382" t="str">
        <f>IFERROR(VLOOKUP($L265,[4]Insumos!$C$2:$F$517,2,FALSE),"")</f>
        <v>galon</v>
      </c>
      <c r="N265" s="505">
        <v>120</v>
      </c>
      <c r="O265" s="338">
        <f>IFERROR(VLOOKUP($L265,[4]Insumos!$C$2:$F$517,3,FALSE),"")</f>
        <v>181</v>
      </c>
      <c r="P265" s="337">
        <f>+Tabla1[[#This Row],[Precio Unitario]]*Tabla1[[#This Row],[Cantidad de Insumos]]</f>
        <v>21720</v>
      </c>
      <c r="Q265" s="380" t="str">
        <f>IFERROR(VLOOKUP($L265,[4]Insumos!$C$2:$F$517,4,FALSE),"")</f>
        <v>2.3.7.1.02</v>
      </c>
      <c r="R265" s="556"/>
      <c r="S265" s="449"/>
      <c r="T265" s="449"/>
    </row>
    <row r="266" spans="2:20" ht="76.5" x14ac:dyDescent="0.25">
      <c r="B266" s="403" t="e">
        <f>IF(Tabla1[[#This Row],[Código_Actividad]]="","",CONCATENATE(Tabla1[[#This Row],[POA]],".",Tabla1[[#This Row],[SRS]],".",Tabla1[[#This Row],[AREA]],".",Tabla1[[#This Row],[TIPO]]))</f>
        <v>#REF!</v>
      </c>
      <c r="C266" s="403" t="e">
        <f>IF(Tabla1[[#This Row],[Código_Actividad]]="","",'Formulario PPGR1'!#REF!)</f>
        <v>#REF!</v>
      </c>
      <c r="D266" s="403" t="e">
        <f>IF(Tabla1[[#This Row],[Código_Actividad]]="","",'Formulario PPGR1'!#REF!)</f>
        <v>#REF!</v>
      </c>
      <c r="E266" s="403" t="e">
        <f>IF(Tabla1[[#This Row],[Código_Actividad]]="","",'Formulario PPGR1'!#REF!)</f>
        <v>#REF!</v>
      </c>
      <c r="F266" s="403" t="e">
        <f>IF(Tabla1[[#This Row],[Código_Actividad]]="","",'Formulario PPGR1'!#REF!)</f>
        <v>#REF!</v>
      </c>
      <c r="G266" s="335" t="s">
        <v>2000</v>
      </c>
      <c r="H266" s="572" t="str">
        <f>IFERROR(VLOOKUP(Tabla1[[#This Row],[Código_Actividad]],'Formulario PPGR2'!$H$10:$I$1048576,2,FALSE),"")</f>
        <v>Adecuación de la elaboracion de los planes de mejora de la metodología de Observación de la Práctica Clínica (OPC) y adherencia a los protocolos según los resultados del monitoreo de calidad de los servicios.</v>
      </c>
      <c r="I266" s="384">
        <f>IFERROR(VLOOKUP(Tabla1[[#This Row],[Código_Actividad]],Tabla2[[Código]:[Total de Acciones ]],15,FALSE),"")</f>
        <v>4</v>
      </c>
      <c r="J266" s="556" t="s">
        <v>128</v>
      </c>
      <c r="K266" s="558" t="s">
        <v>1298</v>
      </c>
      <c r="L266" s="557" t="s">
        <v>1302</v>
      </c>
      <c r="M266" s="382" t="str">
        <f>IFERROR(VLOOKUP($L266,[4]Insumos!$C$2:$F$517,2,FALSE),"")</f>
        <v xml:space="preserve">Cheque </v>
      </c>
      <c r="N266" s="505">
        <v>8</v>
      </c>
      <c r="O266" s="338">
        <f>IFERROR(VLOOKUP($L266,[4]Insumos!$C$2:$F$517,3,FALSE),"")</f>
        <v>2100</v>
      </c>
      <c r="P266" s="337">
        <f>+Tabla1[[#This Row],[Precio Unitario]]*Tabla1[[#This Row],[Cantidad de Insumos]]</f>
        <v>16800</v>
      </c>
      <c r="Q266" s="380" t="str">
        <f>IFERROR(VLOOKUP($L266,[4]Insumos!$C$2:$F$517,4,FALSE),"")</f>
        <v>2.2.3.1.01</v>
      </c>
      <c r="R266" s="556"/>
      <c r="S266" s="449"/>
      <c r="T266" s="449"/>
    </row>
    <row r="267" spans="2:20" ht="76.5" x14ac:dyDescent="0.25">
      <c r="B267" s="403" t="e">
        <f>IF(Tabla1[[#This Row],[Código_Actividad]]="","",CONCATENATE(Tabla1[[#This Row],[POA]],".",Tabla1[[#This Row],[SRS]],".",Tabla1[[#This Row],[AREA]],".",Tabla1[[#This Row],[TIPO]]))</f>
        <v>#REF!</v>
      </c>
      <c r="C267" s="403" t="e">
        <f>IF(Tabla1[[#This Row],[Código_Actividad]]="","",'Formulario PPGR1'!#REF!)</f>
        <v>#REF!</v>
      </c>
      <c r="D267" s="403" t="e">
        <f>IF(Tabla1[[#This Row],[Código_Actividad]]="","",'Formulario PPGR1'!#REF!)</f>
        <v>#REF!</v>
      </c>
      <c r="E267" s="403" t="e">
        <f>IF(Tabla1[[#This Row],[Código_Actividad]]="","",'Formulario PPGR1'!#REF!)</f>
        <v>#REF!</v>
      </c>
      <c r="F267" s="403" t="e">
        <f>IF(Tabla1[[#This Row],[Código_Actividad]]="","",'Formulario PPGR1'!#REF!)</f>
        <v>#REF!</v>
      </c>
      <c r="G267" s="335" t="s">
        <v>2000</v>
      </c>
      <c r="H267" s="572" t="str">
        <f>IFERROR(VLOOKUP(Tabla1[[#This Row],[Código_Actividad]],'Formulario PPGR2'!$H$10:$I$1048576,2,FALSE),"")</f>
        <v>Adecuación de la elaboracion de los planes de mejora de la metodología de Observación de la Práctica Clínica (OPC) y adherencia a los protocolos según los resultados del monitoreo de calidad de los servicios.</v>
      </c>
      <c r="I267" s="384">
        <f>IFERROR(VLOOKUP(Tabla1[[#This Row],[Código_Actividad]],Tabla2[[Código]:[Total de Acciones ]],15,FALSE),"")</f>
        <v>4</v>
      </c>
      <c r="J267" s="556" t="s">
        <v>128</v>
      </c>
      <c r="K267" s="558" t="s">
        <v>1298</v>
      </c>
      <c r="L267" s="557" t="s">
        <v>1299</v>
      </c>
      <c r="M267" s="382" t="str">
        <f>IFERROR(VLOOKUP($L267,[4]Insumos!$C$2:$F$517,2,FALSE),"")</f>
        <v xml:space="preserve">Cheque </v>
      </c>
      <c r="N267" s="505">
        <v>8</v>
      </c>
      <c r="O267" s="338">
        <f>IFERROR(VLOOKUP($L267,[4]Insumos!$C$2:$F$517,3,FALSE),"")</f>
        <v>1500</v>
      </c>
      <c r="P267" s="337">
        <f>+Tabla1[[#This Row],[Precio Unitario]]*Tabla1[[#This Row],[Cantidad de Insumos]]</f>
        <v>12000</v>
      </c>
      <c r="Q267" s="380" t="str">
        <f>IFERROR(VLOOKUP($L267,[4]Insumos!$C$2:$F$517,4,FALSE),"")</f>
        <v>2.2.3.1.01</v>
      </c>
      <c r="R267" s="556"/>
      <c r="S267" s="449"/>
      <c r="T267" s="449"/>
    </row>
    <row r="268" spans="2:20" ht="76.5" x14ac:dyDescent="0.25">
      <c r="B268" s="403" t="e">
        <f>IF(Tabla1[[#This Row],[Código_Actividad]]="","",CONCATENATE(Tabla1[[#This Row],[POA]],".",Tabla1[[#This Row],[SRS]],".",Tabla1[[#This Row],[AREA]],".",Tabla1[[#This Row],[TIPO]]))</f>
        <v>#REF!</v>
      </c>
      <c r="C268" s="403" t="e">
        <f>IF(Tabla1[[#This Row],[Código_Actividad]]="","",'Formulario PPGR1'!#REF!)</f>
        <v>#REF!</v>
      </c>
      <c r="D268" s="403" t="e">
        <f>IF(Tabla1[[#This Row],[Código_Actividad]]="","",'Formulario PPGR1'!#REF!)</f>
        <v>#REF!</v>
      </c>
      <c r="E268" s="403" t="e">
        <f>IF(Tabla1[[#This Row],[Código_Actividad]]="","",'Formulario PPGR1'!#REF!)</f>
        <v>#REF!</v>
      </c>
      <c r="F268" s="403" t="e">
        <f>IF(Tabla1[[#This Row],[Código_Actividad]]="","",'Formulario PPGR1'!#REF!)</f>
        <v>#REF!</v>
      </c>
      <c r="G268" s="335" t="s">
        <v>2000</v>
      </c>
      <c r="H268" s="572" t="str">
        <f>IFERROR(VLOOKUP(Tabla1[[#This Row],[Código_Actividad]],'Formulario PPGR2'!$H$10:$I$1048576,2,FALSE),"")</f>
        <v>Adecuación de la elaboracion de los planes de mejora de la metodología de Observación de la Práctica Clínica (OPC) y adherencia a los protocolos según los resultados del monitoreo de calidad de los servicios.</v>
      </c>
      <c r="I268" s="384">
        <f>IFERROR(VLOOKUP(Tabla1[[#This Row],[Código_Actividad]],Tabla2[[Código]:[Total de Acciones ]],15,FALSE),"")</f>
        <v>4</v>
      </c>
      <c r="J268" s="556" t="s">
        <v>216</v>
      </c>
      <c r="K268" s="558" t="s">
        <v>846</v>
      </c>
      <c r="L268" s="557" t="s">
        <v>854</v>
      </c>
      <c r="M268" s="382" t="str">
        <f>IFERROR(VLOOKUP($L268,[4]Insumos!$C$2:$F$517,2,FALSE),"")</f>
        <v>galon</v>
      </c>
      <c r="N268" s="505">
        <v>80</v>
      </c>
      <c r="O268" s="338">
        <f>IFERROR(VLOOKUP($L268,[4]Insumos!$C$2:$F$517,3,FALSE),"")</f>
        <v>181</v>
      </c>
      <c r="P268" s="337">
        <f>+Tabla1[[#This Row],[Precio Unitario]]*Tabla1[[#This Row],[Cantidad de Insumos]]</f>
        <v>14480</v>
      </c>
      <c r="Q268" s="380" t="str">
        <f>IFERROR(VLOOKUP($L268,[4]Insumos!$C$2:$F$517,4,FALSE),"")</f>
        <v>2.3.7.1.02</v>
      </c>
      <c r="R268" s="556"/>
      <c r="S268" s="449"/>
      <c r="T268" s="449"/>
    </row>
    <row r="269" spans="2:20" ht="76.5" x14ac:dyDescent="0.25">
      <c r="B269" s="403" t="e">
        <f>IF(Tabla1[[#This Row],[Código_Actividad]]="","",CONCATENATE(Tabla1[[#This Row],[POA]],".",Tabla1[[#This Row],[SRS]],".",Tabla1[[#This Row],[AREA]],".",Tabla1[[#This Row],[TIPO]]))</f>
        <v>#REF!</v>
      </c>
      <c r="C269" s="403" t="e">
        <f>IF(Tabla1[[#This Row],[Código_Actividad]]="","",'Formulario PPGR1'!#REF!)</f>
        <v>#REF!</v>
      </c>
      <c r="D269" s="403" t="e">
        <f>IF(Tabla1[[#This Row],[Código_Actividad]]="","",'Formulario PPGR1'!#REF!)</f>
        <v>#REF!</v>
      </c>
      <c r="E269" s="403" t="e">
        <f>IF(Tabla1[[#This Row],[Código_Actividad]]="","",'Formulario PPGR1'!#REF!)</f>
        <v>#REF!</v>
      </c>
      <c r="F269" s="403" t="e">
        <f>IF(Tabla1[[#This Row],[Código_Actividad]]="","",'Formulario PPGR1'!#REF!)</f>
        <v>#REF!</v>
      </c>
      <c r="G269" s="335" t="s">
        <v>2000</v>
      </c>
      <c r="H269" s="572" t="str">
        <f>IFERROR(VLOOKUP(Tabla1[[#This Row],[Código_Actividad]],'Formulario PPGR2'!$H$10:$I$1048576,2,FALSE),"")</f>
        <v>Adecuación de la elaboracion de los planes de mejora de la metodología de Observación de la Práctica Clínica (OPC) y adherencia a los protocolos según los resultados del monitoreo de calidad de los servicios.</v>
      </c>
      <c r="I269" s="384">
        <f>IFERROR(VLOOKUP(Tabla1[[#This Row],[Código_Actividad]],Tabla2[[Código]:[Total de Acciones ]],15,FALSE),"")</f>
        <v>4</v>
      </c>
      <c r="J269" s="556" t="s">
        <v>326</v>
      </c>
      <c r="K269" s="558" t="s">
        <v>1008</v>
      </c>
      <c r="L269" s="557" t="s">
        <v>1030</v>
      </c>
      <c r="M269" s="382" t="str">
        <f>IFERROR(VLOOKUP($L269,[4]Insumos!$C$2:$F$517,2,FALSE),"")</f>
        <v>resma</v>
      </c>
      <c r="N269" s="505">
        <v>1</v>
      </c>
      <c r="O269" s="338">
        <f>IFERROR(VLOOKUP($L269,[4]Insumos!$C$2:$F$517,3,FALSE),"")</f>
        <v>139.24</v>
      </c>
      <c r="P269" s="337">
        <f>+Tabla1[[#This Row],[Precio Unitario]]*Tabla1[[#This Row],[Cantidad de Insumos]]</f>
        <v>139.24</v>
      </c>
      <c r="Q269" s="380" t="str">
        <f>IFERROR(VLOOKUP($L269,[4]Insumos!$C$2:$F$517,4,FALSE),"")</f>
        <v>2.3.3.1.01</v>
      </c>
      <c r="R269" s="556"/>
      <c r="S269" s="449"/>
      <c r="T269" s="449"/>
    </row>
    <row r="270" spans="2:20" ht="76.5" x14ac:dyDescent="0.25">
      <c r="B270" s="403" t="e">
        <f>IF(Tabla1[[#This Row],[Código_Actividad]]="","",CONCATENATE(Tabla1[[#This Row],[POA]],".",Tabla1[[#This Row],[SRS]],".",Tabla1[[#This Row],[AREA]],".",Tabla1[[#This Row],[TIPO]]))</f>
        <v>#REF!</v>
      </c>
      <c r="C270" s="403" t="e">
        <f>IF(Tabla1[[#This Row],[Código_Actividad]]="","",'Formulario PPGR1'!#REF!)</f>
        <v>#REF!</v>
      </c>
      <c r="D270" s="403" t="e">
        <f>IF(Tabla1[[#This Row],[Código_Actividad]]="","",'Formulario PPGR1'!#REF!)</f>
        <v>#REF!</v>
      </c>
      <c r="E270" s="403" t="e">
        <f>IF(Tabla1[[#This Row],[Código_Actividad]]="","",'Formulario PPGR1'!#REF!)</f>
        <v>#REF!</v>
      </c>
      <c r="F270" s="403" t="e">
        <f>IF(Tabla1[[#This Row],[Código_Actividad]]="","",'Formulario PPGR1'!#REF!)</f>
        <v>#REF!</v>
      </c>
      <c r="G270" s="335" t="s">
        <v>2000</v>
      </c>
      <c r="H270" s="572" t="str">
        <f>IFERROR(VLOOKUP(Tabla1[[#This Row],[Código_Actividad]],'Formulario PPGR2'!$H$10:$I$1048576,2,FALSE),"")</f>
        <v>Adecuación de la elaboracion de los planes de mejora de la metodología de Observación de la Práctica Clínica (OPC) y adherencia a los protocolos según los resultados del monitoreo de calidad de los servicios.</v>
      </c>
      <c r="I270" s="384">
        <f>IFERROR(VLOOKUP(Tabla1[[#This Row],[Código_Actividad]],Tabla2[[Código]:[Total de Acciones ]],15,FALSE),"")</f>
        <v>4</v>
      </c>
      <c r="J270" s="556" t="s">
        <v>326</v>
      </c>
      <c r="K270" s="558" t="s">
        <v>1008</v>
      </c>
      <c r="L270" s="557" t="s">
        <v>1014</v>
      </c>
      <c r="M270" s="382" t="str">
        <f>IFERROR(VLOOKUP($L270,[4]Insumos!$C$2:$F$517,2,FALSE),"")</f>
        <v>unidad</v>
      </c>
      <c r="N270" s="505">
        <v>2</v>
      </c>
      <c r="O270" s="338">
        <f>IFERROR(VLOOKUP($L270,[4]Insumos!$C$2:$F$517,3,FALSE),"")</f>
        <v>194.7</v>
      </c>
      <c r="P270" s="337">
        <f>+Tabla1[[#This Row],[Precio Unitario]]*Tabla1[[#This Row],[Cantidad de Insumos]]</f>
        <v>389.4</v>
      </c>
      <c r="Q270" s="380" t="str">
        <f>IFERROR(VLOOKUP($L270,[4]Insumos!$C$2:$F$517,4,FALSE),"")</f>
        <v>2.3.3.2.01</v>
      </c>
      <c r="R270" s="556"/>
      <c r="S270" s="449"/>
      <c r="T270" s="449"/>
    </row>
    <row r="271" spans="2:20" ht="38.25" x14ac:dyDescent="0.25">
      <c r="B271" s="403" t="e">
        <f>IF(Tabla1[[#This Row],[Código_Actividad]]="","",CONCATENATE(Tabla1[[#This Row],[POA]],".",Tabla1[[#This Row],[SRS]],".",Tabla1[[#This Row],[AREA]],".",Tabla1[[#This Row],[TIPO]]))</f>
        <v>#REF!</v>
      </c>
      <c r="C271" s="403" t="e">
        <f>IF(Tabla1[[#This Row],[Código_Actividad]]="","",'Formulario PPGR1'!#REF!)</f>
        <v>#REF!</v>
      </c>
      <c r="D271" s="403" t="e">
        <f>IF(Tabla1[[#This Row],[Código_Actividad]]="","",'Formulario PPGR1'!#REF!)</f>
        <v>#REF!</v>
      </c>
      <c r="E271" s="403" t="e">
        <f>IF(Tabla1[[#This Row],[Código_Actividad]]="","",'Formulario PPGR1'!#REF!)</f>
        <v>#REF!</v>
      </c>
      <c r="F271" s="403" t="e">
        <f>IF(Tabla1[[#This Row],[Código_Actividad]]="","",'Formulario PPGR1'!#REF!)</f>
        <v>#REF!</v>
      </c>
      <c r="G271" s="335" t="s">
        <v>2004</v>
      </c>
      <c r="H271" s="572" t="str">
        <f>IFERROR(VLOOKUP(Tabla1[[#This Row],[Código_Actividad]],'Formulario PPGR2'!$H$10:$I$1048576,2,FALSE),"")</f>
        <v>Coordinación de la capacitación del personal de nuevo ingreso de los CEAS en la Estrategia Código Rojo</v>
      </c>
      <c r="I271" s="384">
        <f>IFERROR(VLOOKUP(Tabla1[[#This Row],[Código_Actividad]],Tabla2[[Código]:[Total de Acciones ]],15,FALSE),"")</f>
        <v>1</v>
      </c>
      <c r="J271" s="556" t="s">
        <v>172</v>
      </c>
      <c r="K271" s="558" t="s">
        <v>688</v>
      </c>
      <c r="L271" s="557" t="s">
        <v>692</v>
      </c>
      <c r="M271" s="382" t="str">
        <f>IFERROR(VLOOKUP($L271,[4]Insumos!$C$2:$F$517,2,FALSE),"")</f>
        <v>unidad</v>
      </c>
      <c r="N271" s="505">
        <v>1</v>
      </c>
      <c r="O271" s="338">
        <f>IFERROR(VLOOKUP($L271,[4]Insumos!$C$2:$F$517,3,FALSE),"")</f>
        <v>25488</v>
      </c>
      <c r="P271" s="337">
        <f>+Tabla1[[#This Row],[Precio Unitario]]*Tabla1[[#This Row],[Cantidad de Insumos]]</f>
        <v>25488</v>
      </c>
      <c r="Q271" s="380" t="str">
        <f>IFERROR(VLOOKUP($L271,[4]Insumos!$C$2:$F$517,4,FALSE),"")</f>
        <v>2.3.1.1.01</v>
      </c>
      <c r="R271" s="556"/>
      <c r="S271" s="449"/>
      <c r="T271" s="449"/>
    </row>
    <row r="272" spans="2:20" ht="38.25" x14ac:dyDescent="0.25">
      <c r="B272" s="403" t="e">
        <f>IF(Tabla1[[#This Row],[Código_Actividad]]="","",CONCATENATE(Tabla1[[#This Row],[POA]],".",Tabla1[[#This Row],[SRS]],".",Tabla1[[#This Row],[AREA]],".",Tabla1[[#This Row],[TIPO]]))</f>
        <v>#REF!</v>
      </c>
      <c r="C272" s="403" t="e">
        <f>IF(Tabla1[[#This Row],[Código_Actividad]]="","",'Formulario PPGR1'!#REF!)</f>
        <v>#REF!</v>
      </c>
      <c r="D272" s="403" t="e">
        <f>IF(Tabla1[[#This Row],[Código_Actividad]]="","",'Formulario PPGR1'!#REF!)</f>
        <v>#REF!</v>
      </c>
      <c r="E272" s="403" t="e">
        <f>IF(Tabla1[[#This Row],[Código_Actividad]]="","",'Formulario PPGR1'!#REF!)</f>
        <v>#REF!</v>
      </c>
      <c r="F272" s="403" t="e">
        <f>IF(Tabla1[[#This Row],[Código_Actividad]]="","",'Formulario PPGR1'!#REF!)</f>
        <v>#REF!</v>
      </c>
      <c r="G272" s="335" t="s">
        <v>2004</v>
      </c>
      <c r="H272" s="572" t="str">
        <f>IFERROR(VLOOKUP(Tabla1[[#This Row],[Código_Actividad]],'Formulario PPGR2'!$H$10:$I$1048576,2,FALSE),"")</f>
        <v>Coordinación de la capacitación del personal de nuevo ingreso de los CEAS en la Estrategia Código Rojo</v>
      </c>
      <c r="I272" s="384">
        <f>IFERROR(VLOOKUP(Tabla1[[#This Row],[Código_Actividad]],Tabla2[[Código]:[Total de Acciones ]],15,FALSE),"")</f>
        <v>1</v>
      </c>
      <c r="J272" s="556" t="s">
        <v>172</v>
      </c>
      <c r="K272" s="558" t="s">
        <v>688</v>
      </c>
      <c r="L272" s="557" t="s">
        <v>709</v>
      </c>
      <c r="M272" s="382" t="str">
        <f>IFERROR(VLOOKUP($L272,[4]Insumos!$C$2:$F$517,2,FALSE),"")</f>
        <v>unidad</v>
      </c>
      <c r="N272" s="505">
        <v>1</v>
      </c>
      <c r="O272" s="338">
        <f>IFERROR(VLOOKUP($L272,[4]Insumos!$C$2:$F$517,3,FALSE),"")</f>
        <v>24225.4</v>
      </c>
      <c r="P272" s="337">
        <f>+Tabla1[[#This Row],[Precio Unitario]]*Tabla1[[#This Row],[Cantidad de Insumos]]</f>
        <v>24225.4</v>
      </c>
      <c r="Q272" s="380" t="str">
        <f>IFERROR(VLOOKUP($L272,[4]Insumos!$C$2:$F$517,4,FALSE),"")</f>
        <v>2.3.1.1.01</v>
      </c>
      <c r="R272" s="556"/>
      <c r="S272" s="449"/>
      <c r="T272" s="449"/>
    </row>
    <row r="273" spans="2:20" ht="25.5" x14ac:dyDescent="0.25">
      <c r="B273" s="403" t="e">
        <f>IF(Tabla1[[#This Row],[Código_Actividad]]="","",CONCATENATE(Tabla1[[#This Row],[POA]],".",Tabla1[[#This Row],[SRS]],".",Tabla1[[#This Row],[AREA]],".",Tabla1[[#This Row],[TIPO]]))</f>
        <v>#REF!</v>
      </c>
      <c r="C273" s="403" t="e">
        <f>IF(Tabla1[[#This Row],[Código_Actividad]]="","",'Formulario PPGR1'!#REF!)</f>
        <v>#REF!</v>
      </c>
      <c r="D273" s="403" t="e">
        <f>IF(Tabla1[[#This Row],[Código_Actividad]]="","",'Formulario PPGR1'!#REF!)</f>
        <v>#REF!</v>
      </c>
      <c r="E273" s="403" t="e">
        <f>IF(Tabla1[[#This Row],[Código_Actividad]]="","",'Formulario PPGR1'!#REF!)</f>
        <v>#REF!</v>
      </c>
      <c r="F273" s="403" t="e">
        <f>IF(Tabla1[[#This Row],[Código_Actividad]]="","",'Formulario PPGR1'!#REF!)</f>
        <v>#REF!</v>
      </c>
      <c r="G273" s="335" t="s">
        <v>2005</v>
      </c>
      <c r="H273" s="572" t="str">
        <f>IFERROR(VLOOKUP(Tabla1[[#This Row],[Código_Actividad]],'Formulario PPGR2'!$H$10:$I$1048576,2,FALSE),"")</f>
        <v>Seguimiento a la implementación de la Estrategia Código Rojo en los CEAS</v>
      </c>
      <c r="I273" s="384">
        <f>IFERROR(VLOOKUP(Tabla1[[#This Row],[Código_Actividad]],Tabla2[[Código]:[Total de Acciones ]],15,FALSE),"")</f>
        <v>4</v>
      </c>
      <c r="J273" s="556" t="s">
        <v>172</v>
      </c>
      <c r="K273" s="558" t="s">
        <v>688</v>
      </c>
      <c r="L273" s="557" t="s">
        <v>692</v>
      </c>
      <c r="M273" s="382" t="str">
        <f>IFERROR(VLOOKUP($L273,[4]Insumos!$C$2:$F$517,2,FALSE),"")</f>
        <v>unidad</v>
      </c>
      <c r="N273" s="505">
        <v>4</v>
      </c>
      <c r="O273" s="338">
        <f>IFERROR(VLOOKUP($L273,[4]Insumos!$C$2:$F$517,3,FALSE),"")</f>
        <v>25488</v>
      </c>
      <c r="P273" s="337">
        <f>+Tabla1[[#This Row],[Precio Unitario]]*Tabla1[[#This Row],[Cantidad de Insumos]]</f>
        <v>101952</v>
      </c>
      <c r="Q273" s="380" t="str">
        <f>IFERROR(VLOOKUP($L273,[4]Insumos!$C$2:$F$517,4,FALSE),"")</f>
        <v>2.3.1.1.01</v>
      </c>
      <c r="R273" s="556"/>
      <c r="S273" s="449"/>
      <c r="T273" s="449"/>
    </row>
    <row r="274" spans="2:20" ht="25.5" x14ac:dyDescent="0.25">
      <c r="B274" s="403" t="e">
        <f>IF(Tabla1[[#This Row],[Código_Actividad]]="","",CONCATENATE(Tabla1[[#This Row],[POA]],".",Tabla1[[#This Row],[SRS]],".",Tabla1[[#This Row],[AREA]],".",Tabla1[[#This Row],[TIPO]]))</f>
        <v>#REF!</v>
      </c>
      <c r="C274" s="403" t="e">
        <f>IF(Tabla1[[#This Row],[Código_Actividad]]="","",'Formulario PPGR1'!#REF!)</f>
        <v>#REF!</v>
      </c>
      <c r="D274" s="403" t="e">
        <f>IF(Tabla1[[#This Row],[Código_Actividad]]="","",'Formulario PPGR1'!#REF!)</f>
        <v>#REF!</v>
      </c>
      <c r="E274" s="403" t="e">
        <f>IF(Tabla1[[#This Row],[Código_Actividad]]="","",'Formulario PPGR1'!#REF!)</f>
        <v>#REF!</v>
      </c>
      <c r="F274" s="403" t="e">
        <f>IF(Tabla1[[#This Row],[Código_Actividad]]="","",'Formulario PPGR1'!#REF!)</f>
        <v>#REF!</v>
      </c>
      <c r="G274" s="335" t="s">
        <v>2005</v>
      </c>
      <c r="H274" s="572" t="str">
        <f>IFERROR(VLOOKUP(Tabla1[[#This Row],[Código_Actividad]],'Formulario PPGR2'!$H$10:$I$1048576,2,FALSE),"")</f>
        <v>Seguimiento a la implementación de la Estrategia Código Rojo en los CEAS</v>
      </c>
      <c r="I274" s="384">
        <f>IFERROR(VLOOKUP(Tabla1[[#This Row],[Código_Actividad]],Tabla2[[Código]:[Total de Acciones ]],15,FALSE),"")</f>
        <v>4</v>
      </c>
      <c r="J274" s="556" t="s">
        <v>172</v>
      </c>
      <c r="K274" s="558" t="s">
        <v>688</v>
      </c>
      <c r="L274" s="557" t="s">
        <v>709</v>
      </c>
      <c r="M274" s="382" t="str">
        <f>IFERROR(VLOOKUP($L274,[4]Insumos!$C$2:$F$517,2,FALSE),"")</f>
        <v>unidad</v>
      </c>
      <c r="N274" s="505">
        <v>4</v>
      </c>
      <c r="O274" s="338">
        <f>IFERROR(VLOOKUP($L274,[4]Insumos!$C$2:$F$517,3,FALSE),"")</f>
        <v>24225.4</v>
      </c>
      <c r="P274" s="337">
        <f>+Tabla1[[#This Row],[Precio Unitario]]*Tabla1[[#This Row],[Cantidad de Insumos]]</f>
        <v>96901.6</v>
      </c>
      <c r="Q274" s="380" t="str">
        <f>IFERROR(VLOOKUP($L274,[4]Insumos!$C$2:$F$517,4,FALSE),"")</f>
        <v>2.3.1.1.01</v>
      </c>
      <c r="R274" s="556"/>
      <c r="S274" s="449"/>
      <c r="T274" s="449"/>
    </row>
    <row r="275" spans="2:20" ht="38.25" x14ac:dyDescent="0.25">
      <c r="B275" s="403" t="e">
        <f>IF(Tabla1[[#This Row],[Código_Actividad]]="","",CONCATENATE(Tabla1[[#This Row],[POA]],".",Tabla1[[#This Row],[SRS]],".",Tabla1[[#This Row],[AREA]],".",Tabla1[[#This Row],[TIPO]]))</f>
        <v>#REF!</v>
      </c>
      <c r="C275" s="403" t="e">
        <f>IF(Tabla1[[#This Row],[Código_Actividad]]="","",'Formulario PPGR1'!#REF!)</f>
        <v>#REF!</v>
      </c>
      <c r="D275" s="403" t="e">
        <f>IF(Tabla1[[#This Row],[Código_Actividad]]="","",'Formulario PPGR1'!#REF!)</f>
        <v>#REF!</v>
      </c>
      <c r="E275" s="403" t="e">
        <f>IF(Tabla1[[#This Row],[Código_Actividad]]="","",'Formulario PPGR1'!#REF!)</f>
        <v>#REF!</v>
      </c>
      <c r="F275" s="403" t="e">
        <f>IF(Tabla1[[#This Row],[Código_Actividad]]="","",'Formulario PPGR1'!#REF!)</f>
        <v>#REF!</v>
      </c>
      <c r="G275" s="335" t="s">
        <v>2007</v>
      </c>
      <c r="H275" s="572" t="str">
        <f>IFERROR(VLOOKUP(Tabla1[[#This Row],[Código_Actividad]],'Formulario PPGR2'!$H$10:$I$1048576,2,FALSE),"")</f>
        <v>Seguimiento al fortalecimiento de la Aspiración Manual Endouterina (AMEU) de los CEAS</v>
      </c>
      <c r="I275" s="384">
        <f>IFERROR(VLOOKUP(Tabla1[[#This Row],[Código_Actividad]],Tabla2[[Código]:[Total de Acciones ]],15,FALSE),"")</f>
        <v>2</v>
      </c>
      <c r="J275" s="556" t="s">
        <v>128</v>
      </c>
      <c r="K275" s="558" t="s">
        <v>1298</v>
      </c>
      <c r="L275" s="557" t="s">
        <v>1302</v>
      </c>
      <c r="M275" s="382" t="str">
        <f>IFERROR(VLOOKUP($L275,[4]Insumos!$C$2:$F$517,2,FALSE),"")</f>
        <v xml:space="preserve">Cheque </v>
      </c>
      <c r="N275" s="505">
        <v>4</v>
      </c>
      <c r="O275" s="338">
        <f>IFERROR(VLOOKUP($L275,[4]Insumos!$C$2:$F$517,3,FALSE),"")</f>
        <v>2100</v>
      </c>
      <c r="P275" s="337">
        <f>+Tabla1[[#This Row],[Precio Unitario]]*Tabla1[[#This Row],[Cantidad de Insumos]]</f>
        <v>8400</v>
      </c>
      <c r="Q275" s="380" t="str">
        <f>IFERROR(VLOOKUP($L275,[4]Insumos!$C$2:$F$517,4,FALSE),"")</f>
        <v>2.2.3.1.01</v>
      </c>
      <c r="R275" s="556"/>
      <c r="S275" s="449"/>
      <c r="T275" s="449"/>
    </row>
    <row r="276" spans="2:20" ht="38.25" x14ac:dyDescent="0.25">
      <c r="B276" s="403" t="e">
        <f>IF(Tabla1[[#This Row],[Código_Actividad]]="","",CONCATENATE(Tabla1[[#This Row],[POA]],".",Tabla1[[#This Row],[SRS]],".",Tabla1[[#This Row],[AREA]],".",Tabla1[[#This Row],[TIPO]]))</f>
        <v>#REF!</v>
      </c>
      <c r="C276" s="403" t="e">
        <f>IF(Tabla1[[#This Row],[Código_Actividad]]="","",'Formulario PPGR1'!#REF!)</f>
        <v>#REF!</v>
      </c>
      <c r="D276" s="403" t="e">
        <f>IF(Tabla1[[#This Row],[Código_Actividad]]="","",'Formulario PPGR1'!#REF!)</f>
        <v>#REF!</v>
      </c>
      <c r="E276" s="403" t="e">
        <f>IF(Tabla1[[#This Row],[Código_Actividad]]="","",'Formulario PPGR1'!#REF!)</f>
        <v>#REF!</v>
      </c>
      <c r="F276" s="403" t="e">
        <f>IF(Tabla1[[#This Row],[Código_Actividad]]="","",'Formulario PPGR1'!#REF!)</f>
        <v>#REF!</v>
      </c>
      <c r="G276" s="335" t="s">
        <v>2007</v>
      </c>
      <c r="H276" s="572" t="str">
        <f>IFERROR(VLOOKUP(Tabla1[[#This Row],[Código_Actividad]],'Formulario PPGR2'!$H$10:$I$1048576,2,FALSE),"")</f>
        <v>Seguimiento al fortalecimiento de la Aspiración Manual Endouterina (AMEU) de los CEAS</v>
      </c>
      <c r="I276" s="384">
        <f>IFERROR(VLOOKUP(Tabla1[[#This Row],[Código_Actividad]],Tabla2[[Código]:[Total de Acciones ]],15,FALSE),"")</f>
        <v>2</v>
      </c>
      <c r="J276" s="556" t="s">
        <v>128</v>
      </c>
      <c r="K276" s="558" t="s">
        <v>1298</v>
      </c>
      <c r="L276" s="557" t="s">
        <v>1299</v>
      </c>
      <c r="M276" s="382" t="str">
        <f>IFERROR(VLOOKUP($L276,[4]Insumos!$C$2:$F$517,2,FALSE),"")</f>
        <v xml:space="preserve">Cheque </v>
      </c>
      <c r="N276" s="505">
        <v>4</v>
      </c>
      <c r="O276" s="338">
        <f>IFERROR(VLOOKUP($L276,[4]Insumos!$C$2:$F$517,3,FALSE),"")</f>
        <v>1500</v>
      </c>
      <c r="P276" s="337">
        <f>+Tabla1[[#This Row],[Precio Unitario]]*Tabla1[[#This Row],[Cantidad de Insumos]]</f>
        <v>6000</v>
      </c>
      <c r="Q276" s="380" t="str">
        <f>IFERROR(VLOOKUP($L276,[4]Insumos!$C$2:$F$517,4,FALSE),"")</f>
        <v>2.2.3.1.01</v>
      </c>
      <c r="R276" s="556"/>
      <c r="S276" s="449"/>
      <c r="T276" s="449"/>
    </row>
    <row r="277" spans="2:20" ht="38.25" x14ac:dyDescent="0.25">
      <c r="B277" s="403" t="e">
        <f>IF(Tabla1[[#This Row],[Código_Actividad]]="","",CONCATENATE(Tabla1[[#This Row],[POA]],".",Tabla1[[#This Row],[SRS]],".",Tabla1[[#This Row],[AREA]],".",Tabla1[[#This Row],[TIPO]]))</f>
        <v>#REF!</v>
      </c>
      <c r="C277" s="403" t="e">
        <f>IF(Tabla1[[#This Row],[Código_Actividad]]="","",'Formulario PPGR1'!#REF!)</f>
        <v>#REF!</v>
      </c>
      <c r="D277" s="403" t="e">
        <f>IF(Tabla1[[#This Row],[Código_Actividad]]="","",'Formulario PPGR1'!#REF!)</f>
        <v>#REF!</v>
      </c>
      <c r="E277" s="403" t="e">
        <f>IF(Tabla1[[#This Row],[Código_Actividad]]="","",'Formulario PPGR1'!#REF!)</f>
        <v>#REF!</v>
      </c>
      <c r="F277" s="403" t="e">
        <f>IF(Tabla1[[#This Row],[Código_Actividad]]="","",'Formulario PPGR1'!#REF!)</f>
        <v>#REF!</v>
      </c>
      <c r="G277" s="335" t="s">
        <v>2007</v>
      </c>
      <c r="H277" s="572" t="str">
        <f>IFERROR(VLOOKUP(Tabla1[[#This Row],[Código_Actividad]],'Formulario PPGR2'!$H$10:$I$1048576,2,FALSE),"")</f>
        <v>Seguimiento al fortalecimiento de la Aspiración Manual Endouterina (AMEU) de los CEAS</v>
      </c>
      <c r="I277" s="384">
        <f>IFERROR(VLOOKUP(Tabla1[[#This Row],[Código_Actividad]],Tabla2[[Código]:[Total de Acciones ]],15,FALSE),"")</f>
        <v>2</v>
      </c>
      <c r="J277" s="556" t="s">
        <v>216</v>
      </c>
      <c r="K277" s="558" t="s">
        <v>846</v>
      </c>
      <c r="L277" s="557" t="s">
        <v>854</v>
      </c>
      <c r="M277" s="382" t="str">
        <f>IFERROR(VLOOKUP($L277,[4]Insumos!$C$2:$F$517,2,FALSE),"")</f>
        <v>galon</v>
      </c>
      <c r="N277" s="505">
        <v>40</v>
      </c>
      <c r="O277" s="338">
        <f>IFERROR(VLOOKUP($L277,[4]Insumos!$C$2:$F$517,3,FALSE),"")</f>
        <v>181</v>
      </c>
      <c r="P277" s="337">
        <f>+Tabla1[[#This Row],[Precio Unitario]]*Tabla1[[#This Row],[Cantidad de Insumos]]</f>
        <v>7240</v>
      </c>
      <c r="Q277" s="380" t="str">
        <f>IFERROR(VLOOKUP($L277,[4]Insumos!$C$2:$F$517,4,FALSE),"")</f>
        <v>2.3.7.1.02</v>
      </c>
      <c r="R277" s="556"/>
      <c r="S277" s="449"/>
      <c r="T277" s="449"/>
    </row>
    <row r="278" spans="2:20" ht="51" x14ac:dyDescent="0.25">
      <c r="B278" s="403" t="e">
        <f>IF(Tabla1[[#This Row],[Código_Actividad]]="","",CONCATENATE(Tabla1[[#This Row],[POA]],".",Tabla1[[#This Row],[SRS]],".",Tabla1[[#This Row],[AREA]],".",Tabla1[[#This Row],[TIPO]]))</f>
        <v>#REF!</v>
      </c>
      <c r="C278" s="403" t="e">
        <f>IF(Tabla1[[#This Row],[Código_Actividad]]="","",'Formulario PPGR1'!#REF!)</f>
        <v>#REF!</v>
      </c>
      <c r="D278" s="403" t="e">
        <f>IF(Tabla1[[#This Row],[Código_Actividad]]="","",'Formulario PPGR1'!#REF!)</f>
        <v>#REF!</v>
      </c>
      <c r="E278" s="403" t="e">
        <f>IF(Tabla1[[#This Row],[Código_Actividad]]="","",'Formulario PPGR1'!#REF!)</f>
        <v>#REF!</v>
      </c>
      <c r="F278" s="403" t="e">
        <f>IF(Tabla1[[#This Row],[Código_Actividad]]="","",'Formulario PPGR1'!#REF!)</f>
        <v>#REF!</v>
      </c>
      <c r="G278" s="335" t="s">
        <v>2008</v>
      </c>
      <c r="H278" s="572" t="str">
        <f>IFERROR(VLOOKUP(Tabla1[[#This Row],[Código_Actividad]],'Formulario PPGR2'!$H$10:$I$1048576,2,FALSE),"")</f>
        <v>Fortalecimiento y monitoreo en el cumplimiento de las normas de atención en consulta prenatal en los CEAS</v>
      </c>
      <c r="I278" s="384">
        <f>IFERROR(VLOOKUP(Tabla1[[#This Row],[Código_Actividad]],Tabla2[[Código]:[Total de Acciones ]],15,FALSE),"")</f>
        <v>3</v>
      </c>
      <c r="J278" s="556" t="s">
        <v>128</v>
      </c>
      <c r="K278" s="558" t="s">
        <v>1298</v>
      </c>
      <c r="L278" s="557" t="s">
        <v>1302</v>
      </c>
      <c r="M278" s="382" t="str">
        <f>IFERROR(VLOOKUP($L278,[4]Insumos!$C$2:$F$517,2,FALSE),"")</f>
        <v xml:space="preserve">Cheque </v>
      </c>
      <c r="N278" s="505">
        <v>6</v>
      </c>
      <c r="O278" s="338">
        <f>IFERROR(VLOOKUP($L278,[4]Insumos!$C$2:$F$517,3,FALSE),"")</f>
        <v>2100</v>
      </c>
      <c r="P278" s="337">
        <f>+Tabla1[[#This Row],[Precio Unitario]]*Tabla1[[#This Row],[Cantidad de Insumos]]</f>
        <v>12600</v>
      </c>
      <c r="Q278" s="380" t="str">
        <f>IFERROR(VLOOKUP($L278,[4]Insumos!$C$2:$F$517,4,FALSE),"")</f>
        <v>2.2.3.1.01</v>
      </c>
      <c r="R278" s="556"/>
      <c r="S278" s="449"/>
      <c r="T278" s="449"/>
    </row>
    <row r="279" spans="2:20" ht="51" x14ac:dyDescent="0.25">
      <c r="B279" s="403" t="e">
        <f>IF(Tabla1[[#This Row],[Código_Actividad]]="","",CONCATENATE(Tabla1[[#This Row],[POA]],".",Tabla1[[#This Row],[SRS]],".",Tabla1[[#This Row],[AREA]],".",Tabla1[[#This Row],[TIPO]]))</f>
        <v>#REF!</v>
      </c>
      <c r="C279" s="403" t="e">
        <f>IF(Tabla1[[#This Row],[Código_Actividad]]="","",'Formulario PPGR1'!#REF!)</f>
        <v>#REF!</v>
      </c>
      <c r="D279" s="403" t="e">
        <f>IF(Tabla1[[#This Row],[Código_Actividad]]="","",'Formulario PPGR1'!#REF!)</f>
        <v>#REF!</v>
      </c>
      <c r="E279" s="403" t="e">
        <f>IF(Tabla1[[#This Row],[Código_Actividad]]="","",'Formulario PPGR1'!#REF!)</f>
        <v>#REF!</v>
      </c>
      <c r="F279" s="403" t="e">
        <f>IF(Tabla1[[#This Row],[Código_Actividad]]="","",'Formulario PPGR1'!#REF!)</f>
        <v>#REF!</v>
      </c>
      <c r="G279" s="335" t="s">
        <v>2008</v>
      </c>
      <c r="H279" s="572" t="str">
        <f>IFERROR(VLOOKUP(Tabla1[[#This Row],[Código_Actividad]],'Formulario PPGR2'!$H$10:$I$1048576,2,FALSE),"")</f>
        <v>Fortalecimiento y monitoreo en el cumplimiento de las normas de atención en consulta prenatal en los CEAS</v>
      </c>
      <c r="I279" s="384">
        <f>IFERROR(VLOOKUP(Tabla1[[#This Row],[Código_Actividad]],Tabla2[[Código]:[Total de Acciones ]],15,FALSE),"")</f>
        <v>3</v>
      </c>
      <c r="J279" s="556" t="s">
        <v>128</v>
      </c>
      <c r="K279" s="558" t="s">
        <v>1298</v>
      </c>
      <c r="L279" s="557" t="s">
        <v>1299</v>
      </c>
      <c r="M279" s="382" t="str">
        <f>IFERROR(VLOOKUP($L279,[4]Insumos!$C$2:$F$517,2,FALSE),"")</f>
        <v xml:space="preserve">Cheque </v>
      </c>
      <c r="N279" s="505">
        <v>6</v>
      </c>
      <c r="O279" s="338">
        <f>IFERROR(VLOOKUP($L279,[4]Insumos!$C$2:$F$517,3,FALSE),"")</f>
        <v>1500</v>
      </c>
      <c r="P279" s="337">
        <f>+Tabla1[[#This Row],[Precio Unitario]]*Tabla1[[#This Row],[Cantidad de Insumos]]</f>
        <v>9000</v>
      </c>
      <c r="Q279" s="380" t="str">
        <f>IFERROR(VLOOKUP($L279,[4]Insumos!$C$2:$F$517,4,FALSE),"")</f>
        <v>2.2.3.1.01</v>
      </c>
      <c r="R279" s="556"/>
      <c r="S279" s="449"/>
      <c r="T279" s="449"/>
    </row>
    <row r="280" spans="2:20" ht="51" x14ac:dyDescent="0.25">
      <c r="B280" s="403" t="e">
        <f>IF(Tabla1[[#This Row],[Código_Actividad]]="","",CONCATENATE(Tabla1[[#This Row],[POA]],".",Tabla1[[#This Row],[SRS]],".",Tabla1[[#This Row],[AREA]],".",Tabla1[[#This Row],[TIPO]]))</f>
        <v>#REF!</v>
      </c>
      <c r="C280" s="403" t="e">
        <f>IF(Tabla1[[#This Row],[Código_Actividad]]="","",'Formulario PPGR1'!#REF!)</f>
        <v>#REF!</v>
      </c>
      <c r="D280" s="403" t="e">
        <f>IF(Tabla1[[#This Row],[Código_Actividad]]="","",'Formulario PPGR1'!#REF!)</f>
        <v>#REF!</v>
      </c>
      <c r="E280" s="403" t="e">
        <f>IF(Tabla1[[#This Row],[Código_Actividad]]="","",'Formulario PPGR1'!#REF!)</f>
        <v>#REF!</v>
      </c>
      <c r="F280" s="403" t="e">
        <f>IF(Tabla1[[#This Row],[Código_Actividad]]="","",'Formulario PPGR1'!#REF!)</f>
        <v>#REF!</v>
      </c>
      <c r="G280" s="335" t="s">
        <v>2008</v>
      </c>
      <c r="H280" s="572" t="str">
        <f>IFERROR(VLOOKUP(Tabla1[[#This Row],[Código_Actividad]],'Formulario PPGR2'!$H$10:$I$1048576,2,FALSE),"")</f>
        <v>Fortalecimiento y monitoreo en el cumplimiento de las normas de atención en consulta prenatal en los CEAS</v>
      </c>
      <c r="I280" s="384">
        <f>IFERROR(VLOOKUP(Tabla1[[#This Row],[Código_Actividad]],Tabla2[[Código]:[Total de Acciones ]],15,FALSE),"")</f>
        <v>3</v>
      </c>
      <c r="J280" s="556" t="s">
        <v>216</v>
      </c>
      <c r="K280" s="558" t="s">
        <v>846</v>
      </c>
      <c r="L280" s="557" t="s">
        <v>854</v>
      </c>
      <c r="M280" s="382" t="str">
        <f>IFERROR(VLOOKUP($L280,[4]Insumos!$C$2:$F$517,2,FALSE),"")</f>
        <v>galon</v>
      </c>
      <c r="N280" s="505">
        <v>60</v>
      </c>
      <c r="O280" s="338">
        <f>IFERROR(VLOOKUP($L280,[4]Insumos!$C$2:$F$517,3,FALSE),"")</f>
        <v>181</v>
      </c>
      <c r="P280" s="337">
        <f>+Tabla1[[#This Row],[Precio Unitario]]*Tabla1[[#This Row],[Cantidad de Insumos]]</f>
        <v>10860</v>
      </c>
      <c r="Q280" s="380" t="str">
        <f>IFERROR(VLOOKUP($L280,[4]Insumos!$C$2:$F$517,4,FALSE),"")</f>
        <v>2.3.7.1.02</v>
      </c>
      <c r="R280" s="556"/>
      <c r="S280" s="449"/>
      <c r="T280" s="449"/>
    </row>
    <row r="281" spans="2:20" ht="38.25" x14ac:dyDescent="0.25">
      <c r="B281" s="403" t="e">
        <f>IF(Tabla1[[#This Row],[Código_Actividad]]="","",CONCATENATE(Tabla1[[#This Row],[POA]],".",Tabla1[[#This Row],[SRS]],".",Tabla1[[#This Row],[AREA]],".",Tabla1[[#This Row],[TIPO]]))</f>
        <v>#REF!</v>
      </c>
      <c r="C281" s="403" t="e">
        <f>IF(Tabla1[[#This Row],[Código_Actividad]]="","",'Formulario PPGR1'!#REF!)</f>
        <v>#REF!</v>
      </c>
      <c r="D281" s="403" t="e">
        <f>IF(Tabla1[[#This Row],[Código_Actividad]]="","",'Formulario PPGR1'!#REF!)</f>
        <v>#REF!</v>
      </c>
      <c r="E281" s="403" t="e">
        <f>IF(Tabla1[[#This Row],[Código_Actividad]]="","",'Formulario PPGR1'!#REF!)</f>
        <v>#REF!</v>
      </c>
      <c r="F281" s="403" t="e">
        <f>IF(Tabla1[[#This Row],[Código_Actividad]]="","",'Formulario PPGR1'!#REF!)</f>
        <v>#REF!</v>
      </c>
      <c r="G281" s="335" t="s">
        <v>2009</v>
      </c>
      <c r="H281" s="572" t="str">
        <f>IFERROR(VLOOKUP(Tabla1[[#This Row],[Código_Actividad]],'Formulario PPGR2'!$H$10:$I$1048576,2,FALSE),"")</f>
        <v>Fortalecimiento y seguimiento al uso y correcto llenado de la historia clínica prenatal en los CEAS</v>
      </c>
      <c r="I281" s="384">
        <f>IFERROR(VLOOKUP(Tabla1[[#This Row],[Código_Actividad]],Tabla2[[Código]:[Total de Acciones ]],15,FALSE),"")</f>
        <v>3</v>
      </c>
      <c r="J281" s="556" t="s">
        <v>172</v>
      </c>
      <c r="K281" s="558" t="s">
        <v>688</v>
      </c>
      <c r="L281" s="557" t="s">
        <v>709</v>
      </c>
      <c r="M281" s="382" t="str">
        <f>IFERROR(VLOOKUP($L281,[4]Insumos!$C$2:$F$517,2,FALSE),"")</f>
        <v>unidad</v>
      </c>
      <c r="N281" s="505">
        <v>3</v>
      </c>
      <c r="O281" s="338">
        <f>IFERROR(VLOOKUP($L281,[4]Insumos!$C$2:$F$517,3,FALSE),"")</f>
        <v>24225.4</v>
      </c>
      <c r="P281" s="337">
        <f>+Tabla1[[#This Row],[Precio Unitario]]*Tabla1[[#This Row],[Cantidad de Insumos]]</f>
        <v>72676.200000000012</v>
      </c>
      <c r="Q281" s="380" t="str">
        <f>IFERROR(VLOOKUP($L281,[4]Insumos!$C$2:$F$517,4,FALSE),"")</f>
        <v>2.3.1.1.01</v>
      </c>
      <c r="R281" s="556"/>
      <c r="S281" s="449"/>
      <c r="T281" s="449"/>
    </row>
    <row r="282" spans="2:20" ht="38.25" x14ac:dyDescent="0.25">
      <c r="B282" s="403" t="e">
        <f>IF(Tabla1[[#This Row],[Código_Actividad]]="","",CONCATENATE(Tabla1[[#This Row],[POA]],".",Tabla1[[#This Row],[SRS]],".",Tabla1[[#This Row],[AREA]],".",Tabla1[[#This Row],[TIPO]]))</f>
        <v>#REF!</v>
      </c>
      <c r="C282" s="403" t="e">
        <f>IF(Tabla1[[#This Row],[Código_Actividad]]="","",'Formulario PPGR1'!#REF!)</f>
        <v>#REF!</v>
      </c>
      <c r="D282" s="403" t="e">
        <f>IF(Tabla1[[#This Row],[Código_Actividad]]="","",'Formulario PPGR1'!#REF!)</f>
        <v>#REF!</v>
      </c>
      <c r="E282" s="403" t="e">
        <f>IF(Tabla1[[#This Row],[Código_Actividad]]="","",'Formulario PPGR1'!#REF!)</f>
        <v>#REF!</v>
      </c>
      <c r="F282" s="403" t="e">
        <f>IF(Tabla1[[#This Row],[Código_Actividad]]="","",'Formulario PPGR1'!#REF!)</f>
        <v>#REF!</v>
      </c>
      <c r="G282" s="335" t="s">
        <v>2010</v>
      </c>
      <c r="H282" s="572" t="str">
        <f>IFERROR(VLOOKUP(Tabla1[[#This Row],[Código_Actividad]],'Formulario PPGR2'!$H$10:$I$1048576,2,FALSE),"")</f>
        <v>Monitoreo del diágnostico y la atención oportuna de las gestantes con HIV y/o Sífilis en los CEAS</v>
      </c>
      <c r="I282" s="384">
        <f>IFERROR(VLOOKUP(Tabla1[[#This Row],[Código_Actividad]],Tabla2[[Código]:[Total de Acciones ]],15,FALSE),"")</f>
        <v>3</v>
      </c>
      <c r="J282" s="556" t="s">
        <v>172</v>
      </c>
      <c r="K282" s="558" t="s">
        <v>688</v>
      </c>
      <c r="L282" s="557" t="s">
        <v>709</v>
      </c>
      <c r="M282" s="382" t="str">
        <f>IFERROR(VLOOKUP($L282,[4]Insumos!$C$2:$F$517,2,FALSE),"")</f>
        <v>unidad</v>
      </c>
      <c r="N282" s="505">
        <v>3</v>
      </c>
      <c r="O282" s="338">
        <f>IFERROR(VLOOKUP($L282,[4]Insumos!$C$2:$F$517,3,FALSE),"")</f>
        <v>24225.4</v>
      </c>
      <c r="P282" s="337">
        <f>+Tabla1[[#This Row],[Precio Unitario]]*Tabla1[[#This Row],[Cantidad de Insumos]]</f>
        <v>72676.200000000012</v>
      </c>
      <c r="Q282" s="380" t="str">
        <f>IFERROR(VLOOKUP($L282,[4]Insumos!$C$2:$F$517,4,FALSE),"")</f>
        <v>2.3.1.1.01</v>
      </c>
      <c r="R282" s="556"/>
      <c r="S282" s="449"/>
      <c r="T282" s="449"/>
    </row>
    <row r="283" spans="2:20" ht="51" x14ac:dyDescent="0.25">
      <c r="B283" s="403" t="e">
        <f>IF(Tabla1[[#This Row],[Código_Actividad]]="","",CONCATENATE(Tabla1[[#This Row],[POA]],".",Tabla1[[#This Row],[SRS]],".",Tabla1[[#This Row],[AREA]],".",Tabla1[[#This Row],[TIPO]]))</f>
        <v>#REF!</v>
      </c>
      <c r="C283" s="403" t="e">
        <f>IF(Tabla1[[#This Row],[Código_Actividad]]="","",'Formulario PPGR1'!#REF!)</f>
        <v>#REF!</v>
      </c>
      <c r="D283" s="403" t="e">
        <f>IF(Tabla1[[#This Row],[Código_Actividad]]="","",'Formulario PPGR1'!#REF!)</f>
        <v>#REF!</v>
      </c>
      <c r="E283" s="403" t="e">
        <f>IF(Tabla1[[#This Row],[Código_Actividad]]="","",'Formulario PPGR1'!#REF!)</f>
        <v>#REF!</v>
      </c>
      <c r="F283" s="403" t="e">
        <f>IF(Tabla1[[#This Row],[Código_Actividad]]="","",'Formulario PPGR1'!#REF!)</f>
        <v>#REF!</v>
      </c>
      <c r="G283" s="335" t="s">
        <v>2011</v>
      </c>
      <c r="H283" s="572" t="str">
        <f>IFERROR(VLOOKUP(Tabla1[[#This Row],[Código_Actividad]],'Formulario PPGR2'!$H$10:$I$1048576,2,FALSE),"")</f>
        <v xml:space="preserve">Fortalecimiento de la capacidad de respuesta en la atención materno neonatal en un CEAS de 2do nivel del SRS </v>
      </c>
      <c r="I283" s="384">
        <f>IFERROR(VLOOKUP(Tabla1[[#This Row],[Código_Actividad]],Tabla2[[Código]:[Total de Acciones ]],15,FALSE),"")</f>
        <v>2</v>
      </c>
      <c r="J283" s="556" t="s">
        <v>172</v>
      </c>
      <c r="K283" s="558" t="s">
        <v>688</v>
      </c>
      <c r="L283" s="557" t="s">
        <v>709</v>
      </c>
      <c r="M283" s="382" t="str">
        <f>IFERROR(VLOOKUP($L283,[4]Insumos!$C$2:$F$517,2,FALSE),"")</f>
        <v>unidad</v>
      </c>
      <c r="N283" s="505">
        <v>2</v>
      </c>
      <c r="O283" s="338">
        <f>IFERROR(VLOOKUP($L283,[4]Insumos!$C$2:$F$517,3,FALSE),"")</f>
        <v>24225.4</v>
      </c>
      <c r="P283" s="337">
        <f>+Tabla1[[#This Row],[Precio Unitario]]*Tabla1[[#This Row],[Cantidad de Insumos]]</f>
        <v>48450.8</v>
      </c>
      <c r="Q283" s="380" t="str">
        <f>IFERROR(VLOOKUP($L283,[4]Insumos!$C$2:$F$517,4,FALSE),"")</f>
        <v>2.3.1.1.01</v>
      </c>
      <c r="R283" s="556"/>
      <c r="S283" s="449"/>
      <c r="T283" s="449"/>
    </row>
    <row r="284" spans="2:20" ht="51" x14ac:dyDescent="0.25">
      <c r="B284" s="403" t="e">
        <f>IF(Tabla1[[#This Row],[Código_Actividad]]="","",CONCATENATE(Tabla1[[#This Row],[POA]],".",Tabla1[[#This Row],[SRS]],".",Tabla1[[#This Row],[AREA]],".",Tabla1[[#This Row],[TIPO]]))</f>
        <v>#REF!</v>
      </c>
      <c r="C284" s="403" t="e">
        <f>IF(Tabla1[[#This Row],[Código_Actividad]]="","",'Formulario PPGR1'!#REF!)</f>
        <v>#REF!</v>
      </c>
      <c r="D284" s="403" t="e">
        <f>IF(Tabla1[[#This Row],[Código_Actividad]]="","",'Formulario PPGR1'!#REF!)</f>
        <v>#REF!</v>
      </c>
      <c r="E284" s="403" t="e">
        <f>IF(Tabla1[[#This Row],[Código_Actividad]]="","",'Formulario PPGR1'!#REF!)</f>
        <v>#REF!</v>
      </c>
      <c r="F284" s="403" t="e">
        <f>IF(Tabla1[[#This Row],[Código_Actividad]]="","",'Formulario PPGR1'!#REF!)</f>
        <v>#REF!</v>
      </c>
      <c r="G284" s="335" t="s">
        <v>2012</v>
      </c>
      <c r="H284" s="572" t="str">
        <f>IFERROR(VLOOKUP(Tabla1[[#This Row],[Código_Actividad]],'Formulario PPGR2'!$H$10:$I$1048576,2,FALSE),"")</f>
        <v xml:space="preserve">Seguimiento al uso y correcto llenado de la cédula del niño/niña en el hospital con mayor número de nacimientos del SRS </v>
      </c>
      <c r="I284" s="384">
        <f>IFERROR(VLOOKUP(Tabla1[[#This Row],[Código_Actividad]],Tabla2[[Código]:[Total de Acciones ]],15,FALSE),"")</f>
        <v>12</v>
      </c>
      <c r="J284" s="556" t="s">
        <v>128</v>
      </c>
      <c r="K284" s="558" t="s">
        <v>1298</v>
      </c>
      <c r="L284" s="557" t="s">
        <v>1302</v>
      </c>
      <c r="M284" s="382" t="str">
        <f>IFERROR(VLOOKUP($L284,[4]Insumos!$C$2:$F$517,2,FALSE),"")</f>
        <v xml:space="preserve">Cheque </v>
      </c>
      <c r="N284" s="505">
        <v>48</v>
      </c>
      <c r="O284" s="338">
        <f>IFERROR(VLOOKUP($L284,[4]Insumos!$C$2:$F$517,3,FALSE),"")</f>
        <v>2100</v>
      </c>
      <c r="P284" s="337">
        <f>+Tabla1[[#This Row],[Precio Unitario]]*Tabla1[[#This Row],[Cantidad de Insumos]]</f>
        <v>100800</v>
      </c>
      <c r="Q284" s="380" t="str">
        <f>IFERROR(VLOOKUP($L284,[4]Insumos!$C$2:$F$517,4,FALSE),"")</f>
        <v>2.2.3.1.01</v>
      </c>
      <c r="R284" s="556"/>
      <c r="S284" s="449"/>
      <c r="T284" s="449"/>
    </row>
    <row r="285" spans="2:20" ht="51" x14ac:dyDescent="0.25">
      <c r="B285" s="403" t="e">
        <f>IF(Tabla1[[#This Row],[Código_Actividad]]="","",CONCATENATE(Tabla1[[#This Row],[POA]],".",Tabla1[[#This Row],[SRS]],".",Tabla1[[#This Row],[AREA]],".",Tabla1[[#This Row],[TIPO]]))</f>
        <v>#REF!</v>
      </c>
      <c r="C285" s="403" t="e">
        <f>IF(Tabla1[[#This Row],[Código_Actividad]]="","",'Formulario PPGR1'!#REF!)</f>
        <v>#REF!</v>
      </c>
      <c r="D285" s="403" t="e">
        <f>IF(Tabla1[[#This Row],[Código_Actividad]]="","",'Formulario PPGR1'!#REF!)</f>
        <v>#REF!</v>
      </c>
      <c r="E285" s="403" t="e">
        <f>IF(Tabla1[[#This Row],[Código_Actividad]]="","",'Formulario PPGR1'!#REF!)</f>
        <v>#REF!</v>
      </c>
      <c r="F285" s="403" t="e">
        <f>IF(Tabla1[[#This Row],[Código_Actividad]]="","",'Formulario PPGR1'!#REF!)</f>
        <v>#REF!</v>
      </c>
      <c r="G285" s="335" t="s">
        <v>2012</v>
      </c>
      <c r="H285" s="572" t="str">
        <f>IFERROR(VLOOKUP(Tabla1[[#This Row],[Código_Actividad]],'Formulario PPGR2'!$H$10:$I$1048576,2,FALSE),"")</f>
        <v xml:space="preserve">Seguimiento al uso y correcto llenado de la cédula del niño/niña en el hospital con mayor número de nacimientos del SRS </v>
      </c>
      <c r="I285" s="384">
        <f>IFERROR(VLOOKUP(Tabla1[[#This Row],[Código_Actividad]],Tabla2[[Código]:[Total de Acciones ]],15,FALSE),"")</f>
        <v>12</v>
      </c>
      <c r="J285" s="556" t="s">
        <v>128</v>
      </c>
      <c r="K285" s="558" t="s">
        <v>1298</v>
      </c>
      <c r="L285" s="557" t="s">
        <v>1299</v>
      </c>
      <c r="M285" s="382" t="str">
        <f>IFERROR(VLOOKUP($L285,[4]Insumos!$C$2:$F$517,2,FALSE),"")</f>
        <v xml:space="preserve">Cheque </v>
      </c>
      <c r="N285" s="505">
        <v>24</v>
      </c>
      <c r="O285" s="338">
        <f>IFERROR(VLOOKUP($L285,[4]Insumos!$C$2:$F$517,3,FALSE),"")</f>
        <v>1500</v>
      </c>
      <c r="P285" s="337">
        <f>+Tabla1[[#This Row],[Precio Unitario]]*Tabla1[[#This Row],[Cantidad de Insumos]]</f>
        <v>36000</v>
      </c>
      <c r="Q285" s="380" t="str">
        <f>IFERROR(VLOOKUP($L285,[4]Insumos!$C$2:$F$517,4,FALSE),"")</f>
        <v>2.2.3.1.01</v>
      </c>
      <c r="R285" s="556"/>
      <c r="S285" s="449"/>
      <c r="T285" s="449"/>
    </row>
    <row r="286" spans="2:20" ht="51" x14ac:dyDescent="0.25">
      <c r="B286" s="403" t="e">
        <f>IF(Tabla1[[#This Row],[Código_Actividad]]="","",CONCATENATE(Tabla1[[#This Row],[POA]],".",Tabla1[[#This Row],[SRS]],".",Tabla1[[#This Row],[AREA]],".",Tabla1[[#This Row],[TIPO]]))</f>
        <v>#REF!</v>
      </c>
      <c r="C286" s="403" t="e">
        <f>IF(Tabla1[[#This Row],[Código_Actividad]]="","",'Formulario PPGR1'!#REF!)</f>
        <v>#REF!</v>
      </c>
      <c r="D286" s="403" t="e">
        <f>IF(Tabla1[[#This Row],[Código_Actividad]]="","",'Formulario PPGR1'!#REF!)</f>
        <v>#REF!</v>
      </c>
      <c r="E286" s="403" t="e">
        <f>IF(Tabla1[[#This Row],[Código_Actividad]]="","",'Formulario PPGR1'!#REF!)</f>
        <v>#REF!</v>
      </c>
      <c r="F286" s="403" t="e">
        <f>IF(Tabla1[[#This Row],[Código_Actividad]]="","",'Formulario PPGR1'!#REF!)</f>
        <v>#REF!</v>
      </c>
      <c r="G286" s="335" t="s">
        <v>2012</v>
      </c>
      <c r="H286" s="572" t="str">
        <f>IFERROR(VLOOKUP(Tabla1[[#This Row],[Código_Actividad]],'Formulario PPGR2'!$H$10:$I$1048576,2,FALSE),"")</f>
        <v xml:space="preserve">Seguimiento al uso y correcto llenado de la cédula del niño/niña en el hospital con mayor número de nacimientos del SRS </v>
      </c>
      <c r="I286" s="384">
        <f>IFERROR(VLOOKUP(Tabla1[[#This Row],[Código_Actividad]],Tabla2[[Código]:[Total de Acciones ]],15,FALSE),"")</f>
        <v>12</v>
      </c>
      <c r="J286" s="556" t="s">
        <v>216</v>
      </c>
      <c r="K286" s="558" t="s">
        <v>846</v>
      </c>
      <c r="L286" s="557" t="s">
        <v>854</v>
      </c>
      <c r="M286" s="382" t="str">
        <f>IFERROR(VLOOKUP($L286,[4]Insumos!$C$2:$F$517,2,FALSE),"")</f>
        <v>galon</v>
      </c>
      <c r="N286" s="505">
        <v>240</v>
      </c>
      <c r="O286" s="338">
        <f>IFERROR(VLOOKUP($L286,[4]Insumos!$C$2:$F$517,3,FALSE),"")</f>
        <v>181</v>
      </c>
      <c r="P286" s="337">
        <f>+Tabla1[[#This Row],[Precio Unitario]]*Tabla1[[#This Row],[Cantidad de Insumos]]</f>
        <v>43440</v>
      </c>
      <c r="Q286" s="380" t="str">
        <f>IFERROR(VLOOKUP($L286,[4]Insumos!$C$2:$F$517,4,FALSE),"")</f>
        <v>2.3.7.1.02</v>
      </c>
      <c r="R286" s="556"/>
      <c r="S286" s="449"/>
      <c r="T286" s="449"/>
    </row>
    <row r="287" spans="2:20" ht="25.5" x14ac:dyDescent="0.25">
      <c r="B287" s="403" t="e">
        <f>IF(Tabla1[[#This Row],[Código_Actividad]]="","",CONCATENATE(Tabla1[[#This Row],[POA]],".",Tabla1[[#This Row],[SRS]],".",Tabla1[[#This Row],[AREA]],".",Tabla1[[#This Row],[TIPO]]))</f>
        <v>#REF!</v>
      </c>
      <c r="C287" s="403" t="e">
        <f>IF(Tabla1[[#This Row],[Código_Actividad]]="","",'Formulario PPGR1'!#REF!)</f>
        <v>#REF!</v>
      </c>
      <c r="D287" s="403" t="e">
        <f>IF(Tabla1[[#This Row],[Código_Actividad]]="","",'Formulario PPGR1'!#REF!)</f>
        <v>#REF!</v>
      </c>
      <c r="E287" s="403" t="e">
        <f>IF(Tabla1[[#This Row],[Código_Actividad]]="","",'Formulario PPGR1'!#REF!)</f>
        <v>#REF!</v>
      </c>
      <c r="F287" s="403" t="e">
        <f>IF(Tabla1[[#This Row],[Código_Actividad]]="","",'Formulario PPGR1'!#REF!)</f>
        <v>#REF!</v>
      </c>
      <c r="G287" s="335" t="s">
        <v>2015</v>
      </c>
      <c r="H287" s="572" t="str">
        <f>IFERROR(VLOOKUP(Tabla1[[#This Row],[Código_Actividad]],'Formulario PPGR2'!$H$10:$I$1048576,2,FALSE),"")</f>
        <v>Implementación de Salas de Lactancia Materna en 2 CEAS priorizados</v>
      </c>
      <c r="I287" s="384">
        <f>IFERROR(VLOOKUP(Tabla1[[#This Row],[Código_Actividad]],Tabla2[[Código]:[Total de Acciones ]],15,FALSE),"")</f>
        <v>2</v>
      </c>
      <c r="J287" s="556" t="s">
        <v>128</v>
      </c>
      <c r="K287" s="558" t="s">
        <v>1298</v>
      </c>
      <c r="L287" s="557" t="s">
        <v>1302</v>
      </c>
      <c r="M287" s="382" t="str">
        <f>IFERROR(VLOOKUP($L287,[4]Insumos!$C$2:$F$517,2,FALSE),"")</f>
        <v xml:space="preserve">Cheque </v>
      </c>
      <c r="N287" s="505">
        <v>4</v>
      </c>
      <c r="O287" s="338">
        <f>IFERROR(VLOOKUP($L287,[4]Insumos!$C$2:$F$517,3,FALSE),"")</f>
        <v>2100</v>
      </c>
      <c r="P287" s="337">
        <f>+Tabla1[[#This Row],[Precio Unitario]]*Tabla1[[#This Row],[Cantidad de Insumos]]</f>
        <v>8400</v>
      </c>
      <c r="Q287" s="380" t="str">
        <f>IFERROR(VLOOKUP($L287,[4]Insumos!$C$2:$F$517,4,FALSE),"")</f>
        <v>2.2.3.1.01</v>
      </c>
      <c r="R287" s="556"/>
      <c r="S287" s="449"/>
      <c r="T287" s="449"/>
    </row>
    <row r="288" spans="2:20" ht="25.5" x14ac:dyDescent="0.25">
      <c r="B288" s="403" t="e">
        <f>IF(Tabla1[[#This Row],[Código_Actividad]]="","",CONCATENATE(Tabla1[[#This Row],[POA]],".",Tabla1[[#This Row],[SRS]],".",Tabla1[[#This Row],[AREA]],".",Tabla1[[#This Row],[TIPO]]))</f>
        <v>#REF!</v>
      </c>
      <c r="C288" s="403" t="e">
        <f>IF(Tabla1[[#This Row],[Código_Actividad]]="","",'Formulario PPGR1'!#REF!)</f>
        <v>#REF!</v>
      </c>
      <c r="D288" s="403" t="e">
        <f>IF(Tabla1[[#This Row],[Código_Actividad]]="","",'Formulario PPGR1'!#REF!)</f>
        <v>#REF!</v>
      </c>
      <c r="E288" s="403" t="e">
        <f>IF(Tabla1[[#This Row],[Código_Actividad]]="","",'Formulario PPGR1'!#REF!)</f>
        <v>#REF!</v>
      </c>
      <c r="F288" s="403" t="e">
        <f>IF(Tabla1[[#This Row],[Código_Actividad]]="","",'Formulario PPGR1'!#REF!)</f>
        <v>#REF!</v>
      </c>
      <c r="G288" s="335" t="s">
        <v>2015</v>
      </c>
      <c r="H288" s="572" t="str">
        <f>IFERROR(VLOOKUP(Tabla1[[#This Row],[Código_Actividad]],'Formulario PPGR2'!$H$10:$I$1048576,2,FALSE),"")</f>
        <v>Implementación de Salas de Lactancia Materna en 2 CEAS priorizados</v>
      </c>
      <c r="I288" s="384">
        <f>IFERROR(VLOOKUP(Tabla1[[#This Row],[Código_Actividad]],Tabla2[[Código]:[Total de Acciones ]],15,FALSE),"")</f>
        <v>2</v>
      </c>
      <c r="J288" s="556" t="s">
        <v>128</v>
      </c>
      <c r="K288" s="558" t="s">
        <v>1298</v>
      </c>
      <c r="L288" s="557" t="s">
        <v>1299</v>
      </c>
      <c r="M288" s="382" t="str">
        <f>IFERROR(VLOOKUP($L288,[4]Insumos!$C$2:$F$517,2,FALSE),"")</f>
        <v xml:space="preserve">Cheque </v>
      </c>
      <c r="N288" s="505">
        <v>2</v>
      </c>
      <c r="O288" s="338">
        <f>IFERROR(VLOOKUP($L288,[4]Insumos!$C$2:$F$517,3,FALSE),"")</f>
        <v>1500</v>
      </c>
      <c r="P288" s="337">
        <f>+Tabla1[[#This Row],[Precio Unitario]]*Tabla1[[#This Row],[Cantidad de Insumos]]</f>
        <v>3000</v>
      </c>
      <c r="Q288" s="380" t="str">
        <f>IFERROR(VLOOKUP($L288,[4]Insumos!$C$2:$F$517,4,FALSE),"")</f>
        <v>2.2.3.1.01</v>
      </c>
      <c r="R288" s="556"/>
      <c r="S288" s="449"/>
      <c r="T288" s="449"/>
    </row>
    <row r="289" spans="2:20" ht="25.5" x14ac:dyDescent="0.25">
      <c r="B289" s="403" t="e">
        <f>IF(Tabla1[[#This Row],[Código_Actividad]]="","",CONCATENATE(Tabla1[[#This Row],[POA]],".",Tabla1[[#This Row],[SRS]],".",Tabla1[[#This Row],[AREA]],".",Tabla1[[#This Row],[TIPO]]))</f>
        <v>#REF!</v>
      </c>
      <c r="C289" s="403" t="e">
        <f>IF(Tabla1[[#This Row],[Código_Actividad]]="","",'Formulario PPGR1'!#REF!)</f>
        <v>#REF!</v>
      </c>
      <c r="D289" s="403" t="e">
        <f>IF(Tabla1[[#This Row],[Código_Actividad]]="","",'Formulario PPGR1'!#REF!)</f>
        <v>#REF!</v>
      </c>
      <c r="E289" s="403" t="e">
        <f>IF(Tabla1[[#This Row],[Código_Actividad]]="","",'Formulario PPGR1'!#REF!)</f>
        <v>#REF!</v>
      </c>
      <c r="F289" s="403" t="e">
        <f>IF(Tabla1[[#This Row],[Código_Actividad]]="","",'Formulario PPGR1'!#REF!)</f>
        <v>#REF!</v>
      </c>
      <c r="G289" s="335" t="s">
        <v>2015</v>
      </c>
      <c r="H289" s="572" t="str">
        <f>IFERROR(VLOOKUP(Tabla1[[#This Row],[Código_Actividad]],'Formulario PPGR2'!$H$10:$I$1048576,2,FALSE),"")</f>
        <v>Implementación de Salas de Lactancia Materna en 2 CEAS priorizados</v>
      </c>
      <c r="I289" s="384">
        <f>IFERROR(VLOOKUP(Tabla1[[#This Row],[Código_Actividad]],Tabla2[[Código]:[Total de Acciones ]],15,FALSE),"")</f>
        <v>2</v>
      </c>
      <c r="J289" s="556" t="s">
        <v>216</v>
      </c>
      <c r="K289" s="558" t="s">
        <v>846</v>
      </c>
      <c r="L289" s="557" t="s">
        <v>854</v>
      </c>
      <c r="M289" s="382" t="str">
        <f>IFERROR(VLOOKUP($L289,[4]Insumos!$C$2:$F$517,2,FALSE),"")</f>
        <v>galon</v>
      </c>
      <c r="N289" s="505">
        <v>16</v>
      </c>
      <c r="O289" s="338">
        <f>IFERROR(VLOOKUP($L289,[4]Insumos!$C$2:$F$517,3,FALSE),"")</f>
        <v>181</v>
      </c>
      <c r="P289" s="337">
        <f>+Tabla1[[#This Row],[Precio Unitario]]*Tabla1[[#This Row],[Cantidad de Insumos]]</f>
        <v>2896</v>
      </c>
      <c r="Q289" s="380" t="str">
        <f>IFERROR(VLOOKUP($L289,[4]Insumos!$C$2:$F$517,4,FALSE),"")</f>
        <v>2.3.7.1.02</v>
      </c>
      <c r="R289" s="556"/>
      <c r="S289" s="449"/>
      <c r="T289" s="449"/>
    </row>
    <row r="290" spans="2:20" ht="38.25" x14ac:dyDescent="0.25">
      <c r="B290" s="403" t="e">
        <f>IF(Tabla1[[#This Row],[Código_Actividad]]="","",CONCATENATE(Tabla1[[#This Row],[POA]],".",Tabla1[[#This Row],[SRS]],".",Tabla1[[#This Row],[AREA]],".",Tabla1[[#This Row],[TIPO]]))</f>
        <v>#REF!</v>
      </c>
      <c r="C290" s="403" t="e">
        <f>IF(Tabla1[[#This Row],[Código_Actividad]]="","",'Formulario PPGR1'!#REF!)</f>
        <v>#REF!</v>
      </c>
      <c r="D290" s="403" t="e">
        <f>IF(Tabla1[[#This Row],[Código_Actividad]]="","",'Formulario PPGR1'!#REF!)</f>
        <v>#REF!</v>
      </c>
      <c r="E290" s="403" t="e">
        <f>IF(Tabla1[[#This Row],[Código_Actividad]]="","",'Formulario PPGR1'!#REF!)</f>
        <v>#REF!</v>
      </c>
      <c r="F290" s="403" t="e">
        <f>IF(Tabla1[[#This Row],[Código_Actividad]]="","",'Formulario PPGR1'!#REF!)</f>
        <v>#REF!</v>
      </c>
      <c r="G290" s="335" t="s">
        <v>2017</v>
      </c>
      <c r="H290" s="572" t="str">
        <f>IFERROR(VLOOKUP(Tabla1[[#This Row],[Código_Actividad]],'Formulario PPGR2'!$H$10:$I$1048576,2,FALSE),"")</f>
        <v>Implementación de 1 Unidad de Atención Integral en Salud para personas adolescentes en cada SRS</v>
      </c>
      <c r="I290" s="384">
        <f>IFERROR(VLOOKUP(Tabla1[[#This Row],[Código_Actividad]],Tabla2[[Código]:[Total de Acciones ]],15,FALSE),"")</f>
        <v>1</v>
      </c>
      <c r="J290" s="556" t="s">
        <v>172</v>
      </c>
      <c r="K290" s="558" t="s">
        <v>688</v>
      </c>
      <c r="L290" s="557" t="s">
        <v>692</v>
      </c>
      <c r="M290" s="382" t="str">
        <f>IFERROR(VLOOKUP($L290,[4]Insumos!$C$2:$F$517,2,FALSE),"")</f>
        <v>unidad</v>
      </c>
      <c r="N290" s="505">
        <v>1</v>
      </c>
      <c r="O290" s="338">
        <f>IFERROR(VLOOKUP($L290,[4]Insumos!$C$2:$F$517,3,FALSE),"")</f>
        <v>25488</v>
      </c>
      <c r="P290" s="337">
        <f>+Tabla1[[#This Row],[Precio Unitario]]*Tabla1[[#This Row],[Cantidad de Insumos]]</f>
        <v>25488</v>
      </c>
      <c r="Q290" s="380" t="str">
        <f>IFERROR(VLOOKUP($L290,[4]Insumos!$C$2:$F$517,4,FALSE),"")</f>
        <v>2.3.1.1.01</v>
      </c>
      <c r="R290" s="556"/>
      <c r="S290" s="449"/>
      <c r="T290" s="449"/>
    </row>
    <row r="291" spans="2:20" ht="51" x14ac:dyDescent="0.25">
      <c r="B291" s="403" t="e">
        <f>IF(Tabla1[[#This Row],[Código_Actividad]]="","",CONCATENATE(Tabla1[[#This Row],[POA]],".",Tabla1[[#This Row],[SRS]],".",Tabla1[[#This Row],[AREA]],".",Tabla1[[#This Row],[TIPO]]))</f>
        <v>#REF!</v>
      </c>
      <c r="C291" s="403" t="e">
        <f>IF(Tabla1[[#This Row],[Código_Actividad]]="","",'Formulario PPGR1'!#REF!)</f>
        <v>#REF!</v>
      </c>
      <c r="D291" s="403" t="e">
        <f>IF(Tabla1[[#This Row],[Código_Actividad]]="","",'Formulario PPGR1'!#REF!)</f>
        <v>#REF!</v>
      </c>
      <c r="E291" s="403" t="e">
        <f>IF(Tabla1[[#This Row],[Código_Actividad]]="","",'Formulario PPGR1'!#REF!)</f>
        <v>#REF!</v>
      </c>
      <c r="F291" s="403" t="e">
        <f>IF(Tabla1[[#This Row],[Código_Actividad]]="","",'Formulario PPGR1'!#REF!)</f>
        <v>#REF!</v>
      </c>
      <c r="G291" s="335" t="s">
        <v>2018</v>
      </c>
      <c r="H291" s="572" t="str">
        <f>IFERROR(VLOOKUP(Tabla1[[#This Row],[Código_Actividad]],'Formulario PPGR2'!$H$10:$I$1048576,2,FALSE),"")</f>
        <v>Seguimiento trimestral a la socialización de las Guías Nacionales de Atención Integral a las personas adolescentes por CEAS</v>
      </c>
      <c r="I291" s="384">
        <f>IFERROR(VLOOKUP(Tabla1[[#This Row],[Código_Actividad]],Tabla2[[Código]:[Total de Acciones ]],15,FALSE),"")</f>
        <v>4</v>
      </c>
      <c r="J291" s="556" t="s">
        <v>172</v>
      </c>
      <c r="K291" s="558" t="s">
        <v>688</v>
      </c>
      <c r="L291" s="557" t="s">
        <v>709</v>
      </c>
      <c r="M291" s="382" t="str">
        <f>IFERROR(VLOOKUP($L291,[4]Insumos!$C$2:$F$517,2,FALSE),"")</f>
        <v>unidad</v>
      </c>
      <c r="N291" s="505">
        <v>4</v>
      </c>
      <c r="O291" s="338">
        <f>IFERROR(VLOOKUP($L291,[4]Insumos!$C$2:$F$517,3,FALSE),"")</f>
        <v>24225.4</v>
      </c>
      <c r="P291" s="337">
        <f>+Tabla1[[#This Row],[Precio Unitario]]*Tabla1[[#This Row],[Cantidad de Insumos]]</f>
        <v>96901.6</v>
      </c>
      <c r="Q291" s="380" t="str">
        <f>IFERROR(VLOOKUP($L291,[4]Insumos!$C$2:$F$517,4,FALSE),"")</f>
        <v>2.3.1.1.01</v>
      </c>
      <c r="R291" s="556"/>
      <c r="S291" s="449"/>
      <c r="T291" s="449"/>
    </row>
    <row r="292" spans="2:20" ht="51" x14ac:dyDescent="0.25">
      <c r="B292" s="403" t="e">
        <f>IF(Tabla1[[#This Row],[Código_Actividad]]="","",CONCATENATE(Tabla1[[#This Row],[POA]],".",Tabla1[[#This Row],[SRS]],".",Tabla1[[#This Row],[AREA]],".",Tabla1[[#This Row],[TIPO]]))</f>
        <v>#REF!</v>
      </c>
      <c r="C292" s="403" t="e">
        <f>IF(Tabla1[[#This Row],[Código_Actividad]]="","",'Formulario PPGR1'!#REF!)</f>
        <v>#REF!</v>
      </c>
      <c r="D292" s="403" t="e">
        <f>IF(Tabla1[[#This Row],[Código_Actividad]]="","",'Formulario PPGR1'!#REF!)</f>
        <v>#REF!</v>
      </c>
      <c r="E292" s="403" t="e">
        <f>IF(Tabla1[[#This Row],[Código_Actividad]]="","",'Formulario PPGR1'!#REF!)</f>
        <v>#REF!</v>
      </c>
      <c r="F292" s="403" t="e">
        <f>IF(Tabla1[[#This Row],[Código_Actividad]]="","",'Formulario PPGR1'!#REF!)</f>
        <v>#REF!</v>
      </c>
      <c r="G292" s="335" t="s">
        <v>2019</v>
      </c>
      <c r="H292" s="572" t="str">
        <f>IFERROR(VLOOKUP(Tabla1[[#This Row],[Código_Actividad]],'Formulario PPGR2'!$H$10:$I$1048576,2,FALSE),"")</f>
        <v>Analisis del trimestre de la utilización de la Historia Clínica de  Adolescentes y el Sistema Informatico de Adolescentes (SIA) en los CEAS</v>
      </c>
      <c r="I292" s="384">
        <f>IFERROR(VLOOKUP(Tabla1[[#This Row],[Código_Actividad]],Tabla2[[Código]:[Total de Acciones ]],15,FALSE),"")</f>
        <v>4</v>
      </c>
      <c r="J292" s="556" t="s">
        <v>128</v>
      </c>
      <c r="K292" s="558" t="s">
        <v>1298</v>
      </c>
      <c r="L292" s="557" t="s">
        <v>1302</v>
      </c>
      <c r="M292" s="382" t="str">
        <f>IFERROR(VLOOKUP($L292,[4]Insumos!$C$2:$F$517,2,FALSE),"")</f>
        <v xml:space="preserve">Cheque </v>
      </c>
      <c r="N292" s="505">
        <v>4</v>
      </c>
      <c r="O292" s="338">
        <f>IFERROR(VLOOKUP($L292,[4]Insumos!$C$2:$F$517,3,FALSE),"")</f>
        <v>2100</v>
      </c>
      <c r="P292" s="337">
        <f>+Tabla1[[#This Row],[Precio Unitario]]*Tabla1[[#This Row],[Cantidad de Insumos]]</f>
        <v>8400</v>
      </c>
      <c r="Q292" s="380" t="str">
        <f>IFERROR(VLOOKUP($L292,[4]Insumos!$C$2:$F$517,4,FALSE),"")</f>
        <v>2.2.3.1.01</v>
      </c>
      <c r="R292" s="556"/>
      <c r="S292" s="449"/>
      <c r="T292" s="449"/>
    </row>
    <row r="293" spans="2:20" ht="51" x14ac:dyDescent="0.25">
      <c r="B293" s="403" t="e">
        <f>IF(Tabla1[[#This Row],[Código_Actividad]]="","",CONCATENATE(Tabla1[[#This Row],[POA]],".",Tabla1[[#This Row],[SRS]],".",Tabla1[[#This Row],[AREA]],".",Tabla1[[#This Row],[TIPO]]))</f>
        <v>#REF!</v>
      </c>
      <c r="C293" s="403" t="e">
        <f>IF(Tabla1[[#This Row],[Código_Actividad]]="","",'Formulario PPGR1'!#REF!)</f>
        <v>#REF!</v>
      </c>
      <c r="D293" s="403" t="e">
        <f>IF(Tabla1[[#This Row],[Código_Actividad]]="","",'Formulario PPGR1'!#REF!)</f>
        <v>#REF!</v>
      </c>
      <c r="E293" s="403" t="e">
        <f>IF(Tabla1[[#This Row],[Código_Actividad]]="","",'Formulario PPGR1'!#REF!)</f>
        <v>#REF!</v>
      </c>
      <c r="F293" s="403" t="e">
        <f>IF(Tabla1[[#This Row],[Código_Actividad]]="","",'Formulario PPGR1'!#REF!)</f>
        <v>#REF!</v>
      </c>
      <c r="G293" s="335" t="s">
        <v>2019</v>
      </c>
      <c r="H293" s="572" t="str">
        <f>IFERROR(VLOOKUP(Tabla1[[#This Row],[Código_Actividad]],'Formulario PPGR2'!$H$10:$I$1048576,2,FALSE),"")</f>
        <v>Analisis del trimestre de la utilización de la Historia Clínica de  Adolescentes y el Sistema Informatico de Adolescentes (SIA) en los CEAS</v>
      </c>
      <c r="I293" s="384">
        <f>IFERROR(VLOOKUP(Tabla1[[#This Row],[Código_Actividad]],Tabla2[[Código]:[Total de Acciones ]],15,FALSE),"")</f>
        <v>4</v>
      </c>
      <c r="J293" s="556" t="s">
        <v>128</v>
      </c>
      <c r="K293" s="558" t="s">
        <v>1298</v>
      </c>
      <c r="L293" s="557" t="s">
        <v>1299</v>
      </c>
      <c r="M293" s="382" t="str">
        <f>IFERROR(VLOOKUP($L293,[4]Insumos!$C$2:$F$517,2,FALSE),"")</f>
        <v xml:space="preserve">Cheque </v>
      </c>
      <c r="N293" s="505">
        <v>4</v>
      </c>
      <c r="O293" s="338">
        <f>IFERROR(VLOOKUP($L293,[4]Insumos!$C$2:$F$517,3,FALSE),"")</f>
        <v>1500</v>
      </c>
      <c r="P293" s="337">
        <f>+Tabla1[[#This Row],[Precio Unitario]]*Tabla1[[#This Row],[Cantidad de Insumos]]</f>
        <v>6000</v>
      </c>
      <c r="Q293" s="380" t="str">
        <f>IFERROR(VLOOKUP($L293,[4]Insumos!$C$2:$F$517,4,FALSE),"")</f>
        <v>2.2.3.1.01</v>
      </c>
      <c r="R293" s="556"/>
      <c r="S293" s="449"/>
      <c r="T293" s="449"/>
    </row>
    <row r="294" spans="2:20" ht="51" x14ac:dyDescent="0.25">
      <c r="B294" s="403" t="e">
        <f>IF(Tabla1[[#This Row],[Código_Actividad]]="","",CONCATENATE(Tabla1[[#This Row],[POA]],".",Tabla1[[#This Row],[SRS]],".",Tabla1[[#This Row],[AREA]],".",Tabla1[[#This Row],[TIPO]]))</f>
        <v>#REF!</v>
      </c>
      <c r="C294" s="403" t="e">
        <f>IF(Tabla1[[#This Row],[Código_Actividad]]="","",'Formulario PPGR1'!#REF!)</f>
        <v>#REF!</v>
      </c>
      <c r="D294" s="403" t="e">
        <f>IF(Tabla1[[#This Row],[Código_Actividad]]="","",'Formulario PPGR1'!#REF!)</f>
        <v>#REF!</v>
      </c>
      <c r="E294" s="403" t="e">
        <f>IF(Tabla1[[#This Row],[Código_Actividad]]="","",'Formulario PPGR1'!#REF!)</f>
        <v>#REF!</v>
      </c>
      <c r="F294" s="403" t="e">
        <f>IF(Tabla1[[#This Row],[Código_Actividad]]="","",'Formulario PPGR1'!#REF!)</f>
        <v>#REF!</v>
      </c>
      <c r="G294" s="335" t="s">
        <v>2019</v>
      </c>
      <c r="H294" s="572" t="str">
        <f>IFERROR(VLOOKUP(Tabla1[[#This Row],[Código_Actividad]],'Formulario PPGR2'!$H$10:$I$1048576,2,FALSE),"")</f>
        <v>Analisis del trimestre de la utilización de la Historia Clínica de  Adolescentes y el Sistema Informatico de Adolescentes (SIA) en los CEAS</v>
      </c>
      <c r="I294" s="384">
        <f>IFERROR(VLOOKUP(Tabla1[[#This Row],[Código_Actividad]],Tabla2[[Código]:[Total de Acciones ]],15,FALSE),"")</f>
        <v>4</v>
      </c>
      <c r="J294" s="556" t="s">
        <v>216</v>
      </c>
      <c r="K294" s="558" t="s">
        <v>846</v>
      </c>
      <c r="L294" s="557" t="s">
        <v>854</v>
      </c>
      <c r="M294" s="382" t="str">
        <f>IFERROR(VLOOKUP($L294,[4]Insumos!$C$2:$F$517,2,FALSE),"")</f>
        <v>galon</v>
      </c>
      <c r="N294" s="505">
        <v>40</v>
      </c>
      <c r="O294" s="338">
        <f>IFERROR(VLOOKUP($L294,[4]Insumos!$C$2:$F$517,3,FALSE),"")</f>
        <v>181</v>
      </c>
      <c r="P294" s="337">
        <f>+Tabla1[[#This Row],[Precio Unitario]]*Tabla1[[#This Row],[Cantidad de Insumos]]</f>
        <v>7240</v>
      </c>
      <c r="Q294" s="380" t="str">
        <f>IFERROR(VLOOKUP($L294,[4]Insumos!$C$2:$F$517,4,FALSE),"")</f>
        <v>2.3.7.1.02</v>
      </c>
      <c r="R294" s="556"/>
      <c r="S294" s="449"/>
      <c r="T294" s="449"/>
    </row>
    <row r="295" spans="2:20" ht="25.5" x14ac:dyDescent="0.25">
      <c r="B295" s="403" t="e">
        <f>IF(Tabla1[[#This Row],[Código_Actividad]]="","",CONCATENATE(Tabla1[[#This Row],[POA]],".",Tabla1[[#This Row],[SRS]],".",Tabla1[[#This Row],[AREA]],".",Tabla1[[#This Row],[TIPO]]))</f>
        <v>#REF!</v>
      </c>
      <c r="C295" s="403" t="e">
        <f>IF(Tabla1[[#This Row],[Código_Actividad]]="","",'Formulario PPGR1'!#REF!)</f>
        <v>#REF!</v>
      </c>
      <c r="D295" s="403" t="e">
        <f>IF(Tabla1[[#This Row],[Código_Actividad]]="","",'Formulario PPGR1'!#REF!)</f>
        <v>#REF!</v>
      </c>
      <c r="E295" s="403" t="e">
        <f>IF(Tabla1[[#This Row],[Código_Actividad]]="","",'Formulario PPGR1'!#REF!)</f>
        <v>#REF!</v>
      </c>
      <c r="F295" s="403" t="e">
        <f>IF(Tabla1[[#This Row],[Código_Actividad]]="","",'Formulario PPGR1'!#REF!)</f>
        <v>#REF!</v>
      </c>
      <c r="G295" s="335" t="s">
        <v>2039</v>
      </c>
      <c r="H295" s="572" t="str">
        <f>IFERROR(VLOOKUP(Tabla1[[#This Row],[Código_Actividad]],'Formulario PPGR2'!$H$10:$I$1048576,2,FALSE),"")</f>
        <v xml:space="preserve">Seguimiento al registro y reporte oportuno de los nacidos vivos </v>
      </c>
      <c r="I295" s="384">
        <f>IFERROR(VLOOKUP(Tabla1[[#This Row],[Código_Actividad]],Tabla2[[Código]:[Total de Acciones ]],15,FALSE),"")</f>
        <v>12</v>
      </c>
      <c r="J295" s="556" t="s">
        <v>128</v>
      </c>
      <c r="K295" s="558" t="s">
        <v>1298</v>
      </c>
      <c r="L295" s="557" t="s">
        <v>1302</v>
      </c>
      <c r="M295" s="382" t="str">
        <f>IFERROR(VLOOKUP($L295,[4]Insumos!$C$2:$F$517,2,FALSE),"")</f>
        <v xml:space="preserve">Cheque </v>
      </c>
      <c r="N295" s="505">
        <v>16</v>
      </c>
      <c r="O295" s="338">
        <f>IFERROR(VLOOKUP($L295,[4]Insumos!$C$2:$F$517,3,FALSE),"")</f>
        <v>2100</v>
      </c>
      <c r="P295" s="337">
        <f>+Tabla1[[#This Row],[Precio Unitario]]*Tabla1[[#This Row],[Cantidad de Insumos]]</f>
        <v>33600</v>
      </c>
      <c r="Q295" s="380" t="str">
        <f>IFERROR(VLOOKUP($L295,[4]Insumos!$C$2:$F$517,4,FALSE),"")</f>
        <v>2.2.3.1.01</v>
      </c>
      <c r="R295" s="556"/>
      <c r="S295" s="449"/>
      <c r="T295" s="449"/>
    </row>
    <row r="296" spans="2:20" ht="25.5" x14ac:dyDescent="0.25">
      <c r="B296" s="403" t="e">
        <f>IF(Tabla1[[#This Row],[Código_Actividad]]="","",CONCATENATE(Tabla1[[#This Row],[POA]],".",Tabla1[[#This Row],[SRS]],".",Tabla1[[#This Row],[AREA]],".",Tabla1[[#This Row],[TIPO]]))</f>
        <v>#REF!</v>
      </c>
      <c r="C296" s="403" t="e">
        <f>IF(Tabla1[[#This Row],[Código_Actividad]]="","",'Formulario PPGR1'!#REF!)</f>
        <v>#REF!</v>
      </c>
      <c r="D296" s="403" t="e">
        <f>IF(Tabla1[[#This Row],[Código_Actividad]]="","",'Formulario PPGR1'!#REF!)</f>
        <v>#REF!</v>
      </c>
      <c r="E296" s="403" t="e">
        <f>IF(Tabla1[[#This Row],[Código_Actividad]]="","",'Formulario PPGR1'!#REF!)</f>
        <v>#REF!</v>
      </c>
      <c r="F296" s="403" t="e">
        <f>IF(Tabla1[[#This Row],[Código_Actividad]]="","",'Formulario PPGR1'!#REF!)</f>
        <v>#REF!</v>
      </c>
      <c r="G296" s="335" t="s">
        <v>2039</v>
      </c>
      <c r="H296" s="572" t="str">
        <f>IFERROR(VLOOKUP(Tabla1[[#This Row],[Código_Actividad]],'Formulario PPGR2'!$H$10:$I$1048576,2,FALSE),"")</f>
        <v xml:space="preserve">Seguimiento al registro y reporte oportuno de los nacidos vivos </v>
      </c>
      <c r="I296" s="384">
        <f>IFERROR(VLOOKUP(Tabla1[[#This Row],[Código_Actividad]],Tabla2[[Código]:[Total de Acciones ]],15,FALSE),"")</f>
        <v>12</v>
      </c>
      <c r="J296" s="556" t="s">
        <v>128</v>
      </c>
      <c r="K296" s="558" t="s">
        <v>1298</v>
      </c>
      <c r="L296" s="557" t="s">
        <v>1299</v>
      </c>
      <c r="M296" s="382" t="str">
        <f>IFERROR(VLOOKUP($L296,[4]Insumos!$C$2:$F$517,2,FALSE),"")</f>
        <v xml:space="preserve">Cheque </v>
      </c>
      <c r="N296" s="505">
        <v>16</v>
      </c>
      <c r="O296" s="338">
        <f>IFERROR(VLOOKUP($L296,[4]Insumos!$C$2:$F$517,3,FALSE),"")</f>
        <v>1500</v>
      </c>
      <c r="P296" s="337">
        <f>+Tabla1[[#This Row],[Precio Unitario]]*Tabla1[[#This Row],[Cantidad de Insumos]]</f>
        <v>24000</v>
      </c>
      <c r="Q296" s="380" t="str">
        <f>IFERROR(VLOOKUP($L296,[4]Insumos!$C$2:$F$517,4,FALSE),"")</f>
        <v>2.2.3.1.01</v>
      </c>
      <c r="R296" s="556"/>
      <c r="S296" s="449"/>
      <c r="T296" s="449"/>
    </row>
    <row r="297" spans="2:20" ht="25.5" x14ac:dyDescent="0.25">
      <c r="B297" s="403" t="e">
        <f>IF(Tabla1[[#This Row],[Código_Actividad]]="","",CONCATENATE(Tabla1[[#This Row],[POA]],".",Tabla1[[#This Row],[SRS]],".",Tabla1[[#This Row],[AREA]],".",Tabla1[[#This Row],[TIPO]]))</f>
        <v>#REF!</v>
      </c>
      <c r="C297" s="403" t="e">
        <f>IF(Tabla1[[#This Row],[Código_Actividad]]="","",'Formulario PPGR1'!#REF!)</f>
        <v>#REF!</v>
      </c>
      <c r="D297" s="403" t="e">
        <f>IF(Tabla1[[#This Row],[Código_Actividad]]="","",'Formulario PPGR1'!#REF!)</f>
        <v>#REF!</v>
      </c>
      <c r="E297" s="403" t="e">
        <f>IF(Tabla1[[#This Row],[Código_Actividad]]="","",'Formulario PPGR1'!#REF!)</f>
        <v>#REF!</v>
      </c>
      <c r="F297" s="403" t="e">
        <f>IF(Tabla1[[#This Row],[Código_Actividad]]="","",'Formulario PPGR1'!#REF!)</f>
        <v>#REF!</v>
      </c>
      <c r="G297" s="335" t="s">
        <v>2039</v>
      </c>
      <c r="H297" s="572" t="str">
        <f>IFERROR(VLOOKUP(Tabla1[[#This Row],[Código_Actividad]],'Formulario PPGR2'!$H$10:$I$1048576,2,FALSE),"")</f>
        <v xml:space="preserve">Seguimiento al registro y reporte oportuno de los nacidos vivos </v>
      </c>
      <c r="I297" s="384">
        <f>IFERROR(VLOOKUP(Tabla1[[#This Row],[Código_Actividad]],Tabla2[[Código]:[Total de Acciones ]],15,FALSE),"")</f>
        <v>12</v>
      </c>
      <c r="J297" s="556" t="s">
        <v>216</v>
      </c>
      <c r="K297" s="558" t="s">
        <v>846</v>
      </c>
      <c r="L297" s="557" t="s">
        <v>854</v>
      </c>
      <c r="M297" s="382" t="str">
        <f>IFERROR(VLOOKUP($L297,[4]Insumos!$C$2:$F$517,2,FALSE),"")</f>
        <v>galon</v>
      </c>
      <c r="N297" s="505">
        <v>160</v>
      </c>
      <c r="O297" s="338">
        <f>IFERROR(VLOOKUP($L297,[4]Insumos!$C$2:$F$517,3,FALSE),"")</f>
        <v>181</v>
      </c>
      <c r="P297" s="337">
        <f>+Tabla1[[#This Row],[Precio Unitario]]*Tabla1[[#This Row],[Cantidad de Insumos]]</f>
        <v>28960</v>
      </c>
      <c r="Q297" s="380" t="str">
        <f>IFERROR(VLOOKUP($L297,[4]Insumos!$C$2:$F$517,4,FALSE),"")</f>
        <v>2.3.7.1.02</v>
      </c>
      <c r="R297" s="556"/>
      <c r="S297" s="449"/>
      <c r="T297" s="449"/>
    </row>
    <row r="298" spans="2:20" ht="38.25" x14ac:dyDescent="0.25">
      <c r="B298" s="403" t="e">
        <f>IF(Tabla1[[#This Row],[Código_Actividad]]="","",CONCATENATE(Tabla1[[#This Row],[POA]],".",Tabla1[[#This Row],[SRS]],".",Tabla1[[#This Row],[AREA]],".",Tabla1[[#This Row],[TIPO]]))</f>
        <v>#REF!</v>
      </c>
      <c r="C298" s="403" t="e">
        <f>IF(Tabla1[[#This Row],[Código_Actividad]]="","",'Formulario PPGR1'!#REF!)</f>
        <v>#REF!</v>
      </c>
      <c r="D298" s="403" t="e">
        <f>IF(Tabla1[[#This Row],[Código_Actividad]]="","",'Formulario PPGR1'!#REF!)</f>
        <v>#REF!</v>
      </c>
      <c r="E298" s="403" t="e">
        <f>IF(Tabla1[[#This Row],[Código_Actividad]]="","",'Formulario PPGR1'!#REF!)</f>
        <v>#REF!</v>
      </c>
      <c r="F298" s="403" t="e">
        <f>IF(Tabla1[[#This Row],[Código_Actividad]]="","",'Formulario PPGR1'!#REF!)</f>
        <v>#REF!</v>
      </c>
      <c r="G298" s="335" t="s">
        <v>2193</v>
      </c>
      <c r="H298" s="572" t="str">
        <f>IFERROR(VLOOKUP(Tabla1[[#This Row],[Código_Actividad]],'Formulario PPGR2'!$H$10:$I$1048576,2,FALSE),"")</f>
        <v xml:space="preserve">Seguimiento al cumplimiento de los indicadores del ranking hospitalarios para los CEAS </v>
      </c>
      <c r="I298" s="384">
        <f>IFERROR(VLOOKUP(Tabla1[[#This Row],[Código_Actividad]],Tabla2[[Código]:[Total de Acciones ]],15,FALSE),"")</f>
        <v>1</v>
      </c>
      <c r="J298" s="556" t="s">
        <v>172</v>
      </c>
      <c r="K298" s="558" t="str">
        <f>IFERROR(VLOOKUP($J298,[3]LSIns!$B$5:$C$45,2,FALSE),"")</f>
        <v>lsAlimentosyBebidas</v>
      </c>
      <c r="L298" s="557" t="s">
        <v>707</v>
      </c>
      <c r="M298" s="382" t="str">
        <f>IFERROR(VLOOKUP($L298,[4]Insumos!$C$2:$F$517,2,FALSE),"")</f>
        <v>unidad</v>
      </c>
      <c r="N298" s="505">
        <v>1</v>
      </c>
      <c r="O298" s="338">
        <f>IFERROR(VLOOKUP($L298,[4]Insumos!$C$2:$F$517,3,FALSE),"")</f>
        <v>30975</v>
      </c>
      <c r="P298" s="337">
        <f>+Tabla1[[#This Row],[Precio Unitario]]*Tabla1[[#This Row],[Cantidad de Insumos]]</f>
        <v>30975</v>
      </c>
      <c r="Q298" s="380" t="str">
        <f>IFERROR(VLOOKUP($L298,[4]Insumos!$C$2:$F$517,4,FALSE),"")</f>
        <v>2.3.1.1.01</v>
      </c>
      <c r="R298" s="556"/>
      <c r="S298" s="449"/>
      <c r="T298" s="449"/>
    </row>
    <row r="299" spans="2:20" ht="38.25" x14ac:dyDescent="0.25">
      <c r="B299" s="403" t="e">
        <f>IF(Tabla1[[#This Row],[Código_Actividad]]="","",CONCATENATE(Tabla1[[#This Row],[POA]],".",Tabla1[[#This Row],[SRS]],".",Tabla1[[#This Row],[AREA]],".",Tabla1[[#This Row],[TIPO]]))</f>
        <v>#REF!</v>
      </c>
      <c r="C299" s="403" t="e">
        <f>IF(Tabla1[[#This Row],[Código_Actividad]]="","",'Formulario PPGR1'!#REF!)</f>
        <v>#REF!</v>
      </c>
      <c r="D299" s="403" t="e">
        <f>IF(Tabla1[[#This Row],[Código_Actividad]]="","",'Formulario PPGR1'!#REF!)</f>
        <v>#REF!</v>
      </c>
      <c r="E299" s="403" t="e">
        <f>IF(Tabla1[[#This Row],[Código_Actividad]]="","",'Formulario PPGR1'!#REF!)</f>
        <v>#REF!</v>
      </c>
      <c r="F299" s="403" t="e">
        <f>IF(Tabla1[[#This Row],[Código_Actividad]]="","",'Formulario PPGR1'!#REF!)</f>
        <v>#REF!</v>
      </c>
      <c r="G299" s="335" t="s">
        <v>2198</v>
      </c>
      <c r="H299" s="572" t="str">
        <f>IFERROR(VLOOKUP(Tabla1[[#This Row],[Código_Actividad]],'Formulario PPGR2'!$H$10:$I$1048576,2,FALSE),"")</f>
        <v xml:space="preserve">Ejecución de los adiestramientos de los documentos (políticas, manuales, procedimietos, entre otros) aprobados </v>
      </c>
      <c r="I299" s="384">
        <f>IFERROR(VLOOKUP(Tabla1[[#This Row],[Código_Actividad]],Tabla2[[Código]:[Total de Acciones ]],15,FALSE),"")</f>
        <v>12</v>
      </c>
      <c r="J299" s="556" t="s">
        <v>172</v>
      </c>
      <c r="K299" s="558" t="str">
        <f>IFERROR(VLOOKUP($J299,[3]LSIns!$B$5:$C$45,2,FALSE),"")</f>
        <v>lsAlimentosyBebidas</v>
      </c>
      <c r="L299" s="557" t="s">
        <v>691</v>
      </c>
      <c r="M299" s="382" t="str">
        <f>IFERROR(VLOOKUP($L299,[4]Insumos!$C$2:$F$517,2,FALSE),"")</f>
        <v>unidad</v>
      </c>
      <c r="N299" s="505">
        <v>12</v>
      </c>
      <c r="O299" s="338">
        <f>IFERROR(VLOOKUP($L299,[4]Insumos!$C$2:$F$517,3,FALSE),"")</f>
        <v>10133.5</v>
      </c>
      <c r="P299" s="337">
        <f>+Tabla1[[#This Row],[Precio Unitario]]*Tabla1[[#This Row],[Cantidad de Insumos]]</f>
        <v>121602</v>
      </c>
      <c r="Q299" s="380" t="str">
        <f>IFERROR(VLOOKUP($L299,[4]Insumos!$C$2:$F$517,4,FALSE),"")</f>
        <v>2.3.1.1.01</v>
      </c>
      <c r="R299" s="556"/>
      <c r="S299" s="449"/>
      <c r="T299" s="449"/>
    </row>
    <row r="300" spans="2:20" ht="25.5" x14ac:dyDescent="0.25">
      <c r="B300" s="403" t="e">
        <f>IF(Tabla1[[#This Row],[Código_Actividad]]="","",CONCATENATE(Tabla1[[#This Row],[POA]],".",Tabla1[[#This Row],[SRS]],".",Tabla1[[#This Row],[AREA]],".",Tabla1[[#This Row],[TIPO]]))</f>
        <v>#REF!</v>
      </c>
      <c r="C300" s="403" t="e">
        <f>IF(Tabla1[[#This Row],[Código_Actividad]]="","",'Formulario PPGR1'!#REF!)</f>
        <v>#REF!</v>
      </c>
      <c r="D300" s="403" t="e">
        <f>IF(Tabla1[[#This Row],[Código_Actividad]]="","",'Formulario PPGR1'!#REF!)</f>
        <v>#REF!</v>
      </c>
      <c r="E300" s="403" t="e">
        <f>IF(Tabla1[[#This Row],[Código_Actividad]]="","",'Formulario PPGR1'!#REF!)</f>
        <v>#REF!</v>
      </c>
      <c r="F300" s="403" t="e">
        <f>IF(Tabla1[[#This Row],[Código_Actividad]]="","",'Formulario PPGR1'!#REF!)</f>
        <v>#REF!</v>
      </c>
      <c r="G300" s="335" t="s">
        <v>2204</v>
      </c>
      <c r="H300" s="572" t="str">
        <f>IFERROR(VLOOKUP(Tabla1[[#This Row],[Código_Actividad]],'Formulario PPGR2'!$H$10:$I$1048576,2,FALSE),"")</f>
        <v>Coordinación de la elaboración del Plan Operativo Anual</v>
      </c>
      <c r="I300" s="384">
        <f>IFERROR(VLOOKUP(Tabla1[[#This Row],[Código_Actividad]],Tabla2[[Código]:[Total de Acciones ]],15,FALSE),"")</f>
        <v>1</v>
      </c>
      <c r="J300" s="556" t="s">
        <v>172</v>
      </c>
      <c r="K300" s="558" t="str">
        <f>IFERROR(VLOOKUP($J300,[3]LSIns!$B$5:$C$45,2,FALSE),"")</f>
        <v>lsAlimentosyBebidas</v>
      </c>
      <c r="L300" s="557" t="s">
        <v>692</v>
      </c>
      <c r="M300" s="382" t="str">
        <f>IFERROR(VLOOKUP($L300,[4]Insumos!$C$2:$F$517,2,FALSE),"")</f>
        <v>unidad</v>
      </c>
      <c r="N300" s="505">
        <v>1</v>
      </c>
      <c r="O300" s="338">
        <f>IFERROR(VLOOKUP($L300,[4]Insumos!$C$2:$F$517,3,FALSE),"")</f>
        <v>25488</v>
      </c>
      <c r="P300" s="337">
        <f>+Tabla1[[#This Row],[Precio Unitario]]*Tabla1[[#This Row],[Cantidad de Insumos]]</f>
        <v>25488</v>
      </c>
      <c r="Q300" s="380" t="str">
        <f>IFERROR(VLOOKUP($L300,[4]Insumos!$C$2:$F$517,4,FALSE),"")</f>
        <v>2.3.1.1.01</v>
      </c>
      <c r="R300" s="556"/>
      <c r="S300" s="449"/>
      <c r="T300" s="449"/>
    </row>
    <row r="301" spans="2:20" ht="38.25" x14ac:dyDescent="0.25">
      <c r="B301" s="403" t="e">
        <f>IF(Tabla1[[#This Row],[Código_Actividad]]="","",CONCATENATE(Tabla1[[#This Row],[POA]],".",Tabla1[[#This Row],[SRS]],".",Tabla1[[#This Row],[AREA]],".",Tabla1[[#This Row],[TIPO]]))</f>
        <v>#REF!</v>
      </c>
      <c r="C301" s="403" t="e">
        <f>IF(Tabla1[[#This Row],[Código_Actividad]]="","",'Formulario PPGR1'!#REF!)</f>
        <v>#REF!</v>
      </c>
      <c r="D301" s="403" t="e">
        <f>IF(Tabla1[[#This Row],[Código_Actividad]]="","",'Formulario PPGR1'!#REF!)</f>
        <v>#REF!</v>
      </c>
      <c r="E301" s="403" t="e">
        <f>IF(Tabla1[[#This Row],[Código_Actividad]]="","",'Formulario PPGR1'!#REF!)</f>
        <v>#REF!</v>
      </c>
      <c r="F301" s="403" t="e">
        <f>IF(Tabla1[[#This Row],[Código_Actividad]]="","",'Formulario PPGR1'!#REF!)</f>
        <v>#REF!</v>
      </c>
      <c r="G301" s="335" t="s">
        <v>1957</v>
      </c>
      <c r="H301" s="572" t="str">
        <f>IFERROR(VLOOKUP(Tabla1[[#This Row],[Código_Actividad]],'Formulario PPGR2'!$H$10:$I$1048576,2,FALSE),"")</f>
        <v xml:space="preserve">Reunión de seguimiento y control del trabajo con el equipo técnico de las provinciales y áreas de odontología </v>
      </c>
      <c r="I301" s="384">
        <f>IFERROR(VLOOKUP(Tabla1[[#This Row],[Código_Actividad]],Tabla2[[Código]:[Total de Acciones ]],15,FALSE),"")</f>
        <v>5</v>
      </c>
      <c r="J301" s="556" t="s">
        <v>216</v>
      </c>
      <c r="K301" s="558" t="s">
        <v>846</v>
      </c>
      <c r="L301" s="557" t="s">
        <v>851</v>
      </c>
      <c r="M301" s="382" t="str">
        <f>IFERROR(VLOOKUP($L301,[4]Insumos!$C$2:$F$517,2,FALSE),"")</f>
        <v>galon</v>
      </c>
      <c r="N301" s="505">
        <v>50</v>
      </c>
      <c r="O301" s="338">
        <f>IFERROR(VLOOKUP($L301,[4]Insumos!$C$2:$F$517,3,FALSE),"")</f>
        <v>197</v>
      </c>
      <c r="P301" s="337">
        <f>+Tabla1[[#This Row],[Precio Unitario]]*Tabla1[[#This Row],[Cantidad de Insumos]]</f>
        <v>9850</v>
      </c>
      <c r="Q301" s="380" t="str">
        <f>IFERROR(VLOOKUP($L301,[4]Insumos!$C$2:$F$517,4,FALSE),"")</f>
        <v>2.3.7.1.02</v>
      </c>
      <c r="R301" s="556" t="s">
        <v>1303</v>
      </c>
      <c r="S301" s="449"/>
      <c r="T301" s="449"/>
    </row>
    <row r="302" spans="2:20" ht="38.25" x14ac:dyDescent="0.25">
      <c r="B302" s="403" t="e">
        <f>IF(Tabla1[[#This Row],[Código_Actividad]]="","",CONCATENATE(Tabla1[[#This Row],[POA]],".",Tabla1[[#This Row],[SRS]],".",Tabla1[[#This Row],[AREA]],".",Tabla1[[#This Row],[TIPO]]))</f>
        <v>#REF!</v>
      </c>
      <c r="C302" s="403" t="e">
        <f>IF(Tabla1[[#This Row],[Código_Actividad]]="","",'Formulario PPGR1'!#REF!)</f>
        <v>#REF!</v>
      </c>
      <c r="D302" s="403" t="e">
        <f>IF(Tabla1[[#This Row],[Código_Actividad]]="","",'Formulario PPGR1'!#REF!)</f>
        <v>#REF!</v>
      </c>
      <c r="E302" s="403" t="e">
        <f>IF(Tabla1[[#This Row],[Código_Actividad]]="","",'Formulario PPGR1'!#REF!)</f>
        <v>#REF!</v>
      </c>
      <c r="F302" s="403" t="e">
        <f>IF(Tabla1[[#This Row],[Código_Actividad]]="","",'Formulario PPGR1'!#REF!)</f>
        <v>#REF!</v>
      </c>
      <c r="G302" s="335" t="s">
        <v>1957</v>
      </c>
      <c r="H302" s="572" t="str">
        <f>IFERROR(VLOOKUP(Tabla1[[#This Row],[Código_Actividad]],'Formulario PPGR2'!$H$10:$I$1048576,2,FALSE),"")</f>
        <v xml:space="preserve">Reunión de seguimiento y control del trabajo con el equipo técnico de las provinciales y áreas de odontología </v>
      </c>
      <c r="I302" s="384">
        <f>IFERROR(VLOOKUP(Tabla1[[#This Row],[Código_Actividad]],Tabla2[[Código]:[Total de Acciones ]],15,FALSE),"")</f>
        <v>5</v>
      </c>
      <c r="J302" s="556" t="s">
        <v>172</v>
      </c>
      <c r="K302" s="558" t="s">
        <v>688</v>
      </c>
      <c r="L302" s="557" t="s">
        <v>695</v>
      </c>
      <c r="M302" s="382" t="str">
        <f>IFERROR(VLOOKUP($L302,[4]Insumos!$C$2:$F$517,2,FALSE),"")</f>
        <v>unidad</v>
      </c>
      <c r="N302" s="505">
        <v>5</v>
      </c>
      <c r="O302" s="338">
        <f>IFERROR(VLOOKUP($L302,[4]Insumos!$C$2:$F$517,3,FALSE),"")</f>
        <v>9410.5</v>
      </c>
      <c r="P302" s="337">
        <f>+Tabla1[[#This Row],[Precio Unitario]]*Tabla1[[#This Row],[Cantidad de Insumos]]</f>
        <v>47052.5</v>
      </c>
      <c r="Q302" s="380" t="str">
        <f>IFERROR(VLOOKUP($L302,[4]Insumos!$C$2:$F$517,4,FALSE),"")</f>
        <v>2.3.1.1.01</v>
      </c>
      <c r="R302" s="556" t="s">
        <v>1303</v>
      </c>
      <c r="S302" s="449"/>
      <c r="T302" s="449"/>
    </row>
    <row r="303" spans="2:20" ht="38.25" x14ac:dyDescent="0.25">
      <c r="B303" s="403" t="e">
        <f>IF(Tabla1[[#This Row],[Código_Actividad]]="","",CONCATENATE(Tabla1[[#This Row],[POA]],".",Tabla1[[#This Row],[SRS]],".",Tabla1[[#This Row],[AREA]],".",Tabla1[[#This Row],[TIPO]]))</f>
        <v>#REF!</v>
      </c>
      <c r="C303" s="403" t="e">
        <f>IF(Tabla1[[#This Row],[Código_Actividad]]="","",'Formulario PPGR1'!#REF!)</f>
        <v>#REF!</v>
      </c>
      <c r="D303" s="403" t="e">
        <f>IF(Tabla1[[#This Row],[Código_Actividad]]="","",'Formulario PPGR1'!#REF!)</f>
        <v>#REF!</v>
      </c>
      <c r="E303" s="403" t="e">
        <f>IF(Tabla1[[#This Row],[Código_Actividad]]="","",'Formulario PPGR1'!#REF!)</f>
        <v>#REF!</v>
      </c>
      <c r="F303" s="403" t="e">
        <f>IF(Tabla1[[#This Row],[Código_Actividad]]="","",'Formulario PPGR1'!#REF!)</f>
        <v>#REF!</v>
      </c>
      <c r="G303" s="335" t="s">
        <v>1957</v>
      </c>
      <c r="H303" s="572" t="str">
        <f>IFERROR(VLOOKUP(Tabla1[[#This Row],[Código_Actividad]],'Formulario PPGR2'!$H$10:$I$1048576,2,FALSE),"")</f>
        <v xml:space="preserve">Reunión de seguimiento y control del trabajo con el equipo técnico de las provinciales y áreas de odontología </v>
      </c>
      <c r="I303" s="384">
        <f>IFERROR(VLOOKUP(Tabla1[[#This Row],[Código_Actividad]],Tabla2[[Código]:[Total de Acciones ]],15,FALSE),"")</f>
        <v>5</v>
      </c>
      <c r="J303" s="556" t="s">
        <v>127</v>
      </c>
      <c r="K303" s="558" t="s">
        <v>891</v>
      </c>
      <c r="L303" s="557" t="s">
        <v>892</v>
      </c>
      <c r="M303" s="382" t="str">
        <f>IFERROR(VLOOKUP($L303,[4]Insumos!$C$2:$F$517,2,FALSE),"")</f>
        <v>unidad</v>
      </c>
      <c r="N303" s="505">
        <v>50</v>
      </c>
      <c r="O303" s="338">
        <f>IFERROR(VLOOKUP($L303,[4]Insumos!$C$2:$F$517,3,FALSE),"")</f>
        <v>1.9823999999999999</v>
      </c>
      <c r="P303" s="337">
        <f>+Tabla1[[#This Row],[Precio Unitario]]*Tabla1[[#This Row],[Cantidad de Insumos]]</f>
        <v>99.11999999999999</v>
      </c>
      <c r="Q303" s="380" t="str">
        <f>IFERROR(VLOOKUP($L303,[4]Insumos!$C$2:$F$517,4,FALSE),"")</f>
        <v xml:space="preserve">2.2.2.2.01 </v>
      </c>
      <c r="R303" s="556" t="s">
        <v>1303</v>
      </c>
      <c r="S303" s="449"/>
      <c r="T303" s="449"/>
    </row>
    <row r="304" spans="2:20" ht="38.25" x14ac:dyDescent="0.25">
      <c r="B304" s="403" t="e">
        <f>IF(Tabla1[[#This Row],[Código_Actividad]]="","",CONCATENATE(Tabla1[[#This Row],[POA]],".",Tabla1[[#This Row],[SRS]],".",Tabla1[[#This Row],[AREA]],".",Tabla1[[#This Row],[TIPO]]))</f>
        <v>#REF!</v>
      </c>
      <c r="C304" s="403" t="e">
        <f>IF(Tabla1[[#This Row],[Código_Actividad]]="","",'Formulario PPGR1'!#REF!)</f>
        <v>#REF!</v>
      </c>
      <c r="D304" s="403" t="e">
        <f>IF(Tabla1[[#This Row],[Código_Actividad]]="","",'Formulario PPGR1'!#REF!)</f>
        <v>#REF!</v>
      </c>
      <c r="E304" s="403" t="e">
        <f>IF(Tabla1[[#This Row],[Código_Actividad]]="","",'Formulario PPGR1'!#REF!)</f>
        <v>#REF!</v>
      </c>
      <c r="F304" s="403" t="e">
        <f>IF(Tabla1[[#This Row],[Código_Actividad]]="","",'Formulario PPGR1'!#REF!)</f>
        <v>#REF!</v>
      </c>
      <c r="G304" s="335" t="s">
        <v>1957</v>
      </c>
      <c r="H304" s="572" t="str">
        <f>IFERROR(VLOOKUP(Tabla1[[#This Row],[Código_Actividad]],'Formulario PPGR2'!$H$10:$I$1048576,2,FALSE),"")</f>
        <v xml:space="preserve">Reunión de seguimiento y control del trabajo con el equipo técnico de las provinciales y áreas de odontología </v>
      </c>
      <c r="I304" s="384">
        <f>IFERROR(VLOOKUP(Tabla1[[#This Row],[Código_Actividad]],Tabla2[[Código]:[Total de Acciones ]],15,FALSE),"")</f>
        <v>5</v>
      </c>
      <c r="J304" s="556" t="s">
        <v>128</v>
      </c>
      <c r="K304" s="558" t="s">
        <v>1298</v>
      </c>
      <c r="L304" s="557" t="s">
        <v>1302</v>
      </c>
      <c r="M304" s="382" t="str">
        <f>IFERROR(VLOOKUP($L304,[4]Insumos!$C$2:$F$517,2,FALSE),"")</f>
        <v xml:space="preserve">Cheque </v>
      </c>
      <c r="N304" s="505">
        <v>20</v>
      </c>
      <c r="O304" s="338">
        <f>IFERROR(VLOOKUP($L304,[4]Insumos!$C$2:$F$517,3,FALSE),"")</f>
        <v>2100</v>
      </c>
      <c r="P304" s="337">
        <f>+Tabla1[[#This Row],[Precio Unitario]]*Tabla1[[#This Row],[Cantidad de Insumos]]</f>
        <v>42000</v>
      </c>
      <c r="Q304" s="380" t="str">
        <f>IFERROR(VLOOKUP($L304,[4]Insumos!$C$2:$F$517,4,FALSE),"")</f>
        <v>2.2.3.1.01</v>
      </c>
      <c r="R304" s="556" t="s">
        <v>1303</v>
      </c>
      <c r="S304" s="449"/>
      <c r="T304" s="449"/>
    </row>
    <row r="305" spans="2:20" ht="51" x14ac:dyDescent="0.25">
      <c r="B305" s="403" t="e">
        <f>IF(Tabla1[[#This Row],[Código_Actividad]]="","",CONCATENATE(Tabla1[[#This Row],[POA]],".",Tabla1[[#This Row],[SRS]],".",Tabla1[[#This Row],[AREA]],".",Tabla1[[#This Row],[TIPO]]))</f>
        <v>#REF!</v>
      </c>
      <c r="C305" s="403" t="e">
        <f>IF(Tabla1[[#This Row],[Código_Actividad]]="","",'Formulario PPGR1'!#REF!)</f>
        <v>#REF!</v>
      </c>
      <c r="D305" s="403" t="e">
        <f>IF(Tabla1[[#This Row],[Código_Actividad]]="","",'Formulario PPGR1'!#REF!)</f>
        <v>#REF!</v>
      </c>
      <c r="E305" s="403" t="e">
        <f>IF(Tabla1[[#This Row],[Código_Actividad]]="","",'Formulario PPGR1'!#REF!)</f>
        <v>#REF!</v>
      </c>
      <c r="F305" s="403" t="e">
        <f>IF(Tabla1[[#This Row],[Código_Actividad]]="","",'Formulario PPGR1'!#REF!)</f>
        <v>#REF!</v>
      </c>
      <c r="G305" s="335" t="s">
        <v>1960</v>
      </c>
      <c r="H305" s="572" t="str">
        <f>IFERROR(VLOOKUP(Tabla1[[#This Row],[Código_Actividad]],'Formulario PPGR2'!$H$10:$I$1048576,2,FALSE),"")</f>
        <v xml:space="preserve">Desarrollo del programa de capacitación continua del personal para la gestión de los servicios odontológicos </v>
      </c>
      <c r="I305" s="384">
        <f>IFERROR(VLOOKUP(Tabla1[[#This Row],[Código_Actividad]],Tabla2[[Código]:[Total de Acciones ]],15,FALSE),"")</f>
        <v>3</v>
      </c>
      <c r="J305" s="556" t="s">
        <v>172</v>
      </c>
      <c r="K305" s="558" t="s">
        <v>688</v>
      </c>
      <c r="L305" s="557" t="s">
        <v>706</v>
      </c>
      <c r="M305" s="382" t="str">
        <f>IFERROR(VLOOKUP($L305,[4]Insumos!$C$2:$F$517,2,FALSE),"")</f>
        <v>unidad</v>
      </c>
      <c r="N305" s="505">
        <v>3</v>
      </c>
      <c r="O305" s="338">
        <f>IFERROR(VLOOKUP($L305,[4]Insumos!$C$2:$F$517,3,FALSE),"")</f>
        <v>19706</v>
      </c>
      <c r="P305" s="337">
        <f>+Tabla1[[#This Row],[Precio Unitario]]*Tabla1[[#This Row],[Cantidad de Insumos]]</f>
        <v>59118</v>
      </c>
      <c r="Q305" s="380" t="str">
        <f>IFERROR(VLOOKUP($L305,[4]Insumos!$C$2:$F$517,4,FALSE),"")</f>
        <v>2.3.1.1.01</v>
      </c>
      <c r="R305" s="556" t="s">
        <v>1305</v>
      </c>
      <c r="S305" s="449"/>
      <c r="T305" s="449"/>
    </row>
    <row r="306" spans="2:20" ht="51" x14ac:dyDescent="0.25">
      <c r="B306" s="403" t="e">
        <f>IF(Tabla1[[#This Row],[Código_Actividad]]="","",CONCATENATE(Tabla1[[#This Row],[POA]],".",Tabla1[[#This Row],[SRS]],".",Tabla1[[#This Row],[AREA]],".",Tabla1[[#This Row],[TIPO]]))</f>
        <v>#REF!</v>
      </c>
      <c r="C306" s="403" t="e">
        <f>IF(Tabla1[[#This Row],[Código_Actividad]]="","",'Formulario PPGR1'!#REF!)</f>
        <v>#REF!</v>
      </c>
      <c r="D306" s="403" t="e">
        <f>IF(Tabla1[[#This Row],[Código_Actividad]]="","",'Formulario PPGR1'!#REF!)</f>
        <v>#REF!</v>
      </c>
      <c r="E306" s="403" t="e">
        <f>IF(Tabla1[[#This Row],[Código_Actividad]]="","",'Formulario PPGR1'!#REF!)</f>
        <v>#REF!</v>
      </c>
      <c r="F306" s="403" t="e">
        <f>IF(Tabla1[[#This Row],[Código_Actividad]]="","",'Formulario PPGR1'!#REF!)</f>
        <v>#REF!</v>
      </c>
      <c r="G306" s="335" t="s">
        <v>1960</v>
      </c>
      <c r="H306" s="572" t="str">
        <f>IFERROR(VLOOKUP(Tabla1[[#This Row],[Código_Actividad]],'Formulario PPGR2'!$H$10:$I$1048576,2,FALSE),"")</f>
        <v xml:space="preserve">Desarrollo del programa de capacitación continua del personal para la gestión de los servicios odontológicos </v>
      </c>
      <c r="I306" s="384">
        <f>IFERROR(VLOOKUP(Tabla1[[#This Row],[Código_Actividad]],Tabla2[[Código]:[Total de Acciones ]],15,FALSE),"")</f>
        <v>3</v>
      </c>
      <c r="J306" s="556" t="s">
        <v>840</v>
      </c>
      <c r="K306" s="558" t="s">
        <v>841</v>
      </c>
      <c r="L306" s="557" t="s">
        <v>844</v>
      </c>
      <c r="M306" s="382" t="str">
        <f>IFERROR(VLOOKUP($L306,[4]Insumos!$C$2:$F$517,2,FALSE),"")</f>
        <v>unidad</v>
      </c>
      <c r="N306" s="505">
        <v>3</v>
      </c>
      <c r="O306" s="338">
        <f>IFERROR(VLOOKUP($L306,[4]Insumos!$C$2:$F$517,3,FALSE),"")</f>
        <v>86568.53</v>
      </c>
      <c r="P306" s="337">
        <f>+Tabla1[[#This Row],[Precio Unitario]]*Tabla1[[#This Row],[Cantidad de Insumos]]</f>
        <v>259705.59</v>
      </c>
      <c r="Q306" s="380" t="str">
        <f>IFERROR(VLOOKUP($L306,[4]Insumos!$C$2:$F$517,4,FALSE),"")</f>
        <v>2.2.8.6.01</v>
      </c>
      <c r="R306" s="556" t="s">
        <v>1305</v>
      </c>
      <c r="S306" s="449"/>
      <c r="T306" s="449"/>
    </row>
    <row r="307" spans="2:20" ht="51" x14ac:dyDescent="0.25">
      <c r="B307" s="403" t="e">
        <f>IF(Tabla1[[#This Row],[Código_Actividad]]="","",CONCATENATE(Tabla1[[#This Row],[POA]],".",Tabla1[[#This Row],[SRS]],".",Tabla1[[#This Row],[AREA]],".",Tabla1[[#This Row],[TIPO]]))</f>
        <v>#REF!</v>
      </c>
      <c r="C307" s="403" t="e">
        <f>IF(Tabla1[[#This Row],[Código_Actividad]]="","",'Formulario PPGR1'!#REF!)</f>
        <v>#REF!</v>
      </c>
      <c r="D307" s="403" t="e">
        <f>IF(Tabla1[[#This Row],[Código_Actividad]]="","",'Formulario PPGR1'!#REF!)</f>
        <v>#REF!</v>
      </c>
      <c r="E307" s="403" t="e">
        <f>IF(Tabla1[[#This Row],[Código_Actividad]]="","",'Formulario PPGR1'!#REF!)</f>
        <v>#REF!</v>
      </c>
      <c r="F307" s="403" t="e">
        <f>IF(Tabla1[[#This Row],[Código_Actividad]]="","",'Formulario PPGR1'!#REF!)</f>
        <v>#REF!</v>
      </c>
      <c r="G307" s="335" t="s">
        <v>1960</v>
      </c>
      <c r="H307" s="572" t="str">
        <f>IFERROR(VLOOKUP(Tabla1[[#This Row],[Código_Actividad]],'Formulario PPGR2'!$H$10:$I$1048576,2,FALSE),"")</f>
        <v xml:space="preserve">Desarrollo del programa de capacitación continua del personal para la gestión de los servicios odontológicos </v>
      </c>
      <c r="I307" s="384">
        <f>IFERROR(VLOOKUP(Tabla1[[#This Row],[Código_Actividad]],Tabla2[[Código]:[Total de Acciones ]],15,FALSE),"")</f>
        <v>3</v>
      </c>
      <c r="J307" s="556" t="s">
        <v>216</v>
      </c>
      <c r="K307" s="558" t="s">
        <v>846</v>
      </c>
      <c r="L307" s="557" t="s">
        <v>851</v>
      </c>
      <c r="M307" s="382" t="str">
        <f>IFERROR(VLOOKUP($L307,[4]Insumos!$C$2:$F$517,2,FALSE),"")</f>
        <v>galon</v>
      </c>
      <c r="N307" s="505">
        <v>50</v>
      </c>
      <c r="O307" s="338">
        <f>IFERROR(VLOOKUP($L307,[4]Insumos!$C$2:$F$517,3,FALSE),"")</f>
        <v>197</v>
      </c>
      <c r="P307" s="337">
        <f>+Tabla1[[#This Row],[Precio Unitario]]*Tabla1[[#This Row],[Cantidad de Insumos]]</f>
        <v>9850</v>
      </c>
      <c r="Q307" s="380" t="str">
        <f>IFERROR(VLOOKUP($L307,[4]Insumos!$C$2:$F$517,4,FALSE),"")</f>
        <v>2.3.7.1.02</v>
      </c>
      <c r="R307" s="556" t="s">
        <v>1305</v>
      </c>
      <c r="S307" s="449"/>
      <c r="T307" s="449"/>
    </row>
    <row r="308" spans="2:20" ht="51" x14ac:dyDescent="0.25">
      <c r="B308" s="403" t="e">
        <f>IF(Tabla1[[#This Row],[Código_Actividad]]="","",CONCATENATE(Tabla1[[#This Row],[POA]],".",Tabla1[[#This Row],[SRS]],".",Tabla1[[#This Row],[AREA]],".",Tabla1[[#This Row],[TIPO]]))</f>
        <v>#REF!</v>
      </c>
      <c r="C308" s="403" t="e">
        <f>IF(Tabla1[[#This Row],[Código_Actividad]]="","",'Formulario PPGR1'!#REF!)</f>
        <v>#REF!</v>
      </c>
      <c r="D308" s="403" t="e">
        <f>IF(Tabla1[[#This Row],[Código_Actividad]]="","",'Formulario PPGR1'!#REF!)</f>
        <v>#REF!</v>
      </c>
      <c r="E308" s="403" t="e">
        <f>IF(Tabla1[[#This Row],[Código_Actividad]]="","",'Formulario PPGR1'!#REF!)</f>
        <v>#REF!</v>
      </c>
      <c r="F308" s="403" t="e">
        <f>IF(Tabla1[[#This Row],[Código_Actividad]]="","",'Formulario PPGR1'!#REF!)</f>
        <v>#REF!</v>
      </c>
      <c r="G308" s="335" t="s">
        <v>1960</v>
      </c>
      <c r="H308" s="572" t="str">
        <f>IFERROR(VLOOKUP(Tabla1[[#This Row],[Código_Actividad]],'Formulario PPGR2'!$H$10:$I$1048576,2,FALSE),"")</f>
        <v xml:space="preserve">Desarrollo del programa de capacitación continua del personal para la gestión de los servicios odontológicos </v>
      </c>
      <c r="I308" s="384">
        <f>IFERROR(VLOOKUP(Tabla1[[#This Row],[Código_Actividad]],Tabla2[[Código]:[Total de Acciones ]],15,FALSE),"")</f>
        <v>3</v>
      </c>
      <c r="J308" s="556" t="s">
        <v>128</v>
      </c>
      <c r="K308" s="558" t="s">
        <v>1298</v>
      </c>
      <c r="L308" s="557" t="s">
        <v>1302</v>
      </c>
      <c r="M308" s="382" t="str">
        <f>IFERROR(VLOOKUP($L308,[4]Insumos!$C$2:$F$517,2,FALSE),"")</f>
        <v xml:space="preserve">Cheque </v>
      </c>
      <c r="N308" s="505">
        <v>45</v>
      </c>
      <c r="O308" s="338">
        <f>IFERROR(VLOOKUP($L308,[4]Insumos!$C$2:$F$517,3,FALSE),"")</f>
        <v>2100</v>
      </c>
      <c r="P308" s="337">
        <f>+Tabla1[[#This Row],[Precio Unitario]]*Tabla1[[#This Row],[Cantidad de Insumos]]</f>
        <v>94500</v>
      </c>
      <c r="Q308" s="380" t="str">
        <f>IFERROR(VLOOKUP($L308,[4]Insumos!$C$2:$F$517,4,FALSE),"")</f>
        <v>2.2.3.1.01</v>
      </c>
      <c r="R308" s="556" t="s">
        <v>1305</v>
      </c>
      <c r="S308" s="449"/>
      <c r="T308" s="449"/>
    </row>
    <row r="309" spans="2:20" ht="51" x14ac:dyDescent="0.25">
      <c r="B309" s="403" t="e">
        <f>IF(Tabla1[[#This Row],[Código_Actividad]]="","",CONCATENATE(Tabla1[[#This Row],[POA]],".",Tabla1[[#This Row],[SRS]],".",Tabla1[[#This Row],[AREA]],".",Tabla1[[#This Row],[TIPO]]))</f>
        <v>#REF!</v>
      </c>
      <c r="C309" s="403" t="e">
        <f>IF(Tabla1[[#This Row],[Código_Actividad]]="","",'Formulario PPGR1'!#REF!)</f>
        <v>#REF!</v>
      </c>
      <c r="D309" s="403" t="e">
        <f>IF(Tabla1[[#This Row],[Código_Actividad]]="","",'Formulario PPGR1'!#REF!)</f>
        <v>#REF!</v>
      </c>
      <c r="E309" s="403" t="e">
        <f>IF(Tabla1[[#This Row],[Código_Actividad]]="","",'Formulario PPGR1'!#REF!)</f>
        <v>#REF!</v>
      </c>
      <c r="F309" s="403" t="e">
        <f>IF(Tabla1[[#This Row],[Código_Actividad]]="","",'Formulario PPGR1'!#REF!)</f>
        <v>#REF!</v>
      </c>
      <c r="G309" s="335" t="s">
        <v>1960</v>
      </c>
      <c r="H309" s="572" t="str">
        <f>IFERROR(VLOOKUP(Tabla1[[#This Row],[Código_Actividad]],'Formulario PPGR2'!$H$10:$I$1048576,2,FALSE),"")</f>
        <v xml:space="preserve">Desarrollo del programa de capacitación continua del personal para la gestión de los servicios odontológicos </v>
      </c>
      <c r="I309" s="384">
        <f>IFERROR(VLOOKUP(Tabla1[[#This Row],[Código_Actividad]],Tabla2[[Código]:[Total de Acciones ]],15,FALSE),"")</f>
        <v>3</v>
      </c>
      <c r="J309" s="556" t="s">
        <v>1101</v>
      </c>
      <c r="K309" s="558" t="s">
        <v>1102</v>
      </c>
      <c r="L309" s="557" t="s">
        <v>1103</v>
      </c>
      <c r="M309" s="382" t="str">
        <f>IFERROR(VLOOKUP($L309,[4]Insumos!$C$2:$F$517,2,FALSE),"")</f>
        <v xml:space="preserve">Cheque </v>
      </c>
      <c r="N309" s="505">
        <v>3</v>
      </c>
      <c r="O309" s="338">
        <f>IFERROR(VLOOKUP($L309,[4]Insumos!$C$2:$F$517,3,FALSE),"")</f>
        <v>3000</v>
      </c>
      <c r="P309" s="337">
        <f>+Tabla1[[#This Row],[Precio Unitario]]*Tabla1[[#This Row],[Cantidad de Insumos]]</f>
        <v>9000</v>
      </c>
      <c r="Q309" s="380" t="str">
        <f>IFERROR(VLOOKUP($L309,[4]Insumos!$C$2:$F$517,4,FALSE),"")</f>
        <v>2.2.8.7.06</v>
      </c>
      <c r="R309" s="556" t="s">
        <v>1305</v>
      </c>
      <c r="S309" s="449"/>
      <c r="T309" s="449"/>
    </row>
    <row r="310" spans="2:20" ht="25.5" x14ac:dyDescent="0.25">
      <c r="B310" s="403" t="e">
        <f>IF(Tabla1[[#This Row],[Código_Actividad]]="","",CONCATENATE(Tabla1[[#This Row],[POA]],".",Tabla1[[#This Row],[SRS]],".",Tabla1[[#This Row],[AREA]],".",Tabla1[[#This Row],[TIPO]]))</f>
        <v>#REF!</v>
      </c>
      <c r="C310" s="403" t="e">
        <f>IF(Tabla1[[#This Row],[Código_Actividad]]="","",'Formulario PPGR1'!#REF!)</f>
        <v>#REF!</v>
      </c>
      <c r="D310" s="403" t="e">
        <f>IF(Tabla1[[#This Row],[Código_Actividad]]="","",'Formulario PPGR1'!#REF!)</f>
        <v>#REF!</v>
      </c>
      <c r="E310" s="403" t="e">
        <f>IF(Tabla1[[#This Row],[Código_Actividad]]="","",'Formulario PPGR1'!#REF!)</f>
        <v>#REF!</v>
      </c>
      <c r="F310" s="403" t="e">
        <f>IF(Tabla1[[#This Row],[Código_Actividad]]="","",'Formulario PPGR1'!#REF!)</f>
        <v>#REF!</v>
      </c>
      <c r="G310" s="335" t="s">
        <v>1961</v>
      </c>
      <c r="H310" s="572" t="str">
        <f>IFERROR(VLOOKUP(Tabla1[[#This Row],[Código_Actividad]],'Formulario PPGR2'!$H$10:$I$1048576,2,FALSE),"")</f>
        <v>Monitoreo y Evaluación de los Servicios Odontológicos de la Red</v>
      </c>
      <c r="I310" s="384">
        <f>IFERROR(VLOOKUP(Tabla1[[#This Row],[Código_Actividad]],Tabla2[[Código]:[Total de Acciones ]],15,FALSE),"")</f>
        <v>11</v>
      </c>
      <c r="J310" s="556" t="s">
        <v>216</v>
      </c>
      <c r="K310" s="558" t="s">
        <v>846</v>
      </c>
      <c r="L310" s="557" t="s">
        <v>851</v>
      </c>
      <c r="M310" s="382" t="str">
        <f>IFERROR(VLOOKUP($L310,[4]Insumos!$C$2:$F$517,2,FALSE),"")</f>
        <v>galon</v>
      </c>
      <c r="N310" s="505">
        <v>25</v>
      </c>
      <c r="O310" s="338">
        <f>IFERROR(VLOOKUP($L310,[4]Insumos!$C$2:$F$517,3,FALSE),"")</f>
        <v>197</v>
      </c>
      <c r="P310" s="337">
        <f>+Tabla1[[#This Row],[Precio Unitario]]*Tabla1[[#This Row],[Cantidad de Insumos]]</f>
        <v>4925</v>
      </c>
      <c r="Q310" s="380" t="str">
        <f>IFERROR(VLOOKUP($L310,[4]Insumos!$C$2:$F$517,4,FALSE),"")</f>
        <v>2.3.7.1.02</v>
      </c>
      <c r="R310" s="556" t="s">
        <v>1303</v>
      </c>
      <c r="S310" s="449"/>
      <c r="T310" s="449"/>
    </row>
    <row r="311" spans="2:20" ht="25.5" x14ac:dyDescent="0.25">
      <c r="B311" s="403" t="e">
        <f>IF(Tabla1[[#This Row],[Código_Actividad]]="","",CONCATENATE(Tabla1[[#This Row],[POA]],".",Tabla1[[#This Row],[SRS]],".",Tabla1[[#This Row],[AREA]],".",Tabla1[[#This Row],[TIPO]]))</f>
        <v>#REF!</v>
      </c>
      <c r="C311" s="403" t="e">
        <f>IF(Tabla1[[#This Row],[Código_Actividad]]="","",'Formulario PPGR1'!#REF!)</f>
        <v>#REF!</v>
      </c>
      <c r="D311" s="403" t="e">
        <f>IF(Tabla1[[#This Row],[Código_Actividad]]="","",'Formulario PPGR1'!#REF!)</f>
        <v>#REF!</v>
      </c>
      <c r="E311" s="403" t="e">
        <f>IF(Tabla1[[#This Row],[Código_Actividad]]="","",'Formulario PPGR1'!#REF!)</f>
        <v>#REF!</v>
      </c>
      <c r="F311" s="403" t="e">
        <f>IF(Tabla1[[#This Row],[Código_Actividad]]="","",'Formulario PPGR1'!#REF!)</f>
        <v>#REF!</v>
      </c>
      <c r="G311" s="335" t="s">
        <v>1961</v>
      </c>
      <c r="H311" s="572" t="str">
        <f>IFERROR(VLOOKUP(Tabla1[[#This Row],[Código_Actividad]],'Formulario PPGR2'!$H$10:$I$1048576,2,FALSE),"")</f>
        <v>Monitoreo y Evaluación de los Servicios Odontológicos de la Red</v>
      </c>
      <c r="I311" s="384">
        <f>IFERROR(VLOOKUP(Tabla1[[#This Row],[Código_Actividad]],Tabla2[[Código]:[Total de Acciones ]],15,FALSE),"")</f>
        <v>11</v>
      </c>
      <c r="J311" s="556" t="s">
        <v>128</v>
      </c>
      <c r="K311" s="558" t="s">
        <v>1298</v>
      </c>
      <c r="L311" s="557" t="s">
        <v>1302</v>
      </c>
      <c r="M311" s="382" t="str">
        <f>IFERROR(VLOOKUP($L311,[4]Insumos!$C$2:$F$517,2,FALSE),"")</f>
        <v xml:space="preserve">Cheque </v>
      </c>
      <c r="N311" s="505">
        <v>99</v>
      </c>
      <c r="O311" s="338">
        <f>IFERROR(VLOOKUP($L311,[4]Insumos!$C$2:$F$517,3,FALSE),"")</f>
        <v>2100</v>
      </c>
      <c r="P311" s="337">
        <f>+Tabla1[[#This Row],[Precio Unitario]]*Tabla1[[#This Row],[Cantidad de Insumos]]</f>
        <v>207900</v>
      </c>
      <c r="Q311" s="380" t="str">
        <f>IFERROR(VLOOKUP($L311,[4]Insumos!$C$2:$F$517,4,FALSE),"")</f>
        <v>2.2.3.1.01</v>
      </c>
      <c r="R311" s="556" t="s">
        <v>1303</v>
      </c>
      <c r="S311" s="449"/>
      <c r="T311" s="449"/>
    </row>
    <row r="312" spans="2:20" ht="25.5" x14ac:dyDescent="0.25">
      <c r="B312" s="403" t="e">
        <f>IF(Tabla1[[#This Row],[Código_Actividad]]="","",CONCATENATE(Tabla1[[#This Row],[POA]],".",Tabla1[[#This Row],[SRS]],".",Tabla1[[#This Row],[AREA]],".",Tabla1[[#This Row],[TIPO]]))</f>
        <v>#REF!</v>
      </c>
      <c r="C312" s="403" t="e">
        <f>IF(Tabla1[[#This Row],[Código_Actividad]]="","",'Formulario PPGR1'!#REF!)</f>
        <v>#REF!</v>
      </c>
      <c r="D312" s="403" t="e">
        <f>IF(Tabla1[[#This Row],[Código_Actividad]]="","",'Formulario PPGR1'!#REF!)</f>
        <v>#REF!</v>
      </c>
      <c r="E312" s="403" t="e">
        <f>IF(Tabla1[[#This Row],[Código_Actividad]]="","",'Formulario PPGR1'!#REF!)</f>
        <v>#REF!</v>
      </c>
      <c r="F312" s="403" t="e">
        <f>IF(Tabla1[[#This Row],[Código_Actividad]]="","",'Formulario PPGR1'!#REF!)</f>
        <v>#REF!</v>
      </c>
      <c r="G312" s="335" t="s">
        <v>1961</v>
      </c>
      <c r="H312" s="572" t="str">
        <f>IFERROR(VLOOKUP(Tabla1[[#This Row],[Código_Actividad]],'Formulario PPGR2'!$H$10:$I$1048576,2,FALSE),"")</f>
        <v>Monitoreo y Evaluación de los Servicios Odontológicos de la Red</v>
      </c>
      <c r="I312" s="384">
        <f>IFERROR(VLOOKUP(Tabla1[[#This Row],[Código_Actividad]],Tabla2[[Código]:[Total de Acciones ]],15,FALSE),"")</f>
        <v>11</v>
      </c>
      <c r="J312" s="556" t="s">
        <v>127</v>
      </c>
      <c r="K312" s="558" t="s">
        <v>891</v>
      </c>
      <c r="L312" s="557" t="s">
        <v>892</v>
      </c>
      <c r="M312" s="382" t="str">
        <f>IFERROR(VLOOKUP($L312,[4]Insumos!$C$2:$F$517,2,FALSE),"")</f>
        <v>unidad</v>
      </c>
      <c r="N312" s="505">
        <v>60</v>
      </c>
      <c r="O312" s="338">
        <f>IFERROR(VLOOKUP($L312,[4]Insumos!$C$2:$F$517,3,FALSE),"")</f>
        <v>1.9823999999999999</v>
      </c>
      <c r="P312" s="337">
        <f>+Tabla1[[#This Row],[Precio Unitario]]*Tabla1[[#This Row],[Cantidad de Insumos]]</f>
        <v>118.944</v>
      </c>
      <c r="Q312" s="380" t="str">
        <f>IFERROR(VLOOKUP($L312,[4]Insumos!$C$2:$F$517,4,FALSE),"")</f>
        <v xml:space="preserve">2.2.2.2.01 </v>
      </c>
      <c r="R312" s="556" t="s">
        <v>1303</v>
      </c>
      <c r="S312" s="449"/>
      <c r="T312" s="449"/>
    </row>
    <row r="313" spans="2:20" ht="25.5" x14ac:dyDescent="0.25">
      <c r="B313" s="403" t="e">
        <f>IF(Tabla1[[#This Row],[Código_Actividad]]="","",CONCATENATE(Tabla1[[#This Row],[POA]],".",Tabla1[[#This Row],[SRS]],".",Tabla1[[#This Row],[AREA]],".",Tabla1[[#This Row],[TIPO]]))</f>
        <v>#REF!</v>
      </c>
      <c r="C313" s="403" t="e">
        <f>IF(Tabla1[[#This Row],[Código_Actividad]]="","",'Formulario PPGR1'!#REF!)</f>
        <v>#REF!</v>
      </c>
      <c r="D313" s="403" t="e">
        <f>IF(Tabla1[[#This Row],[Código_Actividad]]="","",'Formulario PPGR1'!#REF!)</f>
        <v>#REF!</v>
      </c>
      <c r="E313" s="403" t="e">
        <f>IF(Tabla1[[#This Row],[Código_Actividad]]="","",'Formulario PPGR1'!#REF!)</f>
        <v>#REF!</v>
      </c>
      <c r="F313" s="403" t="e">
        <f>IF(Tabla1[[#This Row],[Código_Actividad]]="","",'Formulario PPGR1'!#REF!)</f>
        <v>#REF!</v>
      </c>
      <c r="G313" s="335" t="s">
        <v>1961</v>
      </c>
      <c r="H313" s="572" t="str">
        <f>IFERROR(VLOOKUP(Tabla1[[#This Row],[Código_Actividad]],'Formulario PPGR2'!$H$10:$I$1048576,2,FALSE),"")</f>
        <v>Monitoreo y Evaluación de los Servicios Odontológicos de la Red</v>
      </c>
      <c r="I313" s="384">
        <f>IFERROR(VLOOKUP(Tabla1[[#This Row],[Código_Actividad]],Tabla2[[Código]:[Total de Acciones ]],15,FALSE),"")</f>
        <v>11</v>
      </c>
      <c r="J313" s="556" t="s">
        <v>1127</v>
      </c>
      <c r="K313" s="558" t="s">
        <v>1128</v>
      </c>
      <c r="L313" s="557" t="s">
        <v>1254</v>
      </c>
      <c r="M313" s="382" t="str">
        <f>IFERROR(VLOOKUP($L313,[4]Insumos!$C$2:$F$517,2,FALSE),"")</f>
        <v>unidad</v>
      </c>
      <c r="N313" s="505">
        <v>5</v>
      </c>
      <c r="O313" s="338">
        <f>IFERROR(VLOOKUP($L313,[4]Insumos!$C$2:$F$517,3,FALSE),"")</f>
        <v>14.75</v>
      </c>
      <c r="P313" s="337">
        <f>+Tabla1[[#This Row],[Precio Unitario]]*Tabla1[[#This Row],[Cantidad de Insumos]]</f>
        <v>73.75</v>
      </c>
      <c r="Q313" s="380" t="str">
        <f>IFERROR(VLOOKUP($L313,[4]Insumos!$C$2:$F$517,4,FALSE),"")</f>
        <v xml:space="preserve">2.3.9.2.01 </v>
      </c>
      <c r="R313" s="556" t="s">
        <v>1303</v>
      </c>
      <c r="S313" s="449"/>
      <c r="T313" s="449"/>
    </row>
    <row r="314" spans="2:20" ht="25.5" x14ac:dyDescent="0.25">
      <c r="B314" s="403" t="e">
        <f>IF(Tabla1[[#This Row],[Código_Actividad]]="","",CONCATENATE(Tabla1[[#This Row],[POA]],".",Tabla1[[#This Row],[SRS]],".",Tabla1[[#This Row],[AREA]],".",Tabla1[[#This Row],[TIPO]]))</f>
        <v>#REF!</v>
      </c>
      <c r="C314" s="403" t="e">
        <f>IF(Tabla1[[#This Row],[Código_Actividad]]="","",'Formulario PPGR1'!#REF!)</f>
        <v>#REF!</v>
      </c>
      <c r="D314" s="403" t="e">
        <f>IF(Tabla1[[#This Row],[Código_Actividad]]="","",'Formulario PPGR1'!#REF!)</f>
        <v>#REF!</v>
      </c>
      <c r="E314" s="403" t="e">
        <f>IF(Tabla1[[#This Row],[Código_Actividad]]="","",'Formulario PPGR1'!#REF!)</f>
        <v>#REF!</v>
      </c>
      <c r="F314" s="403" t="e">
        <f>IF(Tabla1[[#This Row],[Código_Actividad]]="","",'Formulario PPGR1'!#REF!)</f>
        <v>#REF!</v>
      </c>
      <c r="G314" s="335" t="s">
        <v>1961</v>
      </c>
      <c r="H314" s="572" t="str">
        <f>IFERROR(VLOOKUP(Tabla1[[#This Row],[Código_Actividad]],'Formulario PPGR2'!$H$10:$I$1048576,2,FALSE),"")</f>
        <v>Monitoreo y Evaluación de los Servicios Odontológicos de la Red</v>
      </c>
      <c r="I314" s="384">
        <f>IFERROR(VLOOKUP(Tabla1[[#This Row],[Código_Actividad]],Tabla2[[Código]:[Total de Acciones ]],15,FALSE),"")</f>
        <v>11</v>
      </c>
      <c r="J314" s="556" t="s">
        <v>1127</v>
      </c>
      <c r="K314" s="558" t="s">
        <v>1128</v>
      </c>
      <c r="L314" s="557" t="s">
        <v>1145</v>
      </c>
      <c r="M314" s="382" t="str">
        <f>IFERROR(VLOOKUP($L314,[4]Insumos!$C$2:$F$517,2,FALSE),"")</f>
        <v>unidad</v>
      </c>
      <c r="N314" s="505">
        <v>5</v>
      </c>
      <c r="O314" s="338">
        <f>IFERROR(VLOOKUP($L314,[4]Insumos!$C$2:$F$517,3,FALSE),"")</f>
        <v>15.281000000000001</v>
      </c>
      <c r="P314" s="337">
        <f>+Tabla1[[#This Row],[Precio Unitario]]*Tabla1[[#This Row],[Cantidad de Insumos]]</f>
        <v>76.405000000000001</v>
      </c>
      <c r="Q314" s="380" t="str">
        <f>IFERROR(VLOOKUP($L314,[4]Insumos!$C$2:$F$517,4,FALSE),"")</f>
        <v xml:space="preserve">2.3.9.2.01 </v>
      </c>
      <c r="R314" s="556" t="s">
        <v>1303</v>
      </c>
      <c r="S314" s="449"/>
      <c r="T314" s="449"/>
    </row>
    <row r="315" spans="2:20" ht="25.5" x14ac:dyDescent="0.25">
      <c r="B315" s="403" t="e">
        <f>IF(Tabla1[[#This Row],[Código_Actividad]]="","",CONCATENATE(Tabla1[[#This Row],[POA]],".",Tabla1[[#This Row],[SRS]],".",Tabla1[[#This Row],[AREA]],".",Tabla1[[#This Row],[TIPO]]))</f>
        <v>#REF!</v>
      </c>
      <c r="C315" s="403" t="e">
        <f>IF(Tabla1[[#This Row],[Código_Actividad]]="","",'Formulario PPGR1'!#REF!)</f>
        <v>#REF!</v>
      </c>
      <c r="D315" s="403" t="e">
        <f>IF(Tabla1[[#This Row],[Código_Actividad]]="","",'Formulario PPGR1'!#REF!)</f>
        <v>#REF!</v>
      </c>
      <c r="E315" s="403" t="e">
        <f>IF(Tabla1[[#This Row],[Código_Actividad]]="","",'Formulario PPGR1'!#REF!)</f>
        <v>#REF!</v>
      </c>
      <c r="F315" s="403" t="e">
        <f>IF(Tabla1[[#This Row],[Código_Actividad]]="","",'Formulario PPGR1'!#REF!)</f>
        <v>#REF!</v>
      </c>
      <c r="G315" s="335" t="s">
        <v>1961</v>
      </c>
      <c r="H315" s="572" t="str">
        <f>IFERROR(VLOOKUP(Tabla1[[#This Row],[Código_Actividad]],'Formulario PPGR2'!$H$10:$I$1048576,2,FALSE),"")</f>
        <v>Monitoreo y Evaluación de los Servicios Odontológicos de la Red</v>
      </c>
      <c r="I315" s="384">
        <f>IFERROR(VLOOKUP(Tabla1[[#This Row],[Código_Actividad]],Tabla2[[Código]:[Total de Acciones ]],15,FALSE),"")</f>
        <v>11</v>
      </c>
      <c r="J315" s="556" t="s">
        <v>1127</v>
      </c>
      <c r="K315" s="558" t="s">
        <v>1128</v>
      </c>
      <c r="L315" s="557" t="s">
        <v>1149</v>
      </c>
      <c r="M315" s="382" t="str">
        <f>IFERROR(VLOOKUP($L315,[4]Insumos!$C$2:$F$517,2,FALSE),"")</f>
        <v>Caja</v>
      </c>
      <c r="N315" s="505">
        <v>6</v>
      </c>
      <c r="O315" s="338">
        <f>IFERROR(VLOOKUP($L315,[4]Insumos!$C$2:$F$517,3,FALSE),"")</f>
        <v>36</v>
      </c>
      <c r="P315" s="337">
        <f>+Tabla1[[#This Row],[Precio Unitario]]*Tabla1[[#This Row],[Cantidad de Insumos]]</f>
        <v>216</v>
      </c>
      <c r="Q315" s="380" t="str">
        <f>IFERROR(VLOOKUP($L315,[4]Insumos!$C$2:$F$517,4,FALSE),"")</f>
        <v xml:space="preserve">2.3.9.2.01 </v>
      </c>
      <c r="R315" s="556" t="s">
        <v>1303</v>
      </c>
      <c r="S315" s="449"/>
      <c r="T315" s="449"/>
    </row>
    <row r="316" spans="2:20" ht="25.5" x14ac:dyDescent="0.25">
      <c r="B316" s="403" t="e">
        <f>IF(Tabla1[[#This Row],[Código_Actividad]]="","",CONCATENATE(Tabla1[[#This Row],[POA]],".",Tabla1[[#This Row],[SRS]],".",Tabla1[[#This Row],[AREA]],".",Tabla1[[#This Row],[TIPO]]))</f>
        <v>#REF!</v>
      </c>
      <c r="C316" s="403" t="e">
        <f>IF(Tabla1[[#This Row],[Código_Actividad]]="","",'Formulario PPGR1'!#REF!)</f>
        <v>#REF!</v>
      </c>
      <c r="D316" s="403" t="e">
        <f>IF(Tabla1[[#This Row],[Código_Actividad]]="","",'Formulario PPGR1'!#REF!)</f>
        <v>#REF!</v>
      </c>
      <c r="E316" s="403" t="e">
        <f>IF(Tabla1[[#This Row],[Código_Actividad]]="","",'Formulario PPGR1'!#REF!)</f>
        <v>#REF!</v>
      </c>
      <c r="F316" s="403" t="e">
        <f>IF(Tabla1[[#This Row],[Código_Actividad]]="","",'Formulario PPGR1'!#REF!)</f>
        <v>#REF!</v>
      </c>
      <c r="G316" s="335" t="s">
        <v>1961</v>
      </c>
      <c r="H316" s="572" t="str">
        <f>IFERROR(VLOOKUP(Tabla1[[#This Row],[Código_Actividad]],'Formulario PPGR2'!$H$10:$I$1048576,2,FALSE),"")</f>
        <v>Monitoreo y Evaluación de los Servicios Odontológicos de la Red</v>
      </c>
      <c r="I316" s="384">
        <f>IFERROR(VLOOKUP(Tabla1[[#This Row],[Código_Actividad]],Tabla2[[Código]:[Total de Acciones ]],15,FALSE),"")</f>
        <v>11</v>
      </c>
      <c r="J316" s="556" t="s">
        <v>1127</v>
      </c>
      <c r="K316" s="558" t="s">
        <v>1128</v>
      </c>
      <c r="L316" s="557" t="s">
        <v>1189</v>
      </c>
      <c r="M316" s="382" t="str">
        <f>IFERROR(VLOOKUP($L316,[4]Insumos!$C$2:$F$517,2,FALSE),"")</f>
        <v>unidad</v>
      </c>
      <c r="N316" s="505">
        <v>5</v>
      </c>
      <c r="O316" s="338">
        <f>IFERROR(VLOOKUP($L316,[4]Insumos!$C$2:$F$517,3,FALSE),"")</f>
        <v>20.001000000000001</v>
      </c>
      <c r="P316" s="337">
        <f>+Tabla1[[#This Row],[Precio Unitario]]*Tabla1[[#This Row],[Cantidad de Insumos]]</f>
        <v>100.00500000000001</v>
      </c>
      <c r="Q316" s="380" t="str">
        <f>IFERROR(VLOOKUP($L316,[4]Insumos!$C$2:$F$517,4,FALSE),"")</f>
        <v xml:space="preserve">2.3.9.2.01 </v>
      </c>
      <c r="R316" s="556" t="s">
        <v>1303</v>
      </c>
      <c r="S316" s="449"/>
      <c r="T316" s="449"/>
    </row>
    <row r="317" spans="2:20" ht="25.5" x14ac:dyDescent="0.25">
      <c r="B317" s="403" t="e">
        <f>IF(Tabla1[[#This Row],[Código_Actividad]]="","",CONCATENATE(Tabla1[[#This Row],[POA]],".",Tabla1[[#This Row],[SRS]],".",Tabla1[[#This Row],[AREA]],".",Tabla1[[#This Row],[TIPO]]))</f>
        <v>#REF!</v>
      </c>
      <c r="C317" s="403" t="e">
        <f>IF(Tabla1[[#This Row],[Código_Actividad]]="","",'Formulario PPGR1'!#REF!)</f>
        <v>#REF!</v>
      </c>
      <c r="D317" s="403" t="e">
        <f>IF(Tabla1[[#This Row],[Código_Actividad]]="","",'Formulario PPGR1'!#REF!)</f>
        <v>#REF!</v>
      </c>
      <c r="E317" s="403" t="e">
        <f>IF(Tabla1[[#This Row],[Código_Actividad]]="","",'Formulario PPGR1'!#REF!)</f>
        <v>#REF!</v>
      </c>
      <c r="F317" s="403" t="e">
        <f>IF(Tabla1[[#This Row],[Código_Actividad]]="","",'Formulario PPGR1'!#REF!)</f>
        <v>#REF!</v>
      </c>
      <c r="G317" s="335" t="s">
        <v>1961</v>
      </c>
      <c r="H317" s="572" t="str">
        <f>IFERROR(VLOOKUP(Tabla1[[#This Row],[Código_Actividad]],'Formulario PPGR2'!$H$10:$I$1048576,2,FALSE),"")</f>
        <v>Monitoreo y Evaluación de los Servicios Odontológicos de la Red</v>
      </c>
      <c r="I317" s="384">
        <f>IFERROR(VLOOKUP(Tabla1[[#This Row],[Código_Actividad]],Tabla2[[Código]:[Total de Acciones ]],15,FALSE),"")</f>
        <v>11</v>
      </c>
      <c r="J317" s="556" t="s">
        <v>1127</v>
      </c>
      <c r="K317" s="558" t="s">
        <v>1128</v>
      </c>
      <c r="L317" s="557" t="s">
        <v>1221</v>
      </c>
      <c r="M317" s="382" t="str">
        <f>IFERROR(VLOOKUP($L317,[4]Insumos!$C$2:$F$517,2,FALSE),"")</f>
        <v>unidad</v>
      </c>
      <c r="N317" s="505">
        <v>10</v>
      </c>
      <c r="O317" s="338">
        <f>IFERROR(VLOOKUP($L317,[4]Insumos!$C$2:$F$517,3,FALSE),"")</f>
        <v>25.924600000000002</v>
      </c>
      <c r="P317" s="337">
        <f>+Tabla1[[#This Row],[Precio Unitario]]*Tabla1[[#This Row],[Cantidad de Insumos]]</f>
        <v>259.24600000000004</v>
      </c>
      <c r="Q317" s="380" t="str">
        <f>IFERROR(VLOOKUP($L317,[4]Insumos!$C$2:$F$517,4,FALSE),"")</f>
        <v xml:space="preserve">2.3.9.2.01 </v>
      </c>
      <c r="R317" s="556" t="s">
        <v>1303</v>
      </c>
      <c r="S317" s="449"/>
      <c r="T317" s="449"/>
    </row>
    <row r="318" spans="2:20" ht="25.5" x14ac:dyDescent="0.25">
      <c r="B318" s="403" t="e">
        <f>IF(Tabla1[[#This Row],[Código_Actividad]]="","",CONCATENATE(Tabla1[[#This Row],[POA]],".",Tabla1[[#This Row],[SRS]],".",Tabla1[[#This Row],[AREA]],".",Tabla1[[#This Row],[TIPO]]))</f>
        <v>#REF!</v>
      </c>
      <c r="C318" s="403" t="e">
        <f>IF(Tabla1[[#This Row],[Código_Actividad]]="","",'Formulario PPGR1'!#REF!)</f>
        <v>#REF!</v>
      </c>
      <c r="D318" s="403" t="e">
        <f>IF(Tabla1[[#This Row],[Código_Actividad]]="","",'Formulario PPGR1'!#REF!)</f>
        <v>#REF!</v>
      </c>
      <c r="E318" s="403" t="e">
        <f>IF(Tabla1[[#This Row],[Código_Actividad]]="","",'Formulario PPGR1'!#REF!)</f>
        <v>#REF!</v>
      </c>
      <c r="F318" s="403" t="e">
        <f>IF(Tabla1[[#This Row],[Código_Actividad]]="","",'Formulario PPGR1'!#REF!)</f>
        <v>#REF!</v>
      </c>
      <c r="G318" s="335" t="s">
        <v>1961</v>
      </c>
      <c r="H318" s="572" t="str">
        <f>IFERROR(VLOOKUP(Tabla1[[#This Row],[Código_Actividad]],'Formulario PPGR2'!$H$10:$I$1048576,2,FALSE),"")</f>
        <v>Monitoreo y Evaluación de los Servicios Odontológicos de la Red</v>
      </c>
      <c r="I318" s="384">
        <f>IFERROR(VLOOKUP(Tabla1[[#This Row],[Código_Actividad]],Tabla2[[Código]:[Total de Acciones ]],15,FALSE),"")</f>
        <v>11</v>
      </c>
      <c r="J318" s="556" t="s">
        <v>1127</v>
      </c>
      <c r="K318" s="558" t="s">
        <v>1128</v>
      </c>
      <c r="L318" s="557" t="s">
        <v>1212</v>
      </c>
      <c r="M318" s="382" t="str">
        <f>IFERROR(VLOOKUP($L318,[4]Insumos!$C$2:$F$517,2,FALSE),"")</f>
        <v>unidad</v>
      </c>
      <c r="N318" s="505">
        <v>5</v>
      </c>
      <c r="O318" s="338">
        <f>IFERROR(VLOOKUP($L318,[4]Insumos!$C$2:$F$517,3,FALSE),"")</f>
        <v>32.001600000000003</v>
      </c>
      <c r="P318" s="337">
        <f>+Tabla1[[#This Row],[Precio Unitario]]*Tabla1[[#This Row],[Cantidad de Insumos]]</f>
        <v>160.00800000000001</v>
      </c>
      <c r="Q318" s="380" t="str">
        <f>IFERROR(VLOOKUP($L318,[4]Insumos!$C$2:$F$517,4,FALSE),"")</f>
        <v xml:space="preserve">2.3.9.2.01 </v>
      </c>
      <c r="R318" s="556" t="s">
        <v>1303</v>
      </c>
      <c r="S318" s="449"/>
      <c r="T318" s="449"/>
    </row>
    <row r="319" spans="2:20" ht="25.5" x14ac:dyDescent="0.25">
      <c r="B319" s="403" t="e">
        <f>IF(Tabla1[[#This Row],[Código_Actividad]]="","",CONCATENATE(Tabla1[[#This Row],[POA]],".",Tabla1[[#This Row],[SRS]],".",Tabla1[[#This Row],[AREA]],".",Tabla1[[#This Row],[TIPO]]))</f>
        <v>#REF!</v>
      </c>
      <c r="C319" s="403" t="e">
        <f>IF(Tabla1[[#This Row],[Código_Actividad]]="","",'Formulario PPGR1'!#REF!)</f>
        <v>#REF!</v>
      </c>
      <c r="D319" s="403" t="e">
        <f>IF(Tabla1[[#This Row],[Código_Actividad]]="","",'Formulario PPGR1'!#REF!)</f>
        <v>#REF!</v>
      </c>
      <c r="E319" s="403" t="e">
        <f>IF(Tabla1[[#This Row],[Código_Actividad]]="","",'Formulario PPGR1'!#REF!)</f>
        <v>#REF!</v>
      </c>
      <c r="F319" s="403" t="e">
        <f>IF(Tabla1[[#This Row],[Código_Actividad]]="","",'Formulario PPGR1'!#REF!)</f>
        <v>#REF!</v>
      </c>
      <c r="G319" s="335" t="s">
        <v>1961</v>
      </c>
      <c r="H319" s="572" t="str">
        <f>IFERROR(VLOOKUP(Tabla1[[#This Row],[Código_Actividad]],'Formulario PPGR2'!$H$10:$I$1048576,2,FALSE),"")</f>
        <v>Monitoreo y Evaluación de los Servicios Odontológicos de la Red</v>
      </c>
      <c r="I319" s="384">
        <f>IFERROR(VLOOKUP(Tabla1[[#This Row],[Código_Actividad]],Tabla2[[Código]:[Total de Acciones ]],15,FALSE),"")</f>
        <v>11</v>
      </c>
      <c r="J319" s="556" t="s">
        <v>1127</v>
      </c>
      <c r="K319" s="558" t="s">
        <v>1128</v>
      </c>
      <c r="L319" s="557" t="s">
        <v>1201</v>
      </c>
      <c r="M319" s="382" t="str">
        <f>IFERROR(VLOOKUP($L319,[4]Insumos!$C$2:$F$517,2,FALSE),"")</f>
        <v>unidad</v>
      </c>
      <c r="N319" s="505">
        <v>3</v>
      </c>
      <c r="O319" s="338">
        <f>IFERROR(VLOOKUP($L319,[4]Insumos!$C$2:$F$517,3,FALSE),"")</f>
        <v>254.99799999999999</v>
      </c>
      <c r="P319" s="337">
        <f>+Tabla1[[#This Row],[Precio Unitario]]*Tabla1[[#This Row],[Cantidad de Insumos]]</f>
        <v>764.99399999999991</v>
      </c>
      <c r="Q319" s="380" t="str">
        <f>IFERROR(VLOOKUP($L319,[4]Insumos!$C$2:$F$517,4,FALSE),"")</f>
        <v xml:space="preserve">2.3.9.2.01 </v>
      </c>
      <c r="R319" s="556" t="s">
        <v>1303</v>
      </c>
      <c r="S319" s="449"/>
      <c r="T319" s="449"/>
    </row>
    <row r="320" spans="2:20" ht="25.5" x14ac:dyDescent="0.25">
      <c r="B320" s="403" t="e">
        <f>IF(Tabla1[[#This Row],[Código_Actividad]]="","",CONCATENATE(Tabla1[[#This Row],[POA]],".",Tabla1[[#This Row],[SRS]],".",Tabla1[[#This Row],[AREA]],".",Tabla1[[#This Row],[TIPO]]))</f>
        <v>#REF!</v>
      </c>
      <c r="C320" s="403" t="e">
        <f>IF(Tabla1[[#This Row],[Código_Actividad]]="","",'Formulario PPGR1'!#REF!)</f>
        <v>#REF!</v>
      </c>
      <c r="D320" s="403" t="e">
        <f>IF(Tabla1[[#This Row],[Código_Actividad]]="","",'Formulario PPGR1'!#REF!)</f>
        <v>#REF!</v>
      </c>
      <c r="E320" s="403" t="e">
        <f>IF(Tabla1[[#This Row],[Código_Actividad]]="","",'Formulario PPGR1'!#REF!)</f>
        <v>#REF!</v>
      </c>
      <c r="F320" s="403" t="e">
        <f>IF(Tabla1[[#This Row],[Código_Actividad]]="","",'Formulario PPGR1'!#REF!)</f>
        <v>#REF!</v>
      </c>
      <c r="G320" s="335" t="s">
        <v>1961</v>
      </c>
      <c r="H320" s="572" t="str">
        <f>IFERROR(VLOOKUP(Tabla1[[#This Row],[Código_Actividad]],'Formulario PPGR2'!$H$10:$I$1048576,2,FALSE),"")</f>
        <v>Monitoreo y Evaluación de los Servicios Odontológicos de la Red</v>
      </c>
      <c r="I320" s="384">
        <f>IFERROR(VLOOKUP(Tabla1[[#This Row],[Código_Actividad]],Tabla2[[Código]:[Total de Acciones ]],15,FALSE),"")</f>
        <v>11</v>
      </c>
      <c r="J320" s="556" t="s">
        <v>1127</v>
      </c>
      <c r="K320" s="558" t="s">
        <v>1128</v>
      </c>
      <c r="L320" s="557" t="s">
        <v>1135</v>
      </c>
      <c r="M320" s="382" t="str">
        <f>IFERROR(VLOOKUP($L320,[4]Insumos!$C$2:$F$517,2,FALSE),"")</f>
        <v>unidad</v>
      </c>
      <c r="N320" s="505">
        <v>3</v>
      </c>
      <c r="O320" s="338">
        <f>IFERROR(VLOOKUP($L320,[4]Insumos!$C$2:$F$517,3,FALSE),"")</f>
        <v>420.09199999999998</v>
      </c>
      <c r="P320" s="337">
        <f>+Tabla1[[#This Row],[Precio Unitario]]*Tabla1[[#This Row],[Cantidad de Insumos]]</f>
        <v>1260.2759999999998</v>
      </c>
      <c r="Q320" s="380" t="str">
        <f>IFERROR(VLOOKUP($L320,[4]Insumos!$C$2:$F$517,4,FALSE),"")</f>
        <v xml:space="preserve">2.3.9.2.01 </v>
      </c>
      <c r="R320" s="556" t="s">
        <v>1303</v>
      </c>
      <c r="S320" s="449"/>
      <c r="T320" s="449"/>
    </row>
    <row r="321" spans="2:20" ht="25.5" x14ac:dyDescent="0.25">
      <c r="B321" s="403" t="e">
        <f>IF(Tabla1[[#This Row],[Código_Actividad]]="","",CONCATENATE(Tabla1[[#This Row],[POA]],".",Tabla1[[#This Row],[SRS]],".",Tabla1[[#This Row],[AREA]],".",Tabla1[[#This Row],[TIPO]]))</f>
        <v>#REF!</v>
      </c>
      <c r="C321" s="403" t="e">
        <f>IF(Tabla1[[#This Row],[Código_Actividad]]="","",'Formulario PPGR1'!#REF!)</f>
        <v>#REF!</v>
      </c>
      <c r="D321" s="403" t="e">
        <f>IF(Tabla1[[#This Row],[Código_Actividad]]="","",'Formulario PPGR1'!#REF!)</f>
        <v>#REF!</v>
      </c>
      <c r="E321" s="403" t="e">
        <f>IF(Tabla1[[#This Row],[Código_Actividad]]="","",'Formulario PPGR1'!#REF!)</f>
        <v>#REF!</v>
      </c>
      <c r="F321" s="403" t="e">
        <f>IF(Tabla1[[#This Row],[Código_Actividad]]="","",'Formulario PPGR1'!#REF!)</f>
        <v>#REF!</v>
      </c>
      <c r="G321" s="335" t="s">
        <v>1961</v>
      </c>
      <c r="H321" s="572" t="str">
        <f>IFERROR(VLOOKUP(Tabla1[[#This Row],[Código_Actividad]],'Formulario PPGR2'!$H$10:$I$1048576,2,FALSE),"")</f>
        <v>Monitoreo y Evaluación de los Servicios Odontológicos de la Red</v>
      </c>
      <c r="I321" s="384">
        <f>IFERROR(VLOOKUP(Tabla1[[#This Row],[Código_Actividad]],Tabla2[[Código]:[Total de Acciones ]],15,FALSE),"")</f>
        <v>11</v>
      </c>
      <c r="J321" s="556" t="s">
        <v>1127</v>
      </c>
      <c r="K321" s="558" t="s">
        <v>1128</v>
      </c>
      <c r="L321" s="557" t="s">
        <v>1136</v>
      </c>
      <c r="M321" s="382" t="str">
        <f>IFERROR(VLOOKUP($L321,[4]Insumos!$C$2:$F$517,2,FALSE),"")</f>
        <v>unidad</v>
      </c>
      <c r="N321" s="505">
        <v>3</v>
      </c>
      <c r="O321" s="338">
        <f>IFERROR(VLOOKUP($L321,[4]Insumos!$C$2:$F$517,3,FALSE),"")</f>
        <v>422.358</v>
      </c>
      <c r="P321" s="337">
        <f>+Tabla1[[#This Row],[Precio Unitario]]*Tabla1[[#This Row],[Cantidad de Insumos]]</f>
        <v>1267.0740000000001</v>
      </c>
      <c r="Q321" s="380" t="str">
        <f>IFERROR(VLOOKUP($L321,[4]Insumos!$C$2:$F$517,4,FALSE),"")</f>
        <v xml:space="preserve">2.3.9.2.01 </v>
      </c>
      <c r="R321" s="556" t="s">
        <v>1303</v>
      </c>
      <c r="S321" s="449"/>
      <c r="T321" s="449"/>
    </row>
    <row r="322" spans="2:20" ht="51" x14ac:dyDescent="0.25">
      <c r="B322" s="403" t="e">
        <f>IF(Tabla1[[#This Row],[Código_Actividad]]="","",CONCATENATE(Tabla1[[#This Row],[POA]],".",Tabla1[[#This Row],[SRS]],".",Tabla1[[#This Row],[AREA]],".",Tabla1[[#This Row],[TIPO]]))</f>
        <v>#REF!</v>
      </c>
      <c r="C322" s="403" t="e">
        <f>IF(Tabla1[[#This Row],[Código_Actividad]]="","",'Formulario PPGR1'!#REF!)</f>
        <v>#REF!</v>
      </c>
      <c r="D322" s="403" t="e">
        <f>IF(Tabla1[[#This Row],[Código_Actividad]]="","",'Formulario PPGR1'!#REF!)</f>
        <v>#REF!</v>
      </c>
      <c r="E322" s="403" t="e">
        <f>IF(Tabla1[[#This Row],[Código_Actividad]]="","",'Formulario PPGR1'!#REF!)</f>
        <v>#REF!</v>
      </c>
      <c r="F322" s="403" t="e">
        <f>IF(Tabla1[[#This Row],[Código_Actividad]]="","",'Formulario PPGR1'!#REF!)</f>
        <v>#REF!</v>
      </c>
      <c r="G322" s="335" t="s">
        <v>1962</v>
      </c>
      <c r="H322" s="572" t="str">
        <f>IFERROR(VLOOKUP(Tabla1[[#This Row],[Código_Actividad]],'Formulario PPGR2'!$H$10:$I$1048576,2,FALSE),"")</f>
        <v xml:space="preserve">Ejecución de la campaña de concientización de la salud bucal en las embarazadas que asisten a los differentes EESS </v>
      </c>
      <c r="I322" s="384">
        <f>IFERROR(VLOOKUP(Tabla1[[#This Row],[Código_Actividad]],Tabla2[[Código]:[Total de Acciones ]],15,FALSE),"")</f>
        <v>5</v>
      </c>
      <c r="J322" s="556" t="s">
        <v>183</v>
      </c>
      <c r="K322" s="558" t="s">
        <v>995</v>
      </c>
      <c r="L322" s="557" t="s">
        <v>998</v>
      </c>
      <c r="M322" s="382" t="str">
        <f>IFERROR(VLOOKUP($L322,[4]Insumos!$C$2:$F$517,2,FALSE),"")</f>
        <v>unidad</v>
      </c>
      <c r="N322" s="505">
        <v>58</v>
      </c>
      <c r="O322" s="338">
        <f>IFERROR(VLOOKUP($L322,[4]Insumos!$C$2:$F$517,3,FALSE),"")</f>
        <v>5959</v>
      </c>
      <c r="P322" s="337">
        <f>+Tabla1[[#This Row],[Precio Unitario]]*Tabla1[[#This Row],[Cantidad de Insumos]]</f>
        <v>345622</v>
      </c>
      <c r="Q322" s="380" t="str">
        <f>IFERROR(VLOOKUP($L322,[4]Insumos!$C$2:$F$517,4,FALSE),"")</f>
        <v>2.3.3.3.01</v>
      </c>
      <c r="R322" s="556" t="s">
        <v>1305</v>
      </c>
      <c r="S322" s="449"/>
      <c r="T322" s="449"/>
    </row>
    <row r="323" spans="2:20" ht="51" x14ac:dyDescent="0.25">
      <c r="B323" s="403" t="e">
        <f>IF(Tabla1[[#This Row],[Código_Actividad]]="","",CONCATENATE(Tabla1[[#This Row],[POA]],".",Tabla1[[#This Row],[SRS]],".",Tabla1[[#This Row],[AREA]],".",Tabla1[[#This Row],[TIPO]]))</f>
        <v>#REF!</v>
      </c>
      <c r="C323" s="403" t="e">
        <f>IF(Tabla1[[#This Row],[Código_Actividad]]="","",'Formulario PPGR1'!#REF!)</f>
        <v>#REF!</v>
      </c>
      <c r="D323" s="403" t="e">
        <f>IF(Tabla1[[#This Row],[Código_Actividad]]="","",'Formulario PPGR1'!#REF!)</f>
        <v>#REF!</v>
      </c>
      <c r="E323" s="403" t="e">
        <f>IF(Tabla1[[#This Row],[Código_Actividad]]="","",'Formulario PPGR1'!#REF!)</f>
        <v>#REF!</v>
      </c>
      <c r="F323" s="403" t="e">
        <f>IF(Tabla1[[#This Row],[Código_Actividad]]="","",'Formulario PPGR1'!#REF!)</f>
        <v>#REF!</v>
      </c>
      <c r="G323" s="335" t="s">
        <v>1962</v>
      </c>
      <c r="H323" s="572" t="str">
        <f>IFERROR(VLOOKUP(Tabla1[[#This Row],[Código_Actividad]],'Formulario PPGR2'!$H$10:$I$1048576,2,FALSE),"")</f>
        <v xml:space="preserve">Ejecución de la campaña de concientización de la salud bucal en las embarazadas que asisten a los differentes EESS </v>
      </c>
      <c r="I323" s="384">
        <f>IFERROR(VLOOKUP(Tabla1[[#This Row],[Código_Actividad]],Tabla2[[Código]:[Total de Acciones ]],15,FALSE),"")</f>
        <v>5</v>
      </c>
      <c r="J323" s="556" t="s">
        <v>127</v>
      </c>
      <c r="K323" s="558" t="s">
        <v>891</v>
      </c>
      <c r="L323" s="557" t="s">
        <v>892</v>
      </c>
      <c r="M323" s="382" t="str">
        <f>IFERROR(VLOOKUP($L323,[4]Insumos!$C$2:$F$517,2,FALSE),"")</f>
        <v>unidad</v>
      </c>
      <c r="N323" s="505">
        <v>500</v>
      </c>
      <c r="O323" s="338">
        <f>IFERROR(VLOOKUP($L323,[4]Insumos!$C$2:$F$517,3,FALSE),"")</f>
        <v>1.9823999999999999</v>
      </c>
      <c r="P323" s="337">
        <f>+Tabla1[[#This Row],[Precio Unitario]]*Tabla1[[#This Row],[Cantidad de Insumos]]</f>
        <v>991.19999999999993</v>
      </c>
      <c r="Q323" s="380" t="str">
        <f>IFERROR(VLOOKUP($L323,[4]Insumos!$C$2:$F$517,4,FALSE),"")</f>
        <v xml:space="preserve">2.2.2.2.01 </v>
      </c>
      <c r="R323" s="556" t="s">
        <v>1303</v>
      </c>
      <c r="S323" s="449"/>
      <c r="T323" s="449"/>
    </row>
    <row r="324" spans="2:20" ht="25.5" x14ac:dyDescent="0.25">
      <c r="B324" s="403" t="e">
        <f>IF(Tabla1[[#This Row],[Código_Actividad]]="","",CONCATENATE(Tabla1[[#This Row],[POA]],".",Tabla1[[#This Row],[SRS]],".",Tabla1[[#This Row],[AREA]],".",Tabla1[[#This Row],[TIPO]]))</f>
        <v>#REF!</v>
      </c>
      <c r="C324" s="403" t="e">
        <f>IF(Tabla1[[#This Row],[Código_Actividad]]="","",'Formulario PPGR1'!#REF!)</f>
        <v>#REF!</v>
      </c>
      <c r="D324" s="403" t="e">
        <f>IF(Tabla1[[#This Row],[Código_Actividad]]="","",'Formulario PPGR1'!#REF!)</f>
        <v>#REF!</v>
      </c>
      <c r="E324" s="403" t="e">
        <f>IF(Tabla1[[#This Row],[Código_Actividad]]="","",'Formulario PPGR1'!#REF!)</f>
        <v>#REF!</v>
      </c>
      <c r="F324" s="403" t="e">
        <f>IF(Tabla1[[#This Row],[Código_Actividad]]="","",'Formulario PPGR1'!#REF!)</f>
        <v>#REF!</v>
      </c>
      <c r="G324" s="335" t="s">
        <v>1967</v>
      </c>
      <c r="H324" s="572" t="str">
        <f>IFERROR(VLOOKUP(Tabla1[[#This Row],[Código_Actividad]],'Formulario PPGR2'!$H$10:$I$1048576,2,FALSE),"")</f>
        <v>Levantamiento de los servicios odontológicos de la Red</v>
      </c>
      <c r="I324" s="384">
        <f>IFERROR(VLOOKUP(Tabla1[[#This Row],[Código_Actividad]],Tabla2[[Código]:[Total de Acciones ]],15,FALSE),"")</f>
        <v>1</v>
      </c>
      <c r="J324" s="556" t="s">
        <v>216</v>
      </c>
      <c r="K324" s="558" t="s">
        <v>846</v>
      </c>
      <c r="L324" s="557" t="s">
        <v>851</v>
      </c>
      <c r="M324" s="382" t="str">
        <f>IFERROR(VLOOKUP($L324,[4]Insumos!$C$2:$F$517,2,FALSE),"")</f>
        <v>galon</v>
      </c>
      <c r="N324" s="505">
        <v>50</v>
      </c>
      <c r="O324" s="338">
        <f>IFERROR(VLOOKUP($L324,[4]Insumos!$C$2:$F$517,3,FALSE),"")</f>
        <v>197</v>
      </c>
      <c r="P324" s="337">
        <f>+Tabla1[[#This Row],[Precio Unitario]]*Tabla1[[#This Row],[Cantidad de Insumos]]</f>
        <v>9850</v>
      </c>
      <c r="Q324" s="380" t="str">
        <f>IFERROR(VLOOKUP($L324,[4]Insumos!$C$2:$F$517,4,FALSE),"")</f>
        <v>2.3.7.1.02</v>
      </c>
      <c r="R324" s="556" t="s">
        <v>1303</v>
      </c>
      <c r="S324" s="449"/>
      <c r="T324" s="449"/>
    </row>
    <row r="325" spans="2:20" ht="25.5" x14ac:dyDescent="0.25">
      <c r="B325" s="403" t="e">
        <f>IF(Tabla1[[#This Row],[Código_Actividad]]="","",CONCATENATE(Tabla1[[#This Row],[POA]],".",Tabla1[[#This Row],[SRS]],".",Tabla1[[#This Row],[AREA]],".",Tabla1[[#This Row],[TIPO]]))</f>
        <v>#REF!</v>
      </c>
      <c r="C325" s="403" t="e">
        <f>IF(Tabla1[[#This Row],[Código_Actividad]]="","",'Formulario PPGR1'!#REF!)</f>
        <v>#REF!</v>
      </c>
      <c r="D325" s="403" t="e">
        <f>IF(Tabla1[[#This Row],[Código_Actividad]]="","",'Formulario PPGR1'!#REF!)</f>
        <v>#REF!</v>
      </c>
      <c r="E325" s="403" t="e">
        <f>IF(Tabla1[[#This Row],[Código_Actividad]]="","",'Formulario PPGR1'!#REF!)</f>
        <v>#REF!</v>
      </c>
      <c r="F325" s="403" t="e">
        <f>IF(Tabla1[[#This Row],[Código_Actividad]]="","",'Formulario PPGR1'!#REF!)</f>
        <v>#REF!</v>
      </c>
      <c r="G325" s="335" t="s">
        <v>1967</v>
      </c>
      <c r="H325" s="572" t="str">
        <f>IFERROR(VLOOKUP(Tabla1[[#This Row],[Código_Actividad]],'Formulario PPGR2'!$H$10:$I$1048576,2,FALSE),"")</f>
        <v>Levantamiento de los servicios odontológicos de la Red</v>
      </c>
      <c r="I325" s="384">
        <f>IFERROR(VLOOKUP(Tabla1[[#This Row],[Código_Actividad]],Tabla2[[Código]:[Total de Acciones ]],15,FALSE),"")</f>
        <v>1</v>
      </c>
      <c r="J325" s="556" t="s">
        <v>127</v>
      </c>
      <c r="K325" s="558" t="s">
        <v>891</v>
      </c>
      <c r="L325" s="557" t="s">
        <v>892</v>
      </c>
      <c r="M325" s="382" t="str">
        <f>IFERROR(VLOOKUP($L325,[4]Insumos!$C$2:$F$517,2,FALSE),"")</f>
        <v>unidad</v>
      </c>
      <c r="N325" s="505">
        <v>60</v>
      </c>
      <c r="O325" s="338">
        <f>IFERROR(VLOOKUP($L325,[4]Insumos!$C$2:$F$517,3,FALSE),"")</f>
        <v>1.9823999999999999</v>
      </c>
      <c r="P325" s="337">
        <f>+Tabla1[[#This Row],[Precio Unitario]]*Tabla1[[#This Row],[Cantidad de Insumos]]</f>
        <v>118.944</v>
      </c>
      <c r="Q325" s="380" t="str">
        <f>IFERROR(VLOOKUP($L325,[4]Insumos!$C$2:$F$517,4,FALSE),"")</f>
        <v xml:space="preserve">2.2.2.2.01 </v>
      </c>
      <c r="R325" s="556" t="s">
        <v>1303</v>
      </c>
      <c r="S325" s="449"/>
      <c r="T325" s="449"/>
    </row>
    <row r="326" spans="2:20" ht="25.5" x14ac:dyDescent="0.25">
      <c r="B326" s="403" t="e">
        <f>IF(Tabla1[[#This Row],[Código_Actividad]]="","",CONCATENATE(Tabla1[[#This Row],[POA]],".",Tabla1[[#This Row],[SRS]],".",Tabla1[[#This Row],[AREA]],".",Tabla1[[#This Row],[TIPO]]))</f>
        <v>#REF!</v>
      </c>
      <c r="C326" s="403" t="e">
        <f>IF(Tabla1[[#This Row],[Código_Actividad]]="","",'Formulario PPGR1'!#REF!)</f>
        <v>#REF!</v>
      </c>
      <c r="D326" s="403" t="e">
        <f>IF(Tabla1[[#This Row],[Código_Actividad]]="","",'Formulario PPGR1'!#REF!)</f>
        <v>#REF!</v>
      </c>
      <c r="E326" s="403" t="e">
        <f>IF(Tabla1[[#This Row],[Código_Actividad]]="","",'Formulario PPGR1'!#REF!)</f>
        <v>#REF!</v>
      </c>
      <c r="F326" s="403" t="e">
        <f>IF(Tabla1[[#This Row],[Código_Actividad]]="","",'Formulario PPGR1'!#REF!)</f>
        <v>#REF!</v>
      </c>
      <c r="G326" s="335" t="s">
        <v>1967</v>
      </c>
      <c r="H326" s="572" t="str">
        <f>IFERROR(VLOOKUP(Tabla1[[#This Row],[Código_Actividad]],'Formulario PPGR2'!$H$10:$I$1048576,2,FALSE),"")</f>
        <v>Levantamiento de los servicios odontológicos de la Red</v>
      </c>
      <c r="I326" s="384">
        <f>IFERROR(VLOOKUP(Tabla1[[#This Row],[Código_Actividad]],Tabla2[[Código]:[Total de Acciones ]],15,FALSE),"")</f>
        <v>1</v>
      </c>
      <c r="J326" s="556" t="s">
        <v>128</v>
      </c>
      <c r="K326" s="558" t="s">
        <v>1298</v>
      </c>
      <c r="L326" s="557" t="s">
        <v>1302</v>
      </c>
      <c r="M326" s="382" t="str">
        <f>IFERROR(VLOOKUP($L326,[4]Insumos!$C$2:$F$517,2,FALSE),"")</f>
        <v xml:space="preserve">Cheque </v>
      </c>
      <c r="N326" s="505">
        <v>10</v>
      </c>
      <c r="O326" s="338">
        <f>IFERROR(VLOOKUP($L326,[4]Insumos!$C$2:$F$517,3,FALSE),"")</f>
        <v>2100</v>
      </c>
      <c r="P326" s="337">
        <f>+Tabla1[[#This Row],[Precio Unitario]]*Tabla1[[#This Row],[Cantidad de Insumos]]</f>
        <v>21000</v>
      </c>
      <c r="Q326" s="380" t="str">
        <f>IFERROR(VLOOKUP($L326,[4]Insumos!$C$2:$F$517,4,FALSE),"")</f>
        <v>2.2.3.1.01</v>
      </c>
      <c r="R326" s="556" t="s">
        <v>1303</v>
      </c>
      <c r="S326" s="449"/>
      <c r="T326" s="449"/>
    </row>
    <row r="327" spans="2:20" ht="25.5" x14ac:dyDescent="0.25">
      <c r="B327" s="403" t="e">
        <f>IF(Tabla1[[#This Row],[Código_Actividad]]="","",CONCATENATE(Tabla1[[#This Row],[POA]],".",Tabla1[[#This Row],[SRS]],".",Tabla1[[#This Row],[AREA]],".",Tabla1[[#This Row],[TIPO]]))</f>
        <v>#REF!</v>
      </c>
      <c r="C327" s="403" t="e">
        <f>IF(Tabla1[[#This Row],[Código_Actividad]]="","",'Formulario PPGR1'!#REF!)</f>
        <v>#REF!</v>
      </c>
      <c r="D327" s="403" t="e">
        <f>IF(Tabla1[[#This Row],[Código_Actividad]]="","",'Formulario PPGR1'!#REF!)</f>
        <v>#REF!</v>
      </c>
      <c r="E327" s="403" t="e">
        <f>IF(Tabla1[[#This Row],[Código_Actividad]]="","",'Formulario PPGR1'!#REF!)</f>
        <v>#REF!</v>
      </c>
      <c r="F327" s="403" t="e">
        <f>IF(Tabla1[[#This Row],[Código_Actividad]]="","",'Formulario PPGR1'!#REF!)</f>
        <v>#REF!</v>
      </c>
      <c r="G327" s="335" t="s">
        <v>1967</v>
      </c>
      <c r="H327" s="572" t="str">
        <f>IFERROR(VLOOKUP(Tabla1[[#This Row],[Código_Actividad]],'Formulario PPGR2'!$H$10:$I$1048576,2,FALSE),"")</f>
        <v>Levantamiento de los servicios odontológicos de la Red</v>
      </c>
      <c r="I327" s="384">
        <f>IFERROR(VLOOKUP(Tabla1[[#This Row],[Código_Actividad]],Tabla2[[Código]:[Total de Acciones ]],15,FALSE),"")</f>
        <v>1</v>
      </c>
      <c r="J327" s="556" t="s">
        <v>1127</v>
      </c>
      <c r="K327" s="558" t="s">
        <v>1128</v>
      </c>
      <c r="L327" s="557" t="s">
        <v>1135</v>
      </c>
      <c r="M327" s="382" t="str">
        <f>IFERROR(VLOOKUP($L327,[4]Insumos!$C$2:$F$517,2,FALSE),"")</f>
        <v>unidad</v>
      </c>
      <c r="N327" s="505">
        <v>5</v>
      </c>
      <c r="O327" s="338">
        <f>IFERROR(VLOOKUP($L327,[4]Insumos!$C$2:$F$517,3,FALSE),"")</f>
        <v>420.09199999999998</v>
      </c>
      <c r="P327" s="337">
        <f>+Tabla1[[#This Row],[Precio Unitario]]*Tabla1[[#This Row],[Cantidad de Insumos]]</f>
        <v>2100.46</v>
      </c>
      <c r="Q327" s="380" t="str">
        <f>IFERROR(VLOOKUP($L327,[4]Insumos!$C$2:$F$517,4,FALSE),"")</f>
        <v xml:space="preserve">2.3.9.2.01 </v>
      </c>
      <c r="R327" s="556" t="s">
        <v>1303</v>
      </c>
      <c r="S327" s="449"/>
      <c r="T327" s="449"/>
    </row>
    <row r="328" spans="2:20" ht="25.5" x14ac:dyDescent="0.25">
      <c r="B328" s="403" t="e">
        <f>IF(Tabla1[[#This Row],[Código_Actividad]]="","",CONCATENATE(Tabla1[[#This Row],[POA]],".",Tabla1[[#This Row],[SRS]],".",Tabla1[[#This Row],[AREA]],".",Tabla1[[#This Row],[TIPO]]))</f>
        <v>#REF!</v>
      </c>
      <c r="C328" s="403" t="e">
        <f>IF(Tabla1[[#This Row],[Código_Actividad]]="","",'Formulario PPGR1'!#REF!)</f>
        <v>#REF!</v>
      </c>
      <c r="D328" s="403" t="e">
        <f>IF(Tabla1[[#This Row],[Código_Actividad]]="","",'Formulario PPGR1'!#REF!)</f>
        <v>#REF!</v>
      </c>
      <c r="E328" s="403" t="e">
        <f>IF(Tabla1[[#This Row],[Código_Actividad]]="","",'Formulario PPGR1'!#REF!)</f>
        <v>#REF!</v>
      </c>
      <c r="F328" s="403" t="e">
        <f>IF(Tabla1[[#This Row],[Código_Actividad]]="","",'Formulario PPGR1'!#REF!)</f>
        <v>#REF!</v>
      </c>
      <c r="G328" s="335" t="s">
        <v>1967</v>
      </c>
      <c r="H328" s="572" t="str">
        <f>IFERROR(VLOOKUP(Tabla1[[#This Row],[Código_Actividad]],'Formulario PPGR2'!$H$10:$I$1048576,2,FALSE),"")</f>
        <v>Levantamiento de los servicios odontológicos de la Red</v>
      </c>
      <c r="I328" s="384">
        <f>IFERROR(VLOOKUP(Tabla1[[#This Row],[Código_Actividad]],Tabla2[[Código]:[Total de Acciones ]],15,FALSE),"")</f>
        <v>1</v>
      </c>
      <c r="J328" s="556" t="s">
        <v>1127</v>
      </c>
      <c r="K328" s="558" t="s">
        <v>1128</v>
      </c>
      <c r="L328" s="557" t="s">
        <v>1196</v>
      </c>
      <c r="M328" s="382" t="str">
        <f>IFERROR(VLOOKUP($L328,[4]Insumos!$C$2:$F$517,2,FALSE),"")</f>
        <v>unidad</v>
      </c>
      <c r="N328" s="505">
        <v>5</v>
      </c>
      <c r="O328" s="338">
        <f>IFERROR(VLOOKUP($L328,[4]Insumos!$C$2:$F$517,3,FALSE),"")</f>
        <v>55</v>
      </c>
      <c r="P328" s="337">
        <f>+Tabla1[[#This Row],[Precio Unitario]]*Tabla1[[#This Row],[Cantidad de Insumos]]</f>
        <v>275</v>
      </c>
      <c r="Q328" s="380" t="str">
        <f>IFERROR(VLOOKUP($L328,[4]Insumos!$C$2:$F$517,4,FALSE),"")</f>
        <v xml:space="preserve">2.3.9.2.01 </v>
      </c>
      <c r="R328" s="556" t="s">
        <v>1303</v>
      </c>
      <c r="S328" s="449"/>
      <c r="T328" s="449"/>
    </row>
    <row r="329" spans="2:20" ht="38.25" x14ac:dyDescent="0.25">
      <c r="B329" s="403" t="e">
        <f>IF(Tabla1[[#This Row],[Código_Actividad]]="","",CONCATENATE(Tabla1[[#This Row],[POA]],".",Tabla1[[#This Row],[SRS]],".",Tabla1[[#This Row],[AREA]],".",Tabla1[[#This Row],[TIPO]]))</f>
        <v>#REF!</v>
      </c>
      <c r="C329" s="403" t="e">
        <f>IF(Tabla1[[#This Row],[Código_Actividad]]="","",'Formulario PPGR1'!#REF!)</f>
        <v>#REF!</v>
      </c>
      <c r="D329" s="403" t="e">
        <f>IF(Tabla1[[#This Row],[Código_Actividad]]="","",'Formulario PPGR1'!#REF!)</f>
        <v>#REF!</v>
      </c>
      <c r="E329" s="403" t="e">
        <f>IF(Tabla1[[#This Row],[Código_Actividad]]="","",'Formulario PPGR1'!#REF!)</f>
        <v>#REF!</v>
      </c>
      <c r="F329" s="403" t="e">
        <f>IF(Tabla1[[#This Row],[Código_Actividad]]="","",'Formulario PPGR1'!#REF!)</f>
        <v>#REF!</v>
      </c>
      <c r="G329" s="335" t="s">
        <v>1969</v>
      </c>
      <c r="H329" s="572" t="str">
        <f>IFERROR(VLOOKUP(Tabla1[[#This Row],[Código_Actividad]],'Formulario PPGR2'!$H$10:$I$1048576,2,FALSE),"")</f>
        <v>Identificacion brecha de RRHH según necesidades de los servicios odontológicos</v>
      </c>
      <c r="I329" s="384">
        <f>IFERROR(VLOOKUP(Tabla1[[#This Row],[Código_Actividad]],Tabla2[[Código]:[Total de Acciones ]],15,FALSE),"")</f>
        <v>1</v>
      </c>
      <c r="J329" s="556" t="s">
        <v>216</v>
      </c>
      <c r="K329" s="558" t="s">
        <v>846</v>
      </c>
      <c r="L329" s="557" t="s">
        <v>851</v>
      </c>
      <c r="M329" s="382" t="str">
        <f>IFERROR(VLOOKUP($L329,[4]Insumos!$C$2:$F$517,2,FALSE),"")</f>
        <v>galon</v>
      </c>
      <c r="N329" s="505">
        <v>50</v>
      </c>
      <c r="O329" s="338">
        <f>IFERROR(VLOOKUP($L329,[4]Insumos!$C$2:$F$517,3,FALSE),"")</f>
        <v>197</v>
      </c>
      <c r="P329" s="337">
        <f>+Tabla1[[#This Row],[Precio Unitario]]*Tabla1[[#This Row],[Cantidad de Insumos]]</f>
        <v>9850</v>
      </c>
      <c r="Q329" s="380" t="str">
        <f>IFERROR(VLOOKUP($L329,[4]Insumos!$C$2:$F$517,4,FALSE),"")</f>
        <v>2.3.7.1.02</v>
      </c>
      <c r="R329" s="556" t="s">
        <v>1303</v>
      </c>
      <c r="S329" s="449"/>
      <c r="T329" s="449"/>
    </row>
    <row r="330" spans="2:20" ht="38.25" x14ac:dyDescent="0.25">
      <c r="B330" s="403" t="e">
        <f>IF(Tabla1[[#This Row],[Código_Actividad]]="","",CONCATENATE(Tabla1[[#This Row],[POA]],".",Tabla1[[#This Row],[SRS]],".",Tabla1[[#This Row],[AREA]],".",Tabla1[[#This Row],[TIPO]]))</f>
        <v>#REF!</v>
      </c>
      <c r="C330" s="403" t="e">
        <f>IF(Tabla1[[#This Row],[Código_Actividad]]="","",'Formulario PPGR1'!#REF!)</f>
        <v>#REF!</v>
      </c>
      <c r="D330" s="403" t="e">
        <f>IF(Tabla1[[#This Row],[Código_Actividad]]="","",'Formulario PPGR1'!#REF!)</f>
        <v>#REF!</v>
      </c>
      <c r="E330" s="403" t="e">
        <f>IF(Tabla1[[#This Row],[Código_Actividad]]="","",'Formulario PPGR1'!#REF!)</f>
        <v>#REF!</v>
      </c>
      <c r="F330" s="403" t="e">
        <f>IF(Tabla1[[#This Row],[Código_Actividad]]="","",'Formulario PPGR1'!#REF!)</f>
        <v>#REF!</v>
      </c>
      <c r="G330" s="335" t="s">
        <v>1969</v>
      </c>
      <c r="H330" s="572" t="str">
        <f>IFERROR(VLOOKUP(Tabla1[[#This Row],[Código_Actividad]],'Formulario PPGR2'!$H$10:$I$1048576,2,FALSE),"")</f>
        <v>Identificacion brecha de RRHH según necesidades de los servicios odontológicos</v>
      </c>
      <c r="I330" s="384">
        <f>IFERROR(VLOOKUP(Tabla1[[#This Row],[Código_Actividad]],Tabla2[[Código]:[Total de Acciones ]],15,FALSE),"")</f>
        <v>1</v>
      </c>
      <c r="J330" s="556" t="s">
        <v>128</v>
      </c>
      <c r="K330" s="558" t="s">
        <v>1298</v>
      </c>
      <c r="L330" s="557" t="s">
        <v>1302</v>
      </c>
      <c r="M330" s="382" t="str">
        <f>IFERROR(VLOOKUP($L330,[4]Insumos!$C$2:$F$517,2,FALSE),"")</f>
        <v xml:space="preserve">Cheque </v>
      </c>
      <c r="N330" s="505">
        <v>25</v>
      </c>
      <c r="O330" s="338">
        <f>IFERROR(VLOOKUP($L330,[4]Insumos!$C$2:$F$517,3,FALSE),"")</f>
        <v>2100</v>
      </c>
      <c r="P330" s="337">
        <f>+Tabla1[[#This Row],[Precio Unitario]]*Tabla1[[#This Row],[Cantidad de Insumos]]</f>
        <v>52500</v>
      </c>
      <c r="Q330" s="380" t="str">
        <f>IFERROR(VLOOKUP($L330,[4]Insumos!$C$2:$F$517,4,FALSE),"")</f>
        <v>2.2.3.1.01</v>
      </c>
      <c r="R330" s="556" t="s">
        <v>1303</v>
      </c>
      <c r="S330" s="449"/>
      <c r="T330" s="449"/>
    </row>
    <row r="331" spans="2:20" ht="38.25" x14ac:dyDescent="0.25">
      <c r="B331" s="403" t="e">
        <f>IF(Tabla1[[#This Row],[Código_Actividad]]="","",CONCATENATE(Tabla1[[#This Row],[POA]],".",Tabla1[[#This Row],[SRS]],".",Tabla1[[#This Row],[AREA]],".",Tabla1[[#This Row],[TIPO]]))</f>
        <v>#REF!</v>
      </c>
      <c r="C331" s="403" t="e">
        <f>IF(Tabla1[[#This Row],[Código_Actividad]]="","",'Formulario PPGR1'!#REF!)</f>
        <v>#REF!</v>
      </c>
      <c r="D331" s="403" t="e">
        <f>IF(Tabla1[[#This Row],[Código_Actividad]]="","",'Formulario PPGR1'!#REF!)</f>
        <v>#REF!</v>
      </c>
      <c r="E331" s="403" t="e">
        <f>IF(Tabla1[[#This Row],[Código_Actividad]]="","",'Formulario PPGR1'!#REF!)</f>
        <v>#REF!</v>
      </c>
      <c r="F331" s="403" t="e">
        <f>IF(Tabla1[[#This Row],[Código_Actividad]]="","",'Formulario PPGR1'!#REF!)</f>
        <v>#REF!</v>
      </c>
      <c r="G331" s="335" t="s">
        <v>1969</v>
      </c>
      <c r="H331" s="572" t="str">
        <f>IFERROR(VLOOKUP(Tabla1[[#This Row],[Código_Actividad]],'Formulario PPGR2'!$H$10:$I$1048576,2,FALSE),"")</f>
        <v>Identificacion brecha de RRHH según necesidades de los servicios odontológicos</v>
      </c>
      <c r="I331" s="384">
        <f>IFERROR(VLOOKUP(Tabla1[[#This Row],[Código_Actividad]],Tabla2[[Código]:[Total de Acciones ]],15,FALSE),"")</f>
        <v>1</v>
      </c>
      <c r="J331" s="556" t="s">
        <v>127</v>
      </c>
      <c r="K331" s="558" t="s">
        <v>891</v>
      </c>
      <c r="L331" s="557"/>
      <c r="M331" s="382" t="str">
        <f>IFERROR(VLOOKUP($L331,[4]Insumos!$C$2:$F$517,2,FALSE),"")</f>
        <v/>
      </c>
      <c r="N331" s="505">
        <v>20</v>
      </c>
      <c r="O331" s="338" t="str">
        <f>IFERROR(VLOOKUP($L331,[4]Insumos!$C$2:$F$517,3,FALSE),"")</f>
        <v/>
      </c>
      <c r="P331" s="337" t="e">
        <f>+Tabla1[[#This Row],[Precio Unitario]]*Tabla1[[#This Row],[Cantidad de Insumos]]</f>
        <v>#VALUE!</v>
      </c>
      <c r="Q331" s="380" t="str">
        <f>IFERROR(VLOOKUP($L331,[4]Insumos!$C$2:$F$517,4,FALSE),"")</f>
        <v/>
      </c>
      <c r="R331" s="556" t="s">
        <v>1303</v>
      </c>
      <c r="S331" s="449"/>
      <c r="T331" s="449"/>
    </row>
    <row r="332" spans="2:20" ht="38.25" x14ac:dyDescent="0.25">
      <c r="B332" s="403" t="e">
        <f>IF(Tabla1[[#This Row],[Código_Actividad]]="","",CONCATENATE(Tabla1[[#This Row],[POA]],".",Tabla1[[#This Row],[SRS]],".",Tabla1[[#This Row],[AREA]],".",Tabla1[[#This Row],[TIPO]]))</f>
        <v>#REF!</v>
      </c>
      <c r="C332" s="403" t="e">
        <f>IF(Tabla1[[#This Row],[Código_Actividad]]="","",'Formulario PPGR1'!#REF!)</f>
        <v>#REF!</v>
      </c>
      <c r="D332" s="403" t="e">
        <f>IF(Tabla1[[#This Row],[Código_Actividad]]="","",'Formulario PPGR1'!#REF!)</f>
        <v>#REF!</v>
      </c>
      <c r="E332" s="403" t="e">
        <f>IF(Tabla1[[#This Row],[Código_Actividad]]="","",'Formulario PPGR1'!#REF!)</f>
        <v>#REF!</v>
      </c>
      <c r="F332" s="403" t="e">
        <f>IF(Tabla1[[#This Row],[Código_Actividad]]="","",'Formulario PPGR1'!#REF!)</f>
        <v>#REF!</v>
      </c>
      <c r="G332" s="335" t="s">
        <v>1969</v>
      </c>
      <c r="H332" s="572" t="str">
        <f>IFERROR(VLOOKUP(Tabla1[[#This Row],[Código_Actividad]],'Formulario PPGR2'!$H$10:$I$1048576,2,FALSE),"")</f>
        <v>Identificacion brecha de RRHH según necesidades de los servicios odontológicos</v>
      </c>
      <c r="I332" s="384">
        <f>IFERROR(VLOOKUP(Tabla1[[#This Row],[Código_Actividad]],Tabla2[[Código]:[Total de Acciones ]],15,FALSE),"")</f>
        <v>1</v>
      </c>
      <c r="J332" s="556" t="s">
        <v>1127</v>
      </c>
      <c r="K332" s="558" t="s">
        <v>1128</v>
      </c>
      <c r="L332" s="557" t="s">
        <v>1136</v>
      </c>
      <c r="M332" s="382" t="str">
        <f>IFERROR(VLOOKUP($L332,[4]Insumos!$C$2:$F$517,2,FALSE),"")</f>
        <v>unidad</v>
      </c>
      <c r="N332" s="505">
        <v>2</v>
      </c>
      <c r="O332" s="338">
        <f>IFERROR(VLOOKUP($L332,[4]Insumos!$C$2:$F$517,3,FALSE),"")</f>
        <v>422.358</v>
      </c>
      <c r="P332" s="337">
        <f>+Tabla1[[#This Row],[Precio Unitario]]*Tabla1[[#This Row],[Cantidad de Insumos]]</f>
        <v>844.71600000000001</v>
      </c>
      <c r="Q332" s="380" t="str">
        <f>IFERROR(VLOOKUP($L332,[4]Insumos!$C$2:$F$517,4,FALSE),"")</f>
        <v xml:space="preserve">2.3.9.2.01 </v>
      </c>
      <c r="R332" s="556" t="s">
        <v>1303</v>
      </c>
      <c r="S332" s="449"/>
      <c r="T332" s="449"/>
    </row>
    <row r="333" spans="2:20" ht="38.25" x14ac:dyDescent="0.25">
      <c r="B333" s="403" t="e">
        <f>IF(Tabla1[[#This Row],[Código_Actividad]]="","",CONCATENATE(Tabla1[[#This Row],[POA]],".",Tabla1[[#This Row],[SRS]],".",Tabla1[[#This Row],[AREA]],".",Tabla1[[#This Row],[TIPO]]))</f>
        <v>#REF!</v>
      </c>
      <c r="C333" s="403" t="e">
        <f>IF(Tabla1[[#This Row],[Código_Actividad]]="","",'Formulario PPGR1'!#REF!)</f>
        <v>#REF!</v>
      </c>
      <c r="D333" s="403" t="e">
        <f>IF(Tabla1[[#This Row],[Código_Actividad]]="","",'Formulario PPGR1'!#REF!)</f>
        <v>#REF!</v>
      </c>
      <c r="E333" s="403" t="e">
        <f>IF(Tabla1[[#This Row],[Código_Actividad]]="","",'Formulario PPGR1'!#REF!)</f>
        <v>#REF!</v>
      </c>
      <c r="F333" s="403" t="e">
        <f>IF(Tabla1[[#This Row],[Código_Actividad]]="","",'Formulario PPGR1'!#REF!)</f>
        <v>#REF!</v>
      </c>
      <c r="G333" s="335" t="s">
        <v>1969</v>
      </c>
      <c r="H333" s="572" t="str">
        <f>IFERROR(VLOOKUP(Tabla1[[#This Row],[Código_Actividad]],'Formulario PPGR2'!$H$10:$I$1048576,2,FALSE),"")</f>
        <v>Identificacion brecha de RRHH según necesidades de los servicios odontológicos</v>
      </c>
      <c r="I333" s="384">
        <f>IFERROR(VLOOKUP(Tabla1[[#This Row],[Código_Actividad]],Tabla2[[Código]:[Total de Acciones ]],15,FALSE),"")</f>
        <v>1</v>
      </c>
      <c r="J333" s="556" t="s">
        <v>1127</v>
      </c>
      <c r="K333" s="558" t="s">
        <v>1128</v>
      </c>
      <c r="L333" s="557" t="s">
        <v>1196</v>
      </c>
      <c r="M333" s="382" t="str">
        <f>IFERROR(VLOOKUP($L333,[4]Insumos!$C$2:$F$517,2,FALSE),"")</f>
        <v>unidad</v>
      </c>
      <c r="N333" s="505">
        <v>3</v>
      </c>
      <c r="O333" s="338">
        <f>IFERROR(VLOOKUP($L333,[4]Insumos!$C$2:$F$517,3,FALSE),"")</f>
        <v>55</v>
      </c>
      <c r="P333" s="337">
        <f>+Tabla1[[#This Row],[Precio Unitario]]*Tabla1[[#This Row],[Cantidad de Insumos]]</f>
        <v>165</v>
      </c>
      <c r="Q333" s="380" t="str">
        <f>IFERROR(VLOOKUP($L333,[4]Insumos!$C$2:$F$517,4,FALSE),"")</f>
        <v xml:space="preserve">2.3.9.2.01 </v>
      </c>
      <c r="R333" s="556" t="s">
        <v>1303</v>
      </c>
      <c r="S333" s="449"/>
      <c r="T333" s="449"/>
    </row>
    <row r="334" spans="2:20" ht="38.25" x14ac:dyDescent="0.25">
      <c r="B334" s="403" t="e">
        <f>IF(Tabla1[[#This Row],[Código_Actividad]]="","",CONCATENATE(Tabla1[[#This Row],[POA]],".",Tabla1[[#This Row],[SRS]],".",Tabla1[[#This Row],[AREA]],".",Tabla1[[#This Row],[TIPO]]))</f>
        <v>#REF!</v>
      </c>
      <c r="C334" s="403" t="e">
        <f>IF(Tabla1[[#This Row],[Código_Actividad]]="","",'Formulario PPGR1'!#REF!)</f>
        <v>#REF!</v>
      </c>
      <c r="D334" s="403" t="e">
        <f>IF(Tabla1[[#This Row],[Código_Actividad]]="","",'Formulario PPGR1'!#REF!)</f>
        <v>#REF!</v>
      </c>
      <c r="E334" s="403" t="e">
        <f>IF(Tabla1[[#This Row],[Código_Actividad]]="","",'Formulario PPGR1'!#REF!)</f>
        <v>#REF!</v>
      </c>
      <c r="F334" s="403" t="e">
        <f>IF(Tabla1[[#This Row],[Código_Actividad]]="","",'Formulario PPGR1'!#REF!)</f>
        <v>#REF!</v>
      </c>
      <c r="G334" s="335" t="s">
        <v>1969</v>
      </c>
      <c r="H334" s="572" t="str">
        <f>IFERROR(VLOOKUP(Tabla1[[#This Row],[Código_Actividad]],'Formulario PPGR2'!$H$10:$I$1048576,2,FALSE),"")</f>
        <v>Identificacion brecha de RRHH según necesidades de los servicios odontológicos</v>
      </c>
      <c r="I334" s="384">
        <f>IFERROR(VLOOKUP(Tabla1[[#This Row],[Código_Actividad]],Tabla2[[Código]:[Total de Acciones ]],15,FALSE),"")</f>
        <v>1</v>
      </c>
      <c r="J334" s="556" t="s">
        <v>1127</v>
      </c>
      <c r="K334" s="558" t="s">
        <v>1128</v>
      </c>
      <c r="L334" s="557" t="s">
        <v>1199</v>
      </c>
      <c r="M334" s="382" t="str">
        <f>IFERROR(VLOOKUP($L334,[4]Insumos!$C$2:$F$517,2,FALSE),"")</f>
        <v>unidad</v>
      </c>
      <c r="N334" s="505">
        <v>3</v>
      </c>
      <c r="O334" s="338">
        <f>IFERROR(VLOOKUP($L334,[4]Insumos!$C$2:$F$517,3,FALSE),"")</f>
        <v>50</v>
      </c>
      <c r="P334" s="337">
        <f>+Tabla1[[#This Row],[Precio Unitario]]*Tabla1[[#This Row],[Cantidad de Insumos]]</f>
        <v>150</v>
      </c>
      <c r="Q334" s="380" t="str">
        <f>IFERROR(VLOOKUP($L334,[4]Insumos!$C$2:$F$517,4,FALSE),"")</f>
        <v xml:space="preserve">2.3.9.2.01 </v>
      </c>
      <c r="R334" s="556" t="s">
        <v>1303</v>
      </c>
      <c r="S334" s="449"/>
      <c r="T334" s="449"/>
    </row>
    <row r="335" spans="2:20" ht="38.25" x14ac:dyDescent="0.25">
      <c r="B335" s="403" t="e">
        <f>IF(Tabla1[[#This Row],[Código_Actividad]]="","",CONCATENATE(Tabla1[[#This Row],[POA]],".",Tabla1[[#This Row],[SRS]],".",Tabla1[[#This Row],[AREA]],".",Tabla1[[#This Row],[TIPO]]))</f>
        <v>#REF!</v>
      </c>
      <c r="C335" s="403" t="e">
        <f>IF(Tabla1[[#This Row],[Código_Actividad]]="","",'Formulario PPGR1'!#REF!)</f>
        <v>#REF!</v>
      </c>
      <c r="D335" s="403" t="e">
        <f>IF(Tabla1[[#This Row],[Código_Actividad]]="","",'Formulario PPGR1'!#REF!)</f>
        <v>#REF!</v>
      </c>
      <c r="E335" s="403" t="e">
        <f>IF(Tabla1[[#This Row],[Código_Actividad]]="","",'Formulario PPGR1'!#REF!)</f>
        <v>#REF!</v>
      </c>
      <c r="F335" s="403" t="e">
        <f>IF(Tabla1[[#This Row],[Código_Actividad]]="","",'Formulario PPGR1'!#REF!)</f>
        <v>#REF!</v>
      </c>
      <c r="G335" s="335" t="s">
        <v>1969</v>
      </c>
      <c r="H335" s="572" t="str">
        <f>IFERROR(VLOOKUP(Tabla1[[#This Row],[Código_Actividad]],'Formulario PPGR2'!$H$10:$I$1048576,2,FALSE),"")</f>
        <v>Identificacion brecha de RRHH según necesidades de los servicios odontológicos</v>
      </c>
      <c r="I335" s="384">
        <f>IFERROR(VLOOKUP(Tabla1[[#This Row],[Código_Actividad]],Tabla2[[Código]:[Total de Acciones ]],15,FALSE),"")</f>
        <v>1</v>
      </c>
      <c r="J335" s="556" t="s">
        <v>1127</v>
      </c>
      <c r="K335" s="558" t="s">
        <v>1128</v>
      </c>
      <c r="L335" s="557" t="s">
        <v>1200</v>
      </c>
      <c r="M335" s="382" t="str">
        <f>IFERROR(VLOOKUP($L335,[4]Insumos!$C$2:$F$517,2,FALSE),"")</f>
        <v>unidad</v>
      </c>
      <c r="N335" s="505">
        <v>3</v>
      </c>
      <c r="O335" s="338">
        <f>IFERROR(VLOOKUP($L335,[4]Insumos!$C$2:$F$517,3,FALSE),"")</f>
        <v>1121</v>
      </c>
      <c r="P335" s="337">
        <f>+Tabla1[[#This Row],[Precio Unitario]]*Tabla1[[#This Row],[Cantidad de Insumos]]</f>
        <v>3363</v>
      </c>
      <c r="Q335" s="380" t="str">
        <f>IFERROR(VLOOKUP($L335,[4]Insumos!$C$2:$F$517,4,FALSE),"")</f>
        <v xml:space="preserve">2.3.9.2.01 </v>
      </c>
      <c r="R335" s="556" t="s">
        <v>1303</v>
      </c>
      <c r="S335" s="449"/>
      <c r="T335" s="449"/>
    </row>
    <row r="336" spans="2:20" ht="38.25" x14ac:dyDescent="0.25">
      <c r="B336" s="403" t="e">
        <f>IF(Tabla1[[#This Row],[Código_Actividad]]="","",CONCATENATE(Tabla1[[#This Row],[POA]],".",Tabla1[[#This Row],[SRS]],".",Tabla1[[#This Row],[AREA]],".",Tabla1[[#This Row],[TIPO]]))</f>
        <v>#REF!</v>
      </c>
      <c r="C336" s="403" t="e">
        <f>IF(Tabla1[[#This Row],[Código_Actividad]]="","",'Formulario PPGR1'!#REF!)</f>
        <v>#REF!</v>
      </c>
      <c r="D336" s="403" t="e">
        <f>IF(Tabla1[[#This Row],[Código_Actividad]]="","",'Formulario PPGR1'!#REF!)</f>
        <v>#REF!</v>
      </c>
      <c r="E336" s="403" t="e">
        <f>IF(Tabla1[[#This Row],[Código_Actividad]]="","",'Formulario PPGR1'!#REF!)</f>
        <v>#REF!</v>
      </c>
      <c r="F336" s="403" t="e">
        <f>IF(Tabla1[[#This Row],[Código_Actividad]]="","",'Formulario PPGR1'!#REF!)</f>
        <v>#REF!</v>
      </c>
      <c r="G336" s="335" t="s">
        <v>1969</v>
      </c>
      <c r="H336" s="572" t="str">
        <f>IFERROR(VLOOKUP(Tabla1[[#This Row],[Código_Actividad]],'Formulario PPGR2'!$H$10:$I$1048576,2,FALSE),"")</f>
        <v>Identificacion brecha de RRHH según necesidades de los servicios odontológicos</v>
      </c>
      <c r="I336" s="384">
        <f>IFERROR(VLOOKUP(Tabla1[[#This Row],[Código_Actividad]],Tabla2[[Código]:[Total de Acciones ]],15,FALSE),"")</f>
        <v>1</v>
      </c>
      <c r="J336" s="556" t="s">
        <v>1127</v>
      </c>
      <c r="K336" s="558" t="s">
        <v>1128</v>
      </c>
      <c r="L336" s="557" t="s">
        <v>1189</v>
      </c>
      <c r="M336" s="382" t="str">
        <f>IFERROR(VLOOKUP($L336,[4]Insumos!$C$2:$F$517,2,FALSE),"")</f>
        <v>unidad</v>
      </c>
      <c r="N336" s="505">
        <v>3</v>
      </c>
      <c r="O336" s="338">
        <f>IFERROR(VLOOKUP($L336,[4]Insumos!$C$2:$F$517,3,FALSE),"")</f>
        <v>20.001000000000001</v>
      </c>
      <c r="P336" s="337">
        <f>+Tabla1[[#This Row],[Precio Unitario]]*Tabla1[[#This Row],[Cantidad de Insumos]]</f>
        <v>60.003</v>
      </c>
      <c r="Q336" s="380" t="str">
        <f>IFERROR(VLOOKUP($L336,[4]Insumos!$C$2:$F$517,4,FALSE),"")</f>
        <v xml:space="preserve">2.3.9.2.01 </v>
      </c>
      <c r="R336" s="556" t="s">
        <v>1303</v>
      </c>
      <c r="S336" s="449"/>
      <c r="T336" s="449"/>
    </row>
    <row r="337" spans="2:20" ht="51" x14ac:dyDescent="0.25">
      <c r="B337" s="403" t="e">
        <f>IF(Tabla1[[#This Row],[Código_Actividad]]="","",CONCATENATE(Tabla1[[#This Row],[POA]],".",Tabla1[[#This Row],[SRS]],".",Tabla1[[#This Row],[AREA]],".",Tabla1[[#This Row],[TIPO]]))</f>
        <v>#REF!</v>
      </c>
      <c r="C337" s="403" t="e">
        <f>IF(Tabla1[[#This Row],[Código_Actividad]]="","",'Formulario PPGR1'!#REF!)</f>
        <v>#REF!</v>
      </c>
      <c r="D337" s="403" t="e">
        <f>IF(Tabla1[[#This Row],[Código_Actividad]]="","",'Formulario PPGR1'!#REF!)</f>
        <v>#REF!</v>
      </c>
      <c r="E337" s="403" t="e">
        <f>IF(Tabla1[[#This Row],[Código_Actividad]]="","",'Formulario PPGR1'!#REF!)</f>
        <v>#REF!</v>
      </c>
      <c r="F337" s="403" t="e">
        <f>IF(Tabla1[[#This Row],[Código_Actividad]]="","",'Formulario PPGR1'!#REF!)</f>
        <v>#REF!</v>
      </c>
      <c r="G337" s="335" t="s">
        <v>1971</v>
      </c>
      <c r="H337" s="572" t="str">
        <f>IFERROR(VLOOKUP(Tabla1[[#This Row],[Código_Actividad]],'Formulario PPGR2'!$H$10:$I$1048576,2,FALSE),"")</f>
        <v xml:space="preserve">Ejecución del plan de acciones para el acondicionamiento de la infraestructura y equipamiento de áreas de odontología en los EESS </v>
      </c>
      <c r="I337" s="384">
        <f>IFERROR(VLOOKUP(Tabla1[[#This Row],[Código_Actividad]],Tabla2[[Código]:[Total de Acciones ]],15,FALSE),"")</f>
        <v>12</v>
      </c>
      <c r="J337" s="556" t="s">
        <v>249</v>
      </c>
      <c r="K337" s="558" t="s">
        <v>728</v>
      </c>
      <c r="L337" s="557" t="s">
        <v>736</v>
      </c>
      <c r="M337" s="382" t="str">
        <f>IFERROR(VLOOKUP($L337,[4]Insumos!$C$2:$F$517,2,FALSE),"")</f>
        <v>unidad</v>
      </c>
      <c r="N337" s="505">
        <v>60</v>
      </c>
      <c r="O337" s="338">
        <f>IFERROR(VLOOKUP($L337,[4]Insumos!$C$2:$F$517,3,FALSE),"")</f>
        <v>2212.5</v>
      </c>
      <c r="P337" s="337">
        <f>+Tabla1[[#This Row],[Precio Unitario]]*Tabla1[[#This Row],[Cantidad de Insumos]]</f>
        <v>132750</v>
      </c>
      <c r="Q337" s="380" t="str">
        <f>IFERROR(VLOOKUP($L337,[4]Insumos!$C$2:$F$517,4,FALSE),"")</f>
        <v>2.6.5.5.01</v>
      </c>
      <c r="R337" s="556" t="s">
        <v>1303</v>
      </c>
      <c r="S337" s="449"/>
      <c r="T337" s="449"/>
    </row>
    <row r="338" spans="2:20" ht="51" x14ac:dyDescent="0.25">
      <c r="B338" s="403" t="e">
        <f>IF(Tabla1[[#This Row],[Código_Actividad]]="","",CONCATENATE(Tabla1[[#This Row],[POA]],".",Tabla1[[#This Row],[SRS]],".",Tabla1[[#This Row],[AREA]],".",Tabla1[[#This Row],[TIPO]]))</f>
        <v>#REF!</v>
      </c>
      <c r="C338" s="403" t="e">
        <f>IF(Tabla1[[#This Row],[Código_Actividad]]="","",'Formulario PPGR1'!#REF!)</f>
        <v>#REF!</v>
      </c>
      <c r="D338" s="403" t="e">
        <f>IF(Tabla1[[#This Row],[Código_Actividad]]="","",'Formulario PPGR1'!#REF!)</f>
        <v>#REF!</v>
      </c>
      <c r="E338" s="403" t="e">
        <f>IF(Tabla1[[#This Row],[Código_Actividad]]="","",'Formulario PPGR1'!#REF!)</f>
        <v>#REF!</v>
      </c>
      <c r="F338" s="403" t="e">
        <f>IF(Tabla1[[#This Row],[Código_Actividad]]="","",'Formulario PPGR1'!#REF!)</f>
        <v>#REF!</v>
      </c>
      <c r="G338" s="335" t="s">
        <v>1971</v>
      </c>
      <c r="H338" s="572" t="str">
        <f>IFERROR(VLOOKUP(Tabla1[[#This Row],[Código_Actividad]],'Formulario PPGR2'!$H$10:$I$1048576,2,FALSE),"")</f>
        <v xml:space="preserve">Ejecución del plan de acciones para el acondicionamiento de la infraestructura y equipamiento de áreas de odontología en los EESS </v>
      </c>
      <c r="I338" s="384">
        <f>IFERROR(VLOOKUP(Tabla1[[#This Row],[Código_Actividad]],Tabla2[[Código]:[Total de Acciones ]],15,FALSE),"")</f>
        <v>12</v>
      </c>
      <c r="J338" s="556" t="s">
        <v>249</v>
      </c>
      <c r="K338" s="558" t="s">
        <v>728</v>
      </c>
      <c r="L338" s="557" t="s">
        <v>1593</v>
      </c>
      <c r="M338" s="382">
        <f>IFERROR(VLOOKUP($L338,[4]Insumos!$C$2:$F$517,2,FALSE),"")</f>
        <v>0</v>
      </c>
      <c r="N338" s="505">
        <v>60</v>
      </c>
      <c r="O338" s="338">
        <f>IFERROR(VLOOKUP($L338,[4]Insumos!$C$2:$F$517,3,FALSE),"")</f>
        <v>1150</v>
      </c>
      <c r="P338" s="337">
        <f>+Tabla1[[#This Row],[Precio Unitario]]*Tabla1[[#This Row],[Cantidad de Insumos]]</f>
        <v>69000</v>
      </c>
      <c r="Q338" s="380" t="str">
        <f>IFERROR(VLOOKUP($L338,[4]Insumos!$C$2:$F$517,4,FALSE),"")</f>
        <v>2.6.5.5.01</v>
      </c>
      <c r="R338" s="556" t="s">
        <v>1303</v>
      </c>
      <c r="S338" s="449"/>
      <c r="T338" s="449"/>
    </row>
    <row r="339" spans="2:20" ht="51" x14ac:dyDescent="0.25">
      <c r="B339" s="403" t="e">
        <f>IF(Tabla1[[#This Row],[Código_Actividad]]="","",CONCATENATE(Tabla1[[#This Row],[POA]],".",Tabla1[[#This Row],[SRS]],".",Tabla1[[#This Row],[AREA]],".",Tabla1[[#This Row],[TIPO]]))</f>
        <v>#REF!</v>
      </c>
      <c r="C339" s="403" t="e">
        <f>IF(Tabla1[[#This Row],[Código_Actividad]]="","",'Formulario PPGR1'!#REF!)</f>
        <v>#REF!</v>
      </c>
      <c r="D339" s="403" t="e">
        <f>IF(Tabla1[[#This Row],[Código_Actividad]]="","",'Formulario PPGR1'!#REF!)</f>
        <v>#REF!</v>
      </c>
      <c r="E339" s="403" t="e">
        <f>IF(Tabla1[[#This Row],[Código_Actividad]]="","",'Formulario PPGR1'!#REF!)</f>
        <v>#REF!</v>
      </c>
      <c r="F339" s="403" t="e">
        <f>IF(Tabla1[[#This Row],[Código_Actividad]]="","",'Formulario PPGR1'!#REF!)</f>
        <v>#REF!</v>
      </c>
      <c r="G339" s="335" t="s">
        <v>1971</v>
      </c>
      <c r="H339" s="572" t="str">
        <f>IFERROR(VLOOKUP(Tabla1[[#This Row],[Código_Actividad]],'Formulario PPGR2'!$H$10:$I$1048576,2,FALSE),"")</f>
        <v xml:space="preserve">Ejecución del plan de acciones para el acondicionamiento de la infraestructura y equipamiento de áreas de odontología en los EESS </v>
      </c>
      <c r="I339" s="384">
        <f>IFERROR(VLOOKUP(Tabla1[[#This Row],[Código_Actividad]],Tabla2[[Código]:[Total de Acciones ]],15,FALSE),"")</f>
        <v>12</v>
      </c>
      <c r="J339" s="556" t="s">
        <v>191</v>
      </c>
      <c r="K339" s="558" t="s">
        <v>710</v>
      </c>
      <c r="L339" s="557" t="s">
        <v>717</v>
      </c>
      <c r="M339" s="382" t="str">
        <f>IFERROR(VLOOKUP($L339,[4]Insumos!$C$2:$F$517,2,FALSE),"")</f>
        <v>unidad</v>
      </c>
      <c r="N339" s="505">
        <v>720</v>
      </c>
      <c r="O339" s="338">
        <f>IFERROR(VLOOKUP($L339,[4]Insumos!$C$2:$F$517,3,FALSE),"")</f>
        <v>83.78</v>
      </c>
      <c r="P339" s="337">
        <f>+Tabla1[[#This Row],[Precio Unitario]]*Tabla1[[#This Row],[Cantidad de Insumos]]</f>
        <v>60321.599999999999</v>
      </c>
      <c r="Q339" s="380" t="str">
        <f>IFERROR(VLOOKUP($L339,[4]Insumos!$C$2:$F$517,4,FALSE),"")</f>
        <v>2.3.5.5.01</v>
      </c>
      <c r="R339" s="556" t="s">
        <v>1303</v>
      </c>
      <c r="S339" s="449"/>
      <c r="T339" s="449"/>
    </row>
    <row r="340" spans="2:20" ht="51" x14ac:dyDescent="0.25">
      <c r="B340" s="403" t="e">
        <f>IF(Tabla1[[#This Row],[Código_Actividad]]="","",CONCATENATE(Tabla1[[#This Row],[POA]],".",Tabla1[[#This Row],[SRS]],".",Tabla1[[#This Row],[AREA]],".",Tabla1[[#This Row],[TIPO]]))</f>
        <v>#REF!</v>
      </c>
      <c r="C340" s="403" t="e">
        <f>IF(Tabla1[[#This Row],[Código_Actividad]]="","",'Formulario PPGR1'!#REF!)</f>
        <v>#REF!</v>
      </c>
      <c r="D340" s="403" t="e">
        <f>IF(Tabla1[[#This Row],[Código_Actividad]]="","",'Formulario PPGR1'!#REF!)</f>
        <v>#REF!</v>
      </c>
      <c r="E340" s="403" t="e">
        <f>IF(Tabla1[[#This Row],[Código_Actividad]]="","",'Formulario PPGR1'!#REF!)</f>
        <v>#REF!</v>
      </c>
      <c r="F340" s="403" t="e">
        <f>IF(Tabla1[[#This Row],[Código_Actividad]]="","",'Formulario PPGR1'!#REF!)</f>
        <v>#REF!</v>
      </c>
      <c r="G340" s="335" t="s">
        <v>1971</v>
      </c>
      <c r="H340" s="572" t="str">
        <f>IFERROR(VLOOKUP(Tabla1[[#This Row],[Código_Actividad]],'Formulario PPGR2'!$H$10:$I$1048576,2,FALSE),"")</f>
        <v xml:space="preserve">Ejecución del plan de acciones para el acondicionamiento de la infraestructura y equipamiento de áreas de odontología en los EESS </v>
      </c>
      <c r="I340" s="384">
        <f>IFERROR(VLOOKUP(Tabla1[[#This Row],[Código_Actividad]],Tabla2[[Código]:[Total de Acciones ]],15,FALSE),"")</f>
        <v>12</v>
      </c>
      <c r="J340" s="556" t="s">
        <v>191</v>
      </c>
      <c r="K340" s="558" t="s">
        <v>710</v>
      </c>
      <c r="L340" s="557" t="s">
        <v>718</v>
      </c>
      <c r="M340" s="382" t="str">
        <f>IFERROR(VLOOKUP($L340,[4]Insumos!$C$2:$F$517,2,FALSE),"")</f>
        <v>unidad</v>
      </c>
      <c r="N340" s="505">
        <v>720</v>
      </c>
      <c r="O340" s="338">
        <f>IFERROR(VLOOKUP($L340,[4]Insumos!$C$2:$F$517,3,FALSE),"")</f>
        <v>192.34</v>
      </c>
      <c r="P340" s="337">
        <f>+Tabla1[[#This Row],[Precio Unitario]]*Tabla1[[#This Row],[Cantidad de Insumos]]</f>
        <v>138484.79999999999</v>
      </c>
      <c r="Q340" s="380" t="str">
        <f>IFERROR(VLOOKUP($L340,[4]Insumos!$C$2:$F$517,4,FALSE),"")</f>
        <v>2.3.5.5.01</v>
      </c>
      <c r="R340" s="556" t="s">
        <v>1303</v>
      </c>
      <c r="S340" s="449"/>
      <c r="T340" s="449"/>
    </row>
    <row r="341" spans="2:20" ht="51" x14ac:dyDescent="0.25">
      <c r="B341" s="403" t="e">
        <f>IF(Tabla1[[#This Row],[Código_Actividad]]="","",CONCATENATE(Tabla1[[#This Row],[POA]],".",Tabla1[[#This Row],[SRS]],".",Tabla1[[#This Row],[AREA]],".",Tabla1[[#This Row],[TIPO]]))</f>
        <v>#REF!</v>
      </c>
      <c r="C341" s="403" t="e">
        <f>IF(Tabla1[[#This Row],[Código_Actividad]]="","",'Formulario PPGR1'!#REF!)</f>
        <v>#REF!</v>
      </c>
      <c r="D341" s="403" t="e">
        <f>IF(Tabla1[[#This Row],[Código_Actividad]]="","",'Formulario PPGR1'!#REF!)</f>
        <v>#REF!</v>
      </c>
      <c r="E341" s="403" t="e">
        <f>IF(Tabla1[[#This Row],[Código_Actividad]]="","",'Formulario PPGR1'!#REF!)</f>
        <v>#REF!</v>
      </c>
      <c r="F341" s="403" t="e">
        <f>IF(Tabla1[[#This Row],[Código_Actividad]]="","",'Formulario PPGR1'!#REF!)</f>
        <v>#REF!</v>
      </c>
      <c r="G341" s="335" t="s">
        <v>1971</v>
      </c>
      <c r="H341" s="572" t="str">
        <f>IFERROR(VLOOKUP(Tabla1[[#This Row],[Código_Actividad]],'Formulario PPGR2'!$H$10:$I$1048576,2,FALSE),"")</f>
        <v xml:space="preserve">Ejecución del plan de acciones para el acondicionamiento de la infraestructura y equipamiento de áreas de odontología en los EESS </v>
      </c>
      <c r="I341" s="384">
        <f>IFERROR(VLOOKUP(Tabla1[[#This Row],[Código_Actividad]],Tabla2[[Código]:[Total de Acciones ]],15,FALSE),"")</f>
        <v>12</v>
      </c>
      <c r="J341" s="556" t="s">
        <v>191</v>
      </c>
      <c r="K341" s="558" t="s">
        <v>710</v>
      </c>
      <c r="L341" s="557" t="s">
        <v>719</v>
      </c>
      <c r="M341" s="382" t="str">
        <f>IFERROR(VLOOKUP($L341,[4]Insumos!$C$2:$F$517,2,FALSE),"")</f>
        <v>unidad</v>
      </c>
      <c r="N341" s="505">
        <v>720</v>
      </c>
      <c r="O341" s="338">
        <f>IFERROR(VLOOKUP($L341,[4]Insumos!$C$2:$F$517,3,FALSE),"")</f>
        <v>421.26</v>
      </c>
      <c r="P341" s="337">
        <f>+Tabla1[[#This Row],[Precio Unitario]]*Tabla1[[#This Row],[Cantidad de Insumos]]</f>
        <v>303307.2</v>
      </c>
      <c r="Q341" s="380" t="str">
        <f>IFERROR(VLOOKUP($L341,[4]Insumos!$C$2:$F$517,4,FALSE),"")</f>
        <v>2.3.5.5.01</v>
      </c>
      <c r="R341" s="556" t="s">
        <v>1303</v>
      </c>
      <c r="S341" s="449"/>
      <c r="T341" s="449"/>
    </row>
    <row r="342" spans="2:20" ht="51" x14ac:dyDescent="0.25">
      <c r="B342" s="403" t="e">
        <f>IF(Tabla1[[#This Row],[Código_Actividad]]="","",CONCATENATE(Tabla1[[#This Row],[POA]],".",Tabla1[[#This Row],[SRS]],".",Tabla1[[#This Row],[AREA]],".",Tabla1[[#This Row],[TIPO]]))</f>
        <v>#REF!</v>
      </c>
      <c r="C342" s="403" t="e">
        <f>IF(Tabla1[[#This Row],[Código_Actividad]]="","",'Formulario PPGR1'!#REF!)</f>
        <v>#REF!</v>
      </c>
      <c r="D342" s="403" t="e">
        <f>IF(Tabla1[[#This Row],[Código_Actividad]]="","",'Formulario PPGR1'!#REF!)</f>
        <v>#REF!</v>
      </c>
      <c r="E342" s="403" t="e">
        <f>IF(Tabla1[[#This Row],[Código_Actividad]]="","",'Formulario PPGR1'!#REF!)</f>
        <v>#REF!</v>
      </c>
      <c r="F342" s="403" t="e">
        <f>IF(Tabla1[[#This Row],[Código_Actividad]]="","",'Formulario PPGR1'!#REF!)</f>
        <v>#REF!</v>
      </c>
      <c r="G342" s="335" t="s">
        <v>1971</v>
      </c>
      <c r="H342" s="572" t="str">
        <f>IFERROR(VLOOKUP(Tabla1[[#This Row],[Código_Actividad]],'Formulario PPGR2'!$H$10:$I$1048576,2,FALSE),"")</f>
        <v xml:space="preserve">Ejecución del plan de acciones para el acondicionamiento de la infraestructura y equipamiento de áreas de odontología en los EESS </v>
      </c>
      <c r="I342" s="384">
        <f>IFERROR(VLOOKUP(Tabla1[[#This Row],[Código_Actividad]],Tabla2[[Código]:[Total de Acciones ]],15,FALSE),"")</f>
        <v>12</v>
      </c>
      <c r="J342" s="556" t="s">
        <v>737</v>
      </c>
      <c r="K342" s="558" t="s">
        <v>738</v>
      </c>
      <c r="L342" s="557" t="s">
        <v>823</v>
      </c>
      <c r="M342" s="382" t="str">
        <f>IFERROR(VLOOKUP($L342,[4]Insumos!$C$2:$F$517,2,FALSE),"")</f>
        <v>unidad</v>
      </c>
      <c r="N342" s="505">
        <v>25</v>
      </c>
      <c r="O342" s="338">
        <f>IFERROR(VLOOKUP($L342,[4]Insumos!$C$2:$F$517,3,FALSE),"")</f>
        <v>2542900</v>
      </c>
      <c r="P342" s="337">
        <f>+Tabla1[[#This Row],[Precio Unitario]]*Tabla1[[#This Row],[Cantidad de Insumos]]</f>
        <v>63572500</v>
      </c>
      <c r="Q342" s="380" t="str">
        <f>IFERROR(VLOOKUP($L342,[4]Insumos!$C$2:$F$517,4,FALSE),"")</f>
        <v>2.6.3.1.01</v>
      </c>
      <c r="R342" s="556" t="s">
        <v>1303</v>
      </c>
      <c r="S342" s="449"/>
      <c r="T342" s="449"/>
    </row>
    <row r="343" spans="2:20" ht="51" x14ac:dyDescent="0.25">
      <c r="B343" s="403" t="e">
        <f>IF(Tabla1[[#This Row],[Código_Actividad]]="","",CONCATENATE(Tabla1[[#This Row],[POA]],".",Tabla1[[#This Row],[SRS]],".",Tabla1[[#This Row],[AREA]],".",Tabla1[[#This Row],[TIPO]]))</f>
        <v>#REF!</v>
      </c>
      <c r="C343" s="403" t="e">
        <f>IF(Tabla1[[#This Row],[Código_Actividad]]="","",'Formulario PPGR1'!#REF!)</f>
        <v>#REF!</v>
      </c>
      <c r="D343" s="403" t="e">
        <f>IF(Tabla1[[#This Row],[Código_Actividad]]="","",'Formulario PPGR1'!#REF!)</f>
        <v>#REF!</v>
      </c>
      <c r="E343" s="403" t="e">
        <f>IF(Tabla1[[#This Row],[Código_Actividad]]="","",'Formulario PPGR1'!#REF!)</f>
        <v>#REF!</v>
      </c>
      <c r="F343" s="403" t="e">
        <f>IF(Tabla1[[#This Row],[Código_Actividad]]="","",'Formulario PPGR1'!#REF!)</f>
        <v>#REF!</v>
      </c>
      <c r="G343" s="335" t="s">
        <v>1971</v>
      </c>
      <c r="H343" s="572" t="str">
        <f>IFERROR(VLOOKUP(Tabla1[[#This Row],[Código_Actividad]],'Formulario PPGR2'!$H$10:$I$1048576,2,FALSE),"")</f>
        <v xml:space="preserve">Ejecución del plan de acciones para el acondicionamiento de la infraestructura y equipamiento de áreas de odontología en los EESS </v>
      </c>
      <c r="I343" s="384">
        <f>IFERROR(VLOOKUP(Tabla1[[#This Row],[Código_Actividad]],Tabla2[[Código]:[Total de Acciones ]],15,FALSE),"")</f>
        <v>12</v>
      </c>
      <c r="J343" s="556" t="s">
        <v>737</v>
      </c>
      <c r="K343" s="558" t="s">
        <v>738</v>
      </c>
      <c r="L343" s="557" t="s">
        <v>821</v>
      </c>
      <c r="M343" s="382" t="str">
        <f>IFERROR(VLOOKUP($L343,[4]Insumos!$C$2:$F$517,2,FALSE),"")</f>
        <v>unidad</v>
      </c>
      <c r="N343" s="505">
        <v>20</v>
      </c>
      <c r="O343" s="338">
        <f>IFERROR(VLOOKUP($L343,[4]Insumos!$C$2:$F$517,3,FALSE),"")</f>
        <v>20650</v>
      </c>
      <c r="P343" s="337">
        <f>+Tabla1[[#This Row],[Precio Unitario]]*Tabla1[[#This Row],[Cantidad de Insumos]]</f>
        <v>413000</v>
      </c>
      <c r="Q343" s="380" t="str">
        <f>IFERROR(VLOOKUP($L343,[4]Insumos!$C$2:$F$517,4,FALSE),"")</f>
        <v>2.6.3.1.01</v>
      </c>
      <c r="R343" s="556" t="s">
        <v>1303</v>
      </c>
      <c r="S343" s="449"/>
      <c r="T343" s="449"/>
    </row>
    <row r="344" spans="2:20" ht="51" x14ac:dyDescent="0.25">
      <c r="B344" s="403" t="e">
        <f>IF(Tabla1[[#This Row],[Código_Actividad]]="","",CONCATENATE(Tabla1[[#This Row],[POA]],".",Tabla1[[#This Row],[SRS]],".",Tabla1[[#This Row],[AREA]],".",Tabla1[[#This Row],[TIPO]]))</f>
        <v>#REF!</v>
      </c>
      <c r="C344" s="403" t="e">
        <f>IF(Tabla1[[#This Row],[Código_Actividad]]="","",'Formulario PPGR1'!#REF!)</f>
        <v>#REF!</v>
      </c>
      <c r="D344" s="403" t="e">
        <f>IF(Tabla1[[#This Row],[Código_Actividad]]="","",'Formulario PPGR1'!#REF!)</f>
        <v>#REF!</v>
      </c>
      <c r="E344" s="403" t="e">
        <f>IF(Tabla1[[#This Row],[Código_Actividad]]="","",'Formulario PPGR1'!#REF!)</f>
        <v>#REF!</v>
      </c>
      <c r="F344" s="403" t="e">
        <f>IF(Tabla1[[#This Row],[Código_Actividad]]="","",'Formulario PPGR1'!#REF!)</f>
        <v>#REF!</v>
      </c>
      <c r="G344" s="335" t="s">
        <v>1971</v>
      </c>
      <c r="H344" s="572" t="str">
        <f>IFERROR(VLOOKUP(Tabla1[[#This Row],[Código_Actividad]],'Formulario PPGR2'!$H$10:$I$1048576,2,FALSE),"")</f>
        <v xml:space="preserve">Ejecución del plan de acciones para el acondicionamiento de la infraestructura y equipamiento de áreas de odontología en los EESS </v>
      </c>
      <c r="I344" s="384">
        <f>IFERROR(VLOOKUP(Tabla1[[#This Row],[Código_Actividad]],Tabla2[[Código]:[Total de Acciones ]],15,FALSE),"")</f>
        <v>12</v>
      </c>
      <c r="J344" s="556" t="s">
        <v>737</v>
      </c>
      <c r="K344" s="558" t="s">
        <v>738</v>
      </c>
      <c r="L344" s="557" t="s">
        <v>825</v>
      </c>
      <c r="M344" s="382" t="str">
        <f>IFERROR(VLOOKUP($L344,[4]Insumos!$C$2:$F$517,2,FALSE),"")</f>
        <v>unidad</v>
      </c>
      <c r="N344" s="505">
        <v>25</v>
      </c>
      <c r="O344" s="338">
        <f>IFERROR(VLOOKUP($L344,[4]Insumos!$C$2:$F$517,3,FALSE),"")</f>
        <v>44250</v>
      </c>
      <c r="P344" s="337">
        <f>+Tabla1[[#This Row],[Precio Unitario]]*Tabla1[[#This Row],[Cantidad de Insumos]]</f>
        <v>1106250</v>
      </c>
      <c r="Q344" s="380" t="str">
        <f>IFERROR(VLOOKUP($L344,[4]Insumos!$C$2:$F$517,4,FALSE),"")</f>
        <v>2.6.3.1.01</v>
      </c>
      <c r="R344" s="556" t="s">
        <v>1303</v>
      </c>
      <c r="S344" s="449"/>
      <c r="T344" s="449"/>
    </row>
    <row r="345" spans="2:20" ht="51" x14ac:dyDescent="0.25">
      <c r="B345" s="403" t="e">
        <f>IF(Tabla1[[#This Row],[Código_Actividad]]="","",CONCATENATE(Tabla1[[#This Row],[POA]],".",Tabla1[[#This Row],[SRS]],".",Tabla1[[#This Row],[AREA]],".",Tabla1[[#This Row],[TIPO]]))</f>
        <v>#REF!</v>
      </c>
      <c r="C345" s="403" t="e">
        <f>IF(Tabla1[[#This Row],[Código_Actividad]]="","",'Formulario PPGR1'!#REF!)</f>
        <v>#REF!</v>
      </c>
      <c r="D345" s="403" t="e">
        <f>IF(Tabla1[[#This Row],[Código_Actividad]]="","",'Formulario PPGR1'!#REF!)</f>
        <v>#REF!</v>
      </c>
      <c r="E345" s="403" t="e">
        <f>IF(Tabla1[[#This Row],[Código_Actividad]]="","",'Formulario PPGR1'!#REF!)</f>
        <v>#REF!</v>
      </c>
      <c r="F345" s="403" t="e">
        <f>IF(Tabla1[[#This Row],[Código_Actividad]]="","",'Formulario PPGR1'!#REF!)</f>
        <v>#REF!</v>
      </c>
      <c r="G345" s="335" t="s">
        <v>1971</v>
      </c>
      <c r="H345" s="572" t="str">
        <f>IFERROR(VLOOKUP(Tabla1[[#This Row],[Código_Actividad]],'Formulario PPGR2'!$H$10:$I$1048576,2,FALSE),"")</f>
        <v xml:space="preserve">Ejecución del plan de acciones para el acondicionamiento de la infraestructura y equipamiento de áreas de odontología en los EESS </v>
      </c>
      <c r="I345" s="384">
        <f>IFERROR(VLOOKUP(Tabla1[[#This Row],[Código_Actividad]],Tabla2[[Código]:[Total de Acciones ]],15,FALSE),"")</f>
        <v>12</v>
      </c>
      <c r="J345" s="556" t="s">
        <v>737</v>
      </c>
      <c r="K345" s="558" t="s">
        <v>738</v>
      </c>
      <c r="L345" s="557" t="s">
        <v>824</v>
      </c>
      <c r="M345" s="382" t="str">
        <f>IFERROR(VLOOKUP($L345,[4]Insumos!$C$2:$F$517,2,FALSE),"")</f>
        <v>unidad</v>
      </c>
      <c r="N345" s="505">
        <v>25</v>
      </c>
      <c r="O345" s="338">
        <f>IFERROR(VLOOKUP($L345,[4]Insumos!$C$2:$F$517,3,FALSE),"")</f>
        <v>172556.12</v>
      </c>
      <c r="P345" s="337">
        <f>+Tabla1[[#This Row],[Precio Unitario]]*Tabla1[[#This Row],[Cantidad de Insumos]]</f>
        <v>4313903</v>
      </c>
      <c r="Q345" s="380" t="str">
        <f>IFERROR(VLOOKUP($L345,[4]Insumos!$C$2:$F$517,4,FALSE),"")</f>
        <v>2.6.3.1.01</v>
      </c>
      <c r="R345" s="556" t="s">
        <v>1303</v>
      </c>
      <c r="S345" s="449"/>
      <c r="T345" s="449"/>
    </row>
    <row r="346" spans="2:20" ht="51" x14ac:dyDescent="0.25">
      <c r="B346" s="403" t="e">
        <f>IF(Tabla1[[#This Row],[Código_Actividad]]="","",CONCATENATE(Tabla1[[#This Row],[POA]],".",Tabla1[[#This Row],[SRS]],".",Tabla1[[#This Row],[AREA]],".",Tabla1[[#This Row],[TIPO]]))</f>
        <v>#REF!</v>
      </c>
      <c r="C346" s="403" t="e">
        <f>IF(Tabla1[[#This Row],[Código_Actividad]]="","",'Formulario PPGR1'!#REF!)</f>
        <v>#REF!</v>
      </c>
      <c r="D346" s="403" t="e">
        <f>IF(Tabla1[[#This Row],[Código_Actividad]]="","",'Formulario PPGR1'!#REF!)</f>
        <v>#REF!</v>
      </c>
      <c r="E346" s="403" t="e">
        <f>IF(Tabla1[[#This Row],[Código_Actividad]]="","",'Formulario PPGR1'!#REF!)</f>
        <v>#REF!</v>
      </c>
      <c r="F346" s="403" t="e">
        <f>IF(Tabla1[[#This Row],[Código_Actividad]]="","",'Formulario PPGR1'!#REF!)</f>
        <v>#REF!</v>
      </c>
      <c r="G346" s="335" t="s">
        <v>1971</v>
      </c>
      <c r="H346" s="572" t="str">
        <f>IFERROR(VLOOKUP(Tabla1[[#This Row],[Código_Actividad]],'Formulario PPGR2'!$H$10:$I$1048576,2,FALSE),"")</f>
        <v xml:space="preserve">Ejecución del plan de acciones para el acondicionamiento de la infraestructura y equipamiento de áreas de odontología en los EESS </v>
      </c>
      <c r="I346" s="384">
        <f>IFERROR(VLOOKUP(Tabla1[[#This Row],[Código_Actividad]],Tabla2[[Código]:[Total de Acciones ]],15,FALSE),"")</f>
        <v>12</v>
      </c>
      <c r="J346" s="556" t="s">
        <v>828</v>
      </c>
      <c r="K346" s="558" t="s">
        <v>829</v>
      </c>
      <c r="L346" s="557" t="s">
        <v>830</v>
      </c>
      <c r="M346" s="382" t="str">
        <f>IFERROR(VLOOKUP($L346,[4]Insumos!$C$2:$F$517,2,FALSE),"")</f>
        <v>unidad</v>
      </c>
      <c r="N346" s="505">
        <v>60</v>
      </c>
      <c r="O346" s="338">
        <f>IFERROR(VLOOKUP($L346,[4]Insumos!$C$2:$F$517,3,FALSE),"")</f>
        <v>36954.32</v>
      </c>
      <c r="P346" s="337">
        <f>+Tabla1[[#This Row],[Precio Unitario]]*Tabla1[[#This Row],[Cantidad de Insumos]]</f>
        <v>2217259.2000000002</v>
      </c>
      <c r="Q346" s="380" t="str">
        <f>IFERROR(VLOOKUP($L346,[4]Insumos!$C$2:$F$517,4,FALSE),"")</f>
        <v>2.6.1.3.01</v>
      </c>
      <c r="R346" s="556" t="s">
        <v>1303</v>
      </c>
      <c r="S346" s="449"/>
      <c r="T346" s="449"/>
    </row>
    <row r="347" spans="2:20" ht="51" x14ac:dyDescent="0.25">
      <c r="B347" s="403" t="e">
        <f>IF(Tabla1[[#This Row],[Código_Actividad]]="","",CONCATENATE(Tabla1[[#This Row],[POA]],".",Tabla1[[#This Row],[SRS]],".",Tabla1[[#This Row],[AREA]],".",Tabla1[[#This Row],[TIPO]]))</f>
        <v>#REF!</v>
      </c>
      <c r="C347" s="403" t="e">
        <f>IF(Tabla1[[#This Row],[Código_Actividad]]="","",'Formulario PPGR1'!#REF!)</f>
        <v>#REF!</v>
      </c>
      <c r="D347" s="403" t="e">
        <f>IF(Tabla1[[#This Row],[Código_Actividad]]="","",'Formulario PPGR1'!#REF!)</f>
        <v>#REF!</v>
      </c>
      <c r="E347" s="403" t="e">
        <f>IF(Tabla1[[#This Row],[Código_Actividad]]="","",'Formulario PPGR1'!#REF!)</f>
        <v>#REF!</v>
      </c>
      <c r="F347" s="403" t="e">
        <f>IF(Tabla1[[#This Row],[Código_Actividad]]="","",'Formulario PPGR1'!#REF!)</f>
        <v>#REF!</v>
      </c>
      <c r="G347" s="335" t="s">
        <v>1971</v>
      </c>
      <c r="H347" s="572" t="str">
        <f>IFERROR(VLOOKUP(Tabla1[[#This Row],[Código_Actividad]],'Formulario PPGR2'!$H$10:$I$1048576,2,FALSE),"")</f>
        <v xml:space="preserve">Ejecución del plan de acciones para el acondicionamiento de la infraestructura y equipamiento de áreas de odontología en los EESS </v>
      </c>
      <c r="I347" s="384">
        <f>IFERROR(VLOOKUP(Tabla1[[#This Row],[Código_Actividad]],Tabla2[[Código]:[Total de Acciones ]],15,FALSE),"")</f>
        <v>12</v>
      </c>
      <c r="J347" s="556" t="s">
        <v>828</v>
      </c>
      <c r="K347" s="558" t="s">
        <v>829</v>
      </c>
      <c r="L347" s="557" t="s">
        <v>834</v>
      </c>
      <c r="M347" s="382" t="str">
        <f>IFERROR(VLOOKUP($L347,[4]Insumos!$C$2:$F$517,2,FALSE),"")</f>
        <v>unidad</v>
      </c>
      <c r="N347" s="505">
        <v>60</v>
      </c>
      <c r="O347" s="338">
        <f>IFERROR(VLOOKUP($L347,[4]Insumos!$C$2:$F$517,3,FALSE),"")</f>
        <v>6293.7049999999999</v>
      </c>
      <c r="P347" s="337">
        <f>+Tabla1[[#This Row],[Precio Unitario]]*Tabla1[[#This Row],[Cantidad de Insumos]]</f>
        <v>377622.3</v>
      </c>
      <c r="Q347" s="380" t="str">
        <f>IFERROR(VLOOKUP($L347,[4]Insumos!$C$2:$F$517,4,FALSE),"")</f>
        <v>2.6.1.3.01</v>
      </c>
      <c r="R347" s="556" t="s">
        <v>1303</v>
      </c>
      <c r="S347" s="449"/>
      <c r="T347" s="449"/>
    </row>
    <row r="348" spans="2:20" ht="51" x14ac:dyDescent="0.25">
      <c r="B348" s="403" t="e">
        <f>IF(Tabla1[[#This Row],[Código_Actividad]]="","",CONCATENATE(Tabla1[[#This Row],[POA]],".",Tabla1[[#This Row],[SRS]],".",Tabla1[[#This Row],[AREA]],".",Tabla1[[#This Row],[TIPO]]))</f>
        <v>#REF!</v>
      </c>
      <c r="C348" s="403" t="e">
        <f>IF(Tabla1[[#This Row],[Código_Actividad]]="","",'Formulario PPGR1'!#REF!)</f>
        <v>#REF!</v>
      </c>
      <c r="D348" s="403" t="e">
        <f>IF(Tabla1[[#This Row],[Código_Actividad]]="","",'Formulario PPGR1'!#REF!)</f>
        <v>#REF!</v>
      </c>
      <c r="E348" s="403" t="e">
        <f>IF(Tabla1[[#This Row],[Código_Actividad]]="","",'Formulario PPGR1'!#REF!)</f>
        <v>#REF!</v>
      </c>
      <c r="F348" s="403" t="e">
        <f>IF(Tabla1[[#This Row],[Código_Actividad]]="","",'Formulario PPGR1'!#REF!)</f>
        <v>#REF!</v>
      </c>
      <c r="G348" s="335" t="s">
        <v>1971</v>
      </c>
      <c r="H348" s="572" t="str">
        <f>IFERROR(VLOOKUP(Tabla1[[#This Row],[Código_Actividad]],'Formulario PPGR2'!$H$10:$I$1048576,2,FALSE),"")</f>
        <v xml:space="preserve">Ejecución del plan de acciones para el acondicionamiento de la infraestructura y equipamiento de áreas de odontología en los EESS </v>
      </c>
      <c r="I348" s="384">
        <f>IFERROR(VLOOKUP(Tabla1[[#This Row],[Código_Actividad]],Tabla2[[Código]:[Total de Acciones ]],15,FALSE),"")</f>
        <v>12</v>
      </c>
      <c r="J348" s="556" t="s">
        <v>216</v>
      </c>
      <c r="K348" s="558" t="s">
        <v>846</v>
      </c>
      <c r="L348" s="557" t="s">
        <v>851</v>
      </c>
      <c r="M348" s="382" t="str">
        <f>IFERROR(VLOOKUP($L348,[4]Insumos!$C$2:$F$517,2,FALSE),"")</f>
        <v>galon</v>
      </c>
      <c r="N348" s="505">
        <v>300</v>
      </c>
      <c r="O348" s="338">
        <f>IFERROR(VLOOKUP($L348,[4]Insumos!$C$2:$F$517,3,FALSE),"")</f>
        <v>197</v>
      </c>
      <c r="P348" s="337">
        <f>+Tabla1[[#This Row],[Precio Unitario]]*Tabla1[[#This Row],[Cantidad de Insumos]]</f>
        <v>59100</v>
      </c>
      <c r="Q348" s="380" t="str">
        <f>IFERROR(VLOOKUP($L348,[4]Insumos!$C$2:$F$517,4,FALSE),"")</f>
        <v>2.3.7.1.02</v>
      </c>
      <c r="R348" s="556" t="s">
        <v>1303</v>
      </c>
      <c r="S348" s="449"/>
      <c r="T348" s="449"/>
    </row>
    <row r="349" spans="2:20" ht="51" x14ac:dyDescent="0.25">
      <c r="B349" s="403" t="e">
        <f>IF(Tabla1[[#This Row],[Código_Actividad]]="","",CONCATENATE(Tabla1[[#This Row],[POA]],".",Tabla1[[#This Row],[SRS]],".",Tabla1[[#This Row],[AREA]],".",Tabla1[[#This Row],[TIPO]]))</f>
        <v>#REF!</v>
      </c>
      <c r="C349" s="403" t="e">
        <f>IF(Tabla1[[#This Row],[Código_Actividad]]="","",'Formulario PPGR1'!#REF!)</f>
        <v>#REF!</v>
      </c>
      <c r="D349" s="403" t="e">
        <f>IF(Tabla1[[#This Row],[Código_Actividad]]="","",'Formulario PPGR1'!#REF!)</f>
        <v>#REF!</v>
      </c>
      <c r="E349" s="403" t="e">
        <f>IF(Tabla1[[#This Row],[Código_Actividad]]="","",'Formulario PPGR1'!#REF!)</f>
        <v>#REF!</v>
      </c>
      <c r="F349" s="403" t="e">
        <f>IF(Tabla1[[#This Row],[Código_Actividad]]="","",'Formulario PPGR1'!#REF!)</f>
        <v>#REF!</v>
      </c>
      <c r="G349" s="335" t="s">
        <v>1971</v>
      </c>
      <c r="H349" s="572" t="str">
        <f>IFERROR(VLOOKUP(Tabla1[[#This Row],[Código_Actividad]],'Formulario PPGR2'!$H$10:$I$1048576,2,FALSE),"")</f>
        <v xml:space="preserve">Ejecución del plan de acciones para el acondicionamiento de la infraestructura y equipamiento de áreas de odontología en los EESS </v>
      </c>
      <c r="I349" s="384">
        <f>IFERROR(VLOOKUP(Tabla1[[#This Row],[Código_Actividad]],Tabla2[[Código]:[Total de Acciones ]],15,FALSE),"")</f>
        <v>12</v>
      </c>
      <c r="J349" s="556" t="s">
        <v>149</v>
      </c>
      <c r="K349" s="558" t="s">
        <v>904</v>
      </c>
      <c r="L349" s="557" t="s">
        <v>912</v>
      </c>
      <c r="M349" s="382" t="str">
        <f>IFERROR(VLOOKUP($L349,[4]Insumos!$C$2:$F$517,2,FALSE),"")</f>
        <v>unidad</v>
      </c>
      <c r="N349" s="505">
        <v>720</v>
      </c>
      <c r="O349" s="338">
        <f>IFERROR(VLOOKUP($L349,[4]Insumos!$C$2:$F$517,3,FALSE),"")</f>
        <v>24502.7</v>
      </c>
      <c r="P349" s="337">
        <f>+Tabla1[[#This Row],[Precio Unitario]]*Tabla1[[#This Row],[Cantidad de Insumos]]</f>
        <v>17641944</v>
      </c>
      <c r="Q349" s="380" t="str">
        <f>IFERROR(VLOOKUP($L349,[4]Insumos!$C$2:$F$517,4,FALSE),"")</f>
        <v>2.7.2.2.01</v>
      </c>
      <c r="R349" s="556" t="s">
        <v>1303</v>
      </c>
      <c r="S349" s="449"/>
      <c r="T349" s="449"/>
    </row>
    <row r="350" spans="2:20" ht="51" x14ac:dyDescent="0.25">
      <c r="B350" s="403" t="e">
        <f>IF(Tabla1[[#This Row],[Código_Actividad]]="","",CONCATENATE(Tabla1[[#This Row],[POA]],".",Tabla1[[#This Row],[SRS]],".",Tabla1[[#This Row],[AREA]],".",Tabla1[[#This Row],[TIPO]]))</f>
        <v>#REF!</v>
      </c>
      <c r="C350" s="403" t="e">
        <f>IF(Tabla1[[#This Row],[Código_Actividad]]="","",'Formulario PPGR1'!#REF!)</f>
        <v>#REF!</v>
      </c>
      <c r="D350" s="403" t="e">
        <f>IF(Tabla1[[#This Row],[Código_Actividad]]="","",'Formulario PPGR1'!#REF!)</f>
        <v>#REF!</v>
      </c>
      <c r="E350" s="403" t="e">
        <f>IF(Tabla1[[#This Row],[Código_Actividad]]="","",'Formulario PPGR1'!#REF!)</f>
        <v>#REF!</v>
      </c>
      <c r="F350" s="403" t="e">
        <f>IF(Tabla1[[#This Row],[Código_Actividad]]="","",'Formulario PPGR1'!#REF!)</f>
        <v>#REF!</v>
      </c>
      <c r="G350" s="335" t="s">
        <v>1971</v>
      </c>
      <c r="H350" s="572" t="str">
        <f>IFERROR(VLOOKUP(Tabla1[[#This Row],[Código_Actividad]],'Formulario PPGR2'!$H$10:$I$1048576,2,FALSE),"")</f>
        <v xml:space="preserve">Ejecución del plan de acciones para el acondicionamiento de la infraestructura y equipamiento de áreas de odontología en los EESS </v>
      </c>
      <c r="I350" s="384">
        <f>IFERROR(VLOOKUP(Tabla1[[#This Row],[Código_Actividad]],Tabla2[[Código]:[Total de Acciones ]],15,FALSE),"")</f>
        <v>12</v>
      </c>
      <c r="J350" s="556" t="s">
        <v>149</v>
      </c>
      <c r="K350" s="558" t="s">
        <v>904</v>
      </c>
      <c r="L350" s="557" t="s">
        <v>923</v>
      </c>
      <c r="M350" s="382" t="str">
        <f>IFERROR(VLOOKUP($L350,[4]Insumos!$C$2:$F$517,2,FALSE),"")</f>
        <v>unidad</v>
      </c>
      <c r="N350" s="505">
        <v>720</v>
      </c>
      <c r="O350" s="338">
        <f>IFERROR(VLOOKUP($L350,[4]Insumos!$C$2:$F$517,3,FALSE),"")</f>
        <v>8850</v>
      </c>
      <c r="P350" s="337">
        <f>+Tabla1[[#This Row],[Precio Unitario]]*Tabla1[[#This Row],[Cantidad de Insumos]]</f>
        <v>6372000</v>
      </c>
      <c r="Q350" s="380" t="str">
        <f>IFERROR(VLOOKUP($L350,[4]Insumos!$C$2:$F$517,4,FALSE),"")</f>
        <v>2.7.2.6.01</v>
      </c>
      <c r="R350" s="556" t="s">
        <v>1303</v>
      </c>
      <c r="S350" s="449"/>
      <c r="T350" s="449"/>
    </row>
    <row r="351" spans="2:20" ht="51" x14ac:dyDescent="0.25">
      <c r="B351" s="403" t="e">
        <f>IF(Tabla1[[#This Row],[Código_Actividad]]="","",CONCATENATE(Tabla1[[#This Row],[POA]],".",Tabla1[[#This Row],[SRS]],".",Tabla1[[#This Row],[AREA]],".",Tabla1[[#This Row],[TIPO]]))</f>
        <v>#REF!</v>
      </c>
      <c r="C351" s="403" t="e">
        <f>IF(Tabla1[[#This Row],[Código_Actividad]]="","",'Formulario PPGR1'!#REF!)</f>
        <v>#REF!</v>
      </c>
      <c r="D351" s="403" t="e">
        <f>IF(Tabla1[[#This Row],[Código_Actividad]]="","",'Formulario PPGR1'!#REF!)</f>
        <v>#REF!</v>
      </c>
      <c r="E351" s="403" t="e">
        <f>IF(Tabla1[[#This Row],[Código_Actividad]]="","",'Formulario PPGR1'!#REF!)</f>
        <v>#REF!</v>
      </c>
      <c r="F351" s="403" t="e">
        <f>IF(Tabla1[[#This Row],[Código_Actividad]]="","",'Formulario PPGR1'!#REF!)</f>
        <v>#REF!</v>
      </c>
      <c r="G351" s="335" t="s">
        <v>1971</v>
      </c>
      <c r="H351" s="572" t="str">
        <f>IFERROR(VLOOKUP(Tabla1[[#This Row],[Código_Actividad]],'Formulario PPGR2'!$H$10:$I$1048576,2,FALSE),"")</f>
        <v xml:space="preserve">Ejecución del plan de acciones para el acondicionamiento de la infraestructura y equipamiento de áreas de odontología en los EESS </v>
      </c>
      <c r="I351" s="384">
        <f>IFERROR(VLOOKUP(Tabla1[[#This Row],[Código_Actividad]],Tabla2[[Código]:[Total de Acciones ]],15,FALSE),"")</f>
        <v>12</v>
      </c>
      <c r="J351" s="556" t="s">
        <v>908</v>
      </c>
      <c r="K351" s="558" t="s">
        <v>904</v>
      </c>
      <c r="L351" s="557" t="s">
        <v>923</v>
      </c>
      <c r="M351" s="382" t="str">
        <f>IFERROR(VLOOKUP($L351,[4]Insumos!$C$2:$F$517,2,FALSE),"")</f>
        <v>unidad</v>
      </c>
      <c r="N351" s="505">
        <v>720</v>
      </c>
      <c r="O351" s="338">
        <f>IFERROR(VLOOKUP($L351,[4]Insumos!$C$2:$F$517,3,FALSE),"")</f>
        <v>8850</v>
      </c>
      <c r="P351" s="337">
        <f>+Tabla1[[#This Row],[Precio Unitario]]*Tabla1[[#This Row],[Cantidad de Insumos]]</f>
        <v>6372000</v>
      </c>
      <c r="Q351" s="380" t="str">
        <f>IFERROR(VLOOKUP($L351,[4]Insumos!$C$2:$F$517,4,FALSE),"")</f>
        <v>2.7.2.6.01</v>
      </c>
      <c r="R351" s="556" t="s">
        <v>1303</v>
      </c>
      <c r="S351" s="449"/>
      <c r="T351" s="449"/>
    </row>
    <row r="352" spans="2:20" ht="51" x14ac:dyDescent="0.25">
      <c r="B352" s="403" t="e">
        <f>IF(Tabla1[[#This Row],[Código_Actividad]]="","",CONCATENATE(Tabla1[[#This Row],[POA]],".",Tabla1[[#This Row],[SRS]],".",Tabla1[[#This Row],[AREA]],".",Tabla1[[#This Row],[TIPO]]))</f>
        <v>#REF!</v>
      </c>
      <c r="C352" s="403" t="e">
        <f>IF(Tabla1[[#This Row],[Código_Actividad]]="","",'Formulario PPGR1'!#REF!)</f>
        <v>#REF!</v>
      </c>
      <c r="D352" s="403" t="e">
        <f>IF(Tabla1[[#This Row],[Código_Actividad]]="","",'Formulario PPGR1'!#REF!)</f>
        <v>#REF!</v>
      </c>
      <c r="E352" s="403" t="e">
        <f>IF(Tabla1[[#This Row],[Código_Actividad]]="","",'Formulario PPGR1'!#REF!)</f>
        <v>#REF!</v>
      </c>
      <c r="F352" s="403" t="e">
        <f>IF(Tabla1[[#This Row],[Código_Actividad]]="","",'Formulario PPGR1'!#REF!)</f>
        <v>#REF!</v>
      </c>
      <c r="G352" s="335" t="s">
        <v>1971</v>
      </c>
      <c r="H352" s="572" t="str">
        <f>IFERROR(VLOOKUP(Tabla1[[#This Row],[Código_Actividad]],'Formulario PPGR2'!$H$10:$I$1048576,2,FALSE),"")</f>
        <v xml:space="preserve">Ejecución del plan de acciones para el acondicionamiento de la infraestructura y equipamiento de áreas de odontología en los EESS </v>
      </c>
      <c r="I352" s="384">
        <f>IFERROR(VLOOKUP(Tabla1[[#This Row],[Código_Actividad]],Tabla2[[Código]:[Total de Acciones ]],15,FALSE),"")</f>
        <v>12</v>
      </c>
      <c r="J352" s="556" t="s">
        <v>227</v>
      </c>
      <c r="K352" s="558" t="s">
        <v>929</v>
      </c>
      <c r="L352" s="557" t="s">
        <v>930</v>
      </c>
      <c r="M352" s="382" t="str">
        <f>IFERROR(VLOOKUP($L352,[4]Insumos!$C$2:$F$517,2,FALSE),"")</f>
        <v>unidad</v>
      </c>
      <c r="N352" s="505">
        <v>1440</v>
      </c>
      <c r="O352" s="338">
        <f>IFERROR(VLOOKUP($L352,[4]Insumos!$C$2:$F$517,3,FALSE),"")</f>
        <v>68.44</v>
      </c>
      <c r="P352" s="337">
        <f>+Tabla1[[#This Row],[Precio Unitario]]*Tabla1[[#This Row],[Cantidad de Insumos]]</f>
        <v>98553.599999999991</v>
      </c>
      <c r="Q352" s="380" t="str">
        <f>IFERROR(VLOOKUP($L352,[4]Insumos!$C$2:$F$517,4,FALSE),"")</f>
        <v>2.3.9.1.01</v>
      </c>
      <c r="R352" s="556" t="s">
        <v>1303</v>
      </c>
      <c r="S352" s="449"/>
      <c r="T352" s="449"/>
    </row>
    <row r="353" spans="2:20" ht="51" x14ac:dyDescent="0.25">
      <c r="B353" s="403" t="e">
        <f>IF(Tabla1[[#This Row],[Código_Actividad]]="","",CONCATENATE(Tabla1[[#This Row],[POA]],".",Tabla1[[#This Row],[SRS]],".",Tabla1[[#This Row],[AREA]],".",Tabla1[[#This Row],[TIPO]]))</f>
        <v>#REF!</v>
      </c>
      <c r="C353" s="403" t="e">
        <f>IF(Tabla1[[#This Row],[Código_Actividad]]="","",'Formulario PPGR1'!#REF!)</f>
        <v>#REF!</v>
      </c>
      <c r="D353" s="403" t="e">
        <f>IF(Tabla1[[#This Row],[Código_Actividad]]="","",'Formulario PPGR1'!#REF!)</f>
        <v>#REF!</v>
      </c>
      <c r="E353" s="403" t="e">
        <f>IF(Tabla1[[#This Row],[Código_Actividad]]="","",'Formulario PPGR1'!#REF!)</f>
        <v>#REF!</v>
      </c>
      <c r="F353" s="403" t="e">
        <f>IF(Tabla1[[#This Row],[Código_Actividad]]="","",'Formulario PPGR1'!#REF!)</f>
        <v>#REF!</v>
      </c>
      <c r="G353" s="335" t="s">
        <v>1971</v>
      </c>
      <c r="H353" s="572" t="str">
        <f>IFERROR(VLOOKUP(Tabla1[[#This Row],[Código_Actividad]],'Formulario PPGR2'!$H$10:$I$1048576,2,FALSE),"")</f>
        <v xml:space="preserve">Ejecución del plan de acciones para el acondicionamiento de la infraestructura y equipamiento de áreas de odontología en los EESS </v>
      </c>
      <c r="I353" s="384">
        <f>IFERROR(VLOOKUP(Tabla1[[#This Row],[Código_Actividad]],Tabla2[[Código]:[Total de Acciones ]],15,FALSE),"")</f>
        <v>12</v>
      </c>
      <c r="J353" s="556" t="s">
        <v>227</v>
      </c>
      <c r="K353" s="558" t="s">
        <v>929</v>
      </c>
      <c r="L353" s="557" t="s">
        <v>936</v>
      </c>
      <c r="M353" s="382" t="str">
        <f>IFERROR(VLOOKUP($L353,[4]Insumos!$C$2:$F$517,2,FALSE),"")</f>
        <v>unidad</v>
      </c>
      <c r="N353" s="505">
        <v>180</v>
      </c>
      <c r="O353" s="338">
        <f>IFERROR(VLOOKUP($L353,[4]Insumos!$C$2:$F$517,3,FALSE),"")</f>
        <v>120</v>
      </c>
      <c r="P353" s="337">
        <f>+Tabla1[[#This Row],[Precio Unitario]]*Tabla1[[#This Row],[Cantidad de Insumos]]</f>
        <v>21600</v>
      </c>
      <c r="Q353" s="380" t="str">
        <f>IFERROR(VLOOKUP($L353,[4]Insumos!$C$2:$F$517,4,FALSE),"")</f>
        <v>2.3.9.1.01</v>
      </c>
      <c r="R353" s="556" t="s">
        <v>1303</v>
      </c>
      <c r="S353" s="449"/>
      <c r="T353" s="449"/>
    </row>
    <row r="354" spans="2:20" ht="51" x14ac:dyDescent="0.25">
      <c r="B354" s="403" t="e">
        <f>IF(Tabla1[[#This Row],[Código_Actividad]]="","",CONCATENATE(Tabla1[[#This Row],[POA]],".",Tabla1[[#This Row],[SRS]],".",Tabla1[[#This Row],[AREA]],".",Tabla1[[#This Row],[TIPO]]))</f>
        <v>#REF!</v>
      </c>
      <c r="C354" s="403" t="e">
        <f>IF(Tabla1[[#This Row],[Código_Actividad]]="","",'Formulario PPGR1'!#REF!)</f>
        <v>#REF!</v>
      </c>
      <c r="D354" s="403" t="e">
        <f>IF(Tabla1[[#This Row],[Código_Actividad]]="","",'Formulario PPGR1'!#REF!)</f>
        <v>#REF!</v>
      </c>
      <c r="E354" s="403" t="e">
        <f>IF(Tabla1[[#This Row],[Código_Actividad]]="","",'Formulario PPGR1'!#REF!)</f>
        <v>#REF!</v>
      </c>
      <c r="F354" s="403" t="e">
        <f>IF(Tabla1[[#This Row],[Código_Actividad]]="","",'Formulario PPGR1'!#REF!)</f>
        <v>#REF!</v>
      </c>
      <c r="G354" s="335" t="s">
        <v>1971</v>
      </c>
      <c r="H354" s="572" t="str">
        <f>IFERROR(VLOOKUP(Tabla1[[#This Row],[Código_Actividad]],'Formulario PPGR2'!$H$10:$I$1048576,2,FALSE),"")</f>
        <v xml:space="preserve">Ejecución del plan de acciones para el acondicionamiento de la infraestructura y equipamiento de áreas de odontología en los EESS </v>
      </c>
      <c r="I354" s="384">
        <f>IFERROR(VLOOKUP(Tabla1[[#This Row],[Código_Actividad]],Tabla2[[Código]:[Total de Acciones ]],15,FALSE),"")</f>
        <v>12</v>
      </c>
      <c r="J354" s="556" t="s">
        <v>227</v>
      </c>
      <c r="K354" s="558" t="s">
        <v>929</v>
      </c>
      <c r="L354" s="557" t="s">
        <v>937</v>
      </c>
      <c r="M354" s="382" t="str">
        <f>IFERROR(VLOOKUP($L354,[4]Insumos!$C$2:$F$517,2,FALSE),"")</f>
        <v>galon</v>
      </c>
      <c r="N354" s="505">
        <v>720</v>
      </c>
      <c r="O354" s="338">
        <f>IFERROR(VLOOKUP($L354,[4]Insumos!$C$2:$F$517,3,FALSE),"")</f>
        <v>57.784999999999997</v>
      </c>
      <c r="P354" s="337">
        <f>+Tabla1[[#This Row],[Precio Unitario]]*Tabla1[[#This Row],[Cantidad de Insumos]]</f>
        <v>41605.199999999997</v>
      </c>
      <c r="Q354" s="380" t="str">
        <f>IFERROR(VLOOKUP($L354,[4]Insumos!$C$2:$F$517,4,FALSE),"")</f>
        <v>2.3.9.1.01</v>
      </c>
      <c r="R354" s="556" t="s">
        <v>1303</v>
      </c>
      <c r="S354" s="449"/>
      <c r="T354" s="449"/>
    </row>
    <row r="355" spans="2:20" ht="51" x14ac:dyDescent="0.25">
      <c r="B355" s="403" t="e">
        <f>IF(Tabla1[[#This Row],[Código_Actividad]]="","",CONCATENATE(Tabla1[[#This Row],[POA]],".",Tabla1[[#This Row],[SRS]],".",Tabla1[[#This Row],[AREA]],".",Tabla1[[#This Row],[TIPO]]))</f>
        <v>#REF!</v>
      </c>
      <c r="C355" s="403" t="e">
        <f>IF(Tabla1[[#This Row],[Código_Actividad]]="","",'Formulario PPGR1'!#REF!)</f>
        <v>#REF!</v>
      </c>
      <c r="D355" s="403" t="e">
        <f>IF(Tabla1[[#This Row],[Código_Actividad]]="","",'Formulario PPGR1'!#REF!)</f>
        <v>#REF!</v>
      </c>
      <c r="E355" s="403" t="e">
        <f>IF(Tabla1[[#This Row],[Código_Actividad]]="","",'Formulario PPGR1'!#REF!)</f>
        <v>#REF!</v>
      </c>
      <c r="F355" s="403" t="e">
        <f>IF(Tabla1[[#This Row],[Código_Actividad]]="","",'Formulario PPGR1'!#REF!)</f>
        <v>#REF!</v>
      </c>
      <c r="G355" s="335" t="s">
        <v>1971</v>
      </c>
      <c r="H355" s="572" t="str">
        <f>IFERROR(VLOOKUP(Tabla1[[#This Row],[Código_Actividad]],'Formulario PPGR2'!$H$10:$I$1048576,2,FALSE),"")</f>
        <v xml:space="preserve">Ejecución del plan de acciones para el acondicionamiento de la infraestructura y equipamiento de áreas de odontología en los EESS </v>
      </c>
      <c r="I355" s="384">
        <f>IFERROR(VLOOKUP(Tabla1[[#This Row],[Código_Actividad]],Tabla2[[Código]:[Total de Acciones ]],15,FALSE),"")</f>
        <v>12</v>
      </c>
      <c r="J355" s="556" t="s">
        <v>227</v>
      </c>
      <c r="K355" s="558" t="s">
        <v>929</v>
      </c>
      <c r="L355" s="557" t="s">
        <v>940</v>
      </c>
      <c r="M355" s="382" t="str">
        <f>IFERROR(VLOOKUP($L355,[4]Insumos!$C$2:$F$517,2,FALSE),"")</f>
        <v>galon</v>
      </c>
      <c r="N355" s="505">
        <v>720</v>
      </c>
      <c r="O355" s="338">
        <f>IFERROR(VLOOKUP($L355,[4]Insumos!$C$2:$F$517,3,FALSE),"")</f>
        <v>136.88</v>
      </c>
      <c r="P355" s="337">
        <f>+Tabla1[[#This Row],[Precio Unitario]]*Tabla1[[#This Row],[Cantidad de Insumos]]</f>
        <v>98553.599999999991</v>
      </c>
      <c r="Q355" s="380" t="str">
        <f>IFERROR(VLOOKUP($L355,[4]Insumos!$C$2:$F$517,4,FALSE),"")</f>
        <v>2.3.9.1.01</v>
      </c>
      <c r="R355" s="556" t="s">
        <v>1303</v>
      </c>
      <c r="S355" s="449"/>
      <c r="T355" s="449"/>
    </row>
    <row r="356" spans="2:20" ht="51" x14ac:dyDescent="0.25">
      <c r="B356" s="403" t="e">
        <f>IF(Tabla1[[#This Row],[Código_Actividad]]="","",CONCATENATE(Tabla1[[#This Row],[POA]],".",Tabla1[[#This Row],[SRS]],".",Tabla1[[#This Row],[AREA]],".",Tabla1[[#This Row],[TIPO]]))</f>
        <v>#REF!</v>
      </c>
      <c r="C356" s="403" t="e">
        <f>IF(Tabla1[[#This Row],[Código_Actividad]]="","",'Formulario PPGR1'!#REF!)</f>
        <v>#REF!</v>
      </c>
      <c r="D356" s="403" t="e">
        <f>IF(Tabla1[[#This Row],[Código_Actividad]]="","",'Formulario PPGR1'!#REF!)</f>
        <v>#REF!</v>
      </c>
      <c r="E356" s="403" t="e">
        <f>IF(Tabla1[[#This Row],[Código_Actividad]]="","",'Formulario PPGR1'!#REF!)</f>
        <v>#REF!</v>
      </c>
      <c r="F356" s="403" t="e">
        <f>IF(Tabla1[[#This Row],[Código_Actividad]]="","",'Formulario PPGR1'!#REF!)</f>
        <v>#REF!</v>
      </c>
      <c r="G356" s="335" t="s">
        <v>1971</v>
      </c>
      <c r="H356" s="572" t="str">
        <f>IFERROR(VLOOKUP(Tabla1[[#This Row],[Código_Actividad]],'Formulario PPGR2'!$H$10:$I$1048576,2,FALSE),"")</f>
        <v xml:space="preserve">Ejecución del plan de acciones para el acondicionamiento de la infraestructura y equipamiento de áreas de odontología en los EESS </v>
      </c>
      <c r="I356" s="384">
        <f>IFERROR(VLOOKUP(Tabla1[[#This Row],[Código_Actividad]],Tabla2[[Código]:[Total de Acciones ]],15,FALSE),"")</f>
        <v>12</v>
      </c>
      <c r="J356" s="556" t="s">
        <v>227</v>
      </c>
      <c r="K356" s="558" t="s">
        <v>929</v>
      </c>
      <c r="L356" s="557" t="s">
        <v>944</v>
      </c>
      <c r="M356" s="382" t="str">
        <f>IFERROR(VLOOKUP($L356,[4]Insumos!$C$2:$F$517,2,FALSE),"")</f>
        <v>unidad</v>
      </c>
      <c r="N356" s="505">
        <v>720</v>
      </c>
      <c r="O356" s="338">
        <f>IFERROR(VLOOKUP($L356,[4]Insumos!$C$2:$F$517,3,FALSE),"")</f>
        <v>728.06</v>
      </c>
      <c r="P356" s="337">
        <f>+Tabla1[[#This Row],[Precio Unitario]]*Tabla1[[#This Row],[Cantidad de Insumos]]</f>
        <v>524203.19999999995</v>
      </c>
      <c r="Q356" s="380" t="str">
        <f>IFERROR(VLOOKUP($L356,[4]Insumos!$C$2:$F$517,4,FALSE),"")</f>
        <v>2.3.9.1.01</v>
      </c>
      <c r="R356" s="556" t="s">
        <v>1303</v>
      </c>
      <c r="S356" s="449"/>
      <c r="T356" s="449"/>
    </row>
    <row r="357" spans="2:20" ht="51" x14ac:dyDescent="0.25">
      <c r="B357" s="403" t="e">
        <f>IF(Tabla1[[#This Row],[Código_Actividad]]="","",CONCATENATE(Tabla1[[#This Row],[POA]],".",Tabla1[[#This Row],[SRS]],".",Tabla1[[#This Row],[AREA]],".",Tabla1[[#This Row],[TIPO]]))</f>
        <v>#REF!</v>
      </c>
      <c r="C357" s="403" t="e">
        <f>IF(Tabla1[[#This Row],[Código_Actividad]]="","",'Formulario PPGR1'!#REF!)</f>
        <v>#REF!</v>
      </c>
      <c r="D357" s="403" t="e">
        <f>IF(Tabla1[[#This Row],[Código_Actividad]]="","",'Formulario PPGR1'!#REF!)</f>
        <v>#REF!</v>
      </c>
      <c r="E357" s="403" t="e">
        <f>IF(Tabla1[[#This Row],[Código_Actividad]]="","",'Formulario PPGR1'!#REF!)</f>
        <v>#REF!</v>
      </c>
      <c r="F357" s="403" t="e">
        <f>IF(Tabla1[[#This Row],[Código_Actividad]]="","",'Formulario PPGR1'!#REF!)</f>
        <v>#REF!</v>
      </c>
      <c r="G357" s="335" t="s">
        <v>1971</v>
      </c>
      <c r="H357" s="572" t="str">
        <f>IFERROR(VLOOKUP(Tabla1[[#This Row],[Código_Actividad]],'Formulario PPGR2'!$H$10:$I$1048576,2,FALSE),"")</f>
        <v xml:space="preserve">Ejecución del plan de acciones para el acondicionamiento de la infraestructura y equipamiento de áreas de odontología en los EESS </v>
      </c>
      <c r="I357" s="384">
        <f>IFERROR(VLOOKUP(Tabla1[[#This Row],[Código_Actividad]],Tabla2[[Código]:[Total de Acciones ]],15,FALSE),"")</f>
        <v>12</v>
      </c>
      <c r="J357" s="556" t="s">
        <v>227</v>
      </c>
      <c r="K357" s="558" t="s">
        <v>929</v>
      </c>
      <c r="L357" s="557" t="s">
        <v>945</v>
      </c>
      <c r="M357" s="382" t="str">
        <f>IFERROR(VLOOKUP($L357,[4]Insumos!$C$2:$F$517,2,FALSE),"")</f>
        <v>unidad</v>
      </c>
      <c r="N357" s="505">
        <v>180</v>
      </c>
      <c r="O357" s="338">
        <f>IFERROR(VLOOKUP($L357,[4]Insumos!$C$2:$F$517,3,FALSE),"")</f>
        <v>125</v>
      </c>
      <c r="P357" s="337">
        <f>+Tabla1[[#This Row],[Precio Unitario]]*Tabla1[[#This Row],[Cantidad de Insumos]]</f>
        <v>22500</v>
      </c>
      <c r="Q357" s="380" t="str">
        <f>IFERROR(VLOOKUP($L357,[4]Insumos!$C$2:$F$517,4,FALSE),"")</f>
        <v>2.3.9.1.01</v>
      </c>
      <c r="R357" s="556" t="s">
        <v>1303</v>
      </c>
      <c r="S357" s="449"/>
      <c r="T357" s="449"/>
    </row>
    <row r="358" spans="2:20" ht="51" x14ac:dyDescent="0.25">
      <c r="B358" s="403" t="e">
        <f>IF(Tabla1[[#This Row],[Código_Actividad]]="","",CONCATENATE(Tabla1[[#This Row],[POA]],".",Tabla1[[#This Row],[SRS]],".",Tabla1[[#This Row],[AREA]],".",Tabla1[[#This Row],[TIPO]]))</f>
        <v>#REF!</v>
      </c>
      <c r="C358" s="403" t="e">
        <f>IF(Tabla1[[#This Row],[Código_Actividad]]="","",'Formulario PPGR1'!#REF!)</f>
        <v>#REF!</v>
      </c>
      <c r="D358" s="403" t="e">
        <f>IF(Tabla1[[#This Row],[Código_Actividad]]="","",'Formulario PPGR1'!#REF!)</f>
        <v>#REF!</v>
      </c>
      <c r="E358" s="403" t="e">
        <f>IF(Tabla1[[#This Row],[Código_Actividad]]="","",'Formulario PPGR1'!#REF!)</f>
        <v>#REF!</v>
      </c>
      <c r="F358" s="403" t="e">
        <f>IF(Tabla1[[#This Row],[Código_Actividad]]="","",'Formulario PPGR1'!#REF!)</f>
        <v>#REF!</v>
      </c>
      <c r="G358" s="335" t="s">
        <v>1971</v>
      </c>
      <c r="H358" s="572" t="str">
        <f>IFERROR(VLOOKUP(Tabla1[[#This Row],[Código_Actividad]],'Formulario PPGR2'!$H$10:$I$1048576,2,FALSE),"")</f>
        <v xml:space="preserve">Ejecución del plan de acciones para el acondicionamiento de la infraestructura y equipamiento de áreas de odontología en los EESS </v>
      </c>
      <c r="I358" s="384">
        <f>IFERROR(VLOOKUP(Tabla1[[#This Row],[Código_Actividad]],Tabla2[[Código]:[Total de Acciones ]],15,FALSE),"")</f>
        <v>12</v>
      </c>
      <c r="J358" s="556" t="s">
        <v>227</v>
      </c>
      <c r="K358" s="558" t="s">
        <v>929</v>
      </c>
      <c r="L358" s="557" t="s">
        <v>941</v>
      </c>
      <c r="M358" s="382" t="str">
        <f>IFERROR(VLOOKUP($L358,[4]Insumos!$C$2:$F$517,2,FALSE),"")</f>
        <v>unidad</v>
      </c>
      <c r="N358" s="505">
        <v>720</v>
      </c>
      <c r="O358" s="338">
        <f>IFERROR(VLOOKUP($L358,[4]Insumos!$C$2:$F$517,3,FALSE),"")</f>
        <v>270</v>
      </c>
      <c r="P358" s="337">
        <f>+Tabla1[[#This Row],[Precio Unitario]]*Tabla1[[#This Row],[Cantidad de Insumos]]</f>
        <v>194400</v>
      </c>
      <c r="Q358" s="380" t="str">
        <f>IFERROR(VLOOKUP($L358,[4]Insumos!$C$2:$F$517,4,FALSE),"")</f>
        <v>2.3.9.1.01</v>
      </c>
      <c r="R358" s="556" t="s">
        <v>1303</v>
      </c>
      <c r="S358" s="449"/>
      <c r="T358" s="449"/>
    </row>
    <row r="359" spans="2:20" ht="51" x14ac:dyDescent="0.25">
      <c r="B359" s="403" t="e">
        <f>IF(Tabla1[[#This Row],[Código_Actividad]]="","",CONCATENATE(Tabla1[[#This Row],[POA]],".",Tabla1[[#This Row],[SRS]],".",Tabla1[[#This Row],[AREA]],".",Tabla1[[#This Row],[TIPO]]))</f>
        <v>#REF!</v>
      </c>
      <c r="C359" s="403" t="e">
        <f>IF(Tabla1[[#This Row],[Código_Actividad]]="","",'Formulario PPGR1'!#REF!)</f>
        <v>#REF!</v>
      </c>
      <c r="D359" s="403" t="e">
        <f>IF(Tabla1[[#This Row],[Código_Actividad]]="","",'Formulario PPGR1'!#REF!)</f>
        <v>#REF!</v>
      </c>
      <c r="E359" s="403" t="e">
        <f>IF(Tabla1[[#This Row],[Código_Actividad]]="","",'Formulario PPGR1'!#REF!)</f>
        <v>#REF!</v>
      </c>
      <c r="F359" s="403" t="e">
        <f>IF(Tabla1[[#This Row],[Código_Actividad]]="","",'Formulario PPGR1'!#REF!)</f>
        <v>#REF!</v>
      </c>
      <c r="G359" s="335" t="s">
        <v>1971</v>
      </c>
      <c r="H359" s="572" t="str">
        <f>IFERROR(VLOOKUP(Tabla1[[#This Row],[Código_Actividad]],'Formulario PPGR2'!$H$10:$I$1048576,2,FALSE),"")</f>
        <v xml:space="preserve">Ejecución del plan de acciones para el acondicionamiento de la infraestructura y equipamiento de áreas de odontología en los EESS </v>
      </c>
      <c r="I359" s="384">
        <f>IFERROR(VLOOKUP(Tabla1[[#This Row],[Código_Actividad]],Tabla2[[Código]:[Total de Acciones ]],15,FALSE),"")</f>
        <v>12</v>
      </c>
      <c r="J359" s="556" t="s">
        <v>946</v>
      </c>
      <c r="K359" s="558" t="s">
        <v>947</v>
      </c>
      <c r="L359" s="557" t="s">
        <v>950</v>
      </c>
      <c r="M359" s="382" t="str">
        <f>IFERROR(VLOOKUP($L359,[4]Insumos!$C$2:$F$517,2,FALSE),"")</f>
        <v>unidad</v>
      </c>
      <c r="N359" s="505">
        <v>50</v>
      </c>
      <c r="O359" s="338">
        <f>IFERROR(VLOOKUP($L359,[4]Insumos!$C$2:$F$517,3,FALSE),"")</f>
        <v>13570</v>
      </c>
      <c r="P359" s="337">
        <f>+Tabla1[[#This Row],[Precio Unitario]]*Tabla1[[#This Row],[Cantidad de Insumos]]</f>
        <v>678500</v>
      </c>
      <c r="Q359" s="380" t="str">
        <f>IFERROR(VLOOKUP($L359,[4]Insumos!$C$2:$F$517,4,FALSE),"")</f>
        <v>2.6.1.2.02</v>
      </c>
      <c r="R359" s="556" t="s">
        <v>1303</v>
      </c>
      <c r="S359" s="449"/>
      <c r="T359" s="449"/>
    </row>
    <row r="360" spans="2:20" ht="51" x14ac:dyDescent="0.25">
      <c r="B360" s="403" t="e">
        <f>IF(Tabla1[[#This Row],[Código_Actividad]]="","",CONCATENATE(Tabla1[[#This Row],[POA]],".",Tabla1[[#This Row],[SRS]],".",Tabla1[[#This Row],[AREA]],".",Tabla1[[#This Row],[TIPO]]))</f>
        <v>#REF!</v>
      </c>
      <c r="C360" s="403" t="e">
        <f>IF(Tabla1[[#This Row],[Código_Actividad]]="","",'Formulario PPGR1'!#REF!)</f>
        <v>#REF!</v>
      </c>
      <c r="D360" s="403" t="e">
        <f>IF(Tabla1[[#This Row],[Código_Actividad]]="","",'Formulario PPGR1'!#REF!)</f>
        <v>#REF!</v>
      </c>
      <c r="E360" s="403" t="e">
        <f>IF(Tabla1[[#This Row],[Código_Actividad]]="","",'Formulario PPGR1'!#REF!)</f>
        <v>#REF!</v>
      </c>
      <c r="F360" s="403" t="e">
        <f>IF(Tabla1[[#This Row],[Código_Actividad]]="","",'Formulario PPGR1'!#REF!)</f>
        <v>#REF!</v>
      </c>
      <c r="G360" s="335" t="s">
        <v>1971</v>
      </c>
      <c r="H360" s="572" t="str">
        <f>IFERROR(VLOOKUP(Tabla1[[#This Row],[Código_Actividad]],'Formulario PPGR2'!$H$10:$I$1048576,2,FALSE),"")</f>
        <v xml:space="preserve">Ejecución del plan de acciones para el acondicionamiento de la infraestructura y equipamiento de áreas de odontología en los EESS </v>
      </c>
      <c r="I360" s="384">
        <f>IFERROR(VLOOKUP(Tabla1[[#This Row],[Código_Actividad]],Tabla2[[Código]:[Total de Acciones ]],15,FALSE),"")</f>
        <v>12</v>
      </c>
      <c r="J360" s="556" t="s">
        <v>233</v>
      </c>
      <c r="K360" s="558" t="s">
        <v>951</v>
      </c>
      <c r="L360" s="557" t="s">
        <v>957</v>
      </c>
      <c r="M360" s="382" t="str">
        <f>IFERROR(VLOOKUP($L360,[4]Insumos!$C$2:$F$517,2,FALSE),"")</f>
        <v>unidad</v>
      </c>
      <c r="N360" s="505">
        <v>60</v>
      </c>
      <c r="O360" s="338">
        <f>IFERROR(VLOOKUP($L360,[4]Insumos!$C$2:$F$517,3,FALSE),"")</f>
        <v>8142</v>
      </c>
      <c r="P360" s="337">
        <f>+Tabla1[[#This Row],[Precio Unitario]]*Tabla1[[#This Row],[Cantidad de Insumos]]</f>
        <v>488520</v>
      </c>
      <c r="Q360" s="380" t="str">
        <f>IFERROR(VLOOKUP($L360,[4]Insumos!$C$2:$F$517,4,FALSE),"")</f>
        <v>2.6.1.1.02</v>
      </c>
      <c r="R360" s="556" t="s">
        <v>1303</v>
      </c>
      <c r="S360" s="449"/>
      <c r="T360" s="449"/>
    </row>
    <row r="361" spans="2:20" ht="51" x14ac:dyDescent="0.25">
      <c r="B361" s="403" t="e">
        <f>IF(Tabla1[[#This Row],[Código_Actividad]]="","",CONCATENATE(Tabla1[[#This Row],[POA]],".",Tabla1[[#This Row],[SRS]],".",Tabla1[[#This Row],[AREA]],".",Tabla1[[#This Row],[TIPO]]))</f>
        <v>#REF!</v>
      </c>
      <c r="C361" s="403" t="e">
        <f>IF(Tabla1[[#This Row],[Código_Actividad]]="","",'Formulario PPGR1'!#REF!)</f>
        <v>#REF!</v>
      </c>
      <c r="D361" s="403" t="e">
        <f>IF(Tabla1[[#This Row],[Código_Actividad]]="","",'Formulario PPGR1'!#REF!)</f>
        <v>#REF!</v>
      </c>
      <c r="E361" s="403" t="e">
        <f>IF(Tabla1[[#This Row],[Código_Actividad]]="","",'Formulario PPGR1'!#REF!)</f>
        <v>#REF!</v>
      </c>
      <c r="F361" s="403" t="e">
        <f>IF(Tabla1[[#This Row],[Código_Actividad]]="","",'Formulario PPGR1'!#REF!)</f>
        <v>#REF!</v>
      </c>
      <c r="G361" s="335" t="s">
        <v>1971</v>
      </c>
      <c r="H361" s="572" t="str">
        <f>IFERROR(VLOOKUP(Tabla1[[#This Row],[Código_Actividad]],'Formulario PPGR2'!$H$10:$I$1048576,2,FALSE),"")</f>
        <v xml:space="preserve">Ejecución del plan de acciones para el acondicionamiento de la infraestructura y equipamiento de áreas de odontología en los EESS </v>
      </c>
      <c r="I361" s="384">
        <f>IFERROR(VLOOKUP(Tabla1[[#This Row],[Código_Actividad]],Tabla2[[Código]:[Total de Acciones ]],15,FALSE),"")</f>
        <v>12</v>
      </c>
      <c r="J361" s="556" t="s">
        <v>233</v>
      </c>
      <c r="K361" s="558" t="s">
        <v>951</v>
      </c>
      <c r="L361" s="557" t="s">
        <v>959</v>
      </c>
      <c r="M361" s="382" t="str">
        <f>IFERROR(VLOOKUP($L361,[4]Insumos!$C$2:$F$517,2,FALSE),"")</f>
        <v>unidad</v>
      </c>
      <c r="N361" s="505">
        <v>60</v>
      </c>
      <c r="O361" s="338">
        <f>IFERROR(VLOOKUP($L361,[4]Insumos!$C$2:$F$517,3,FALSE),"")</f>
        <v>8496</v>
      </c>
      <c r="P361" s="337">
        <f>+Tabla1[[#This Row],[Precio Unitario]]*Tabla1[[#This Row],[Cantidad de Insumos]]</f>
        <v>509760</v>
      </c>
      <c r="Q361" s="380" t="str">
        <f>IFERROR(VLOOKUP($L361,[4]Insumos!$C$2:$F$517,4,FALSE),"")</f>
        <v>2.6.1.1.02</v>
      </c>
      <c r="R361" s="556" t="s">
        <v>1303</v>
      </c>
      <c r="S361" s="449"/>
      <c r="T361" s="449"/>
    </row>
    <row r="362" spans="2:20" ht="51" x14ac:dyDescent="0.25">
      <c r="B362" s="403" t="e">
        <f>IF(Tabla1[[#This Row],[Código_Actividad]]="","",CONCATENATE(Tabla1[[#This Row],[POA]],".",Tabla1[[#This Row],[SRS]],".",Tabla1[[#This Row],[AREA]],".",Tabla1[[#This Row],[TIPO]]))</f>
        <v>#REF!</v>
      </c>
      <c r="C362" s="403" t="e">
        <f>IF(Tabla1[[#This Row],[Código_Actividad]]="","",'Formulario PPGR1'!#REF!)</f>
        <v>#REF!</v>
      </c>
      <c r="D362" s="403" t="e">
        <f>IF(Tabla1[[#This Row],[Código_Actividad]]="","",'Formulario PPGR1'!#REF!)</f>
        <v>#REF!</v>
      </c>
      <c r="E362" s="403" t="e">
        <f>IF(Tabla1[[#This Row],[Código_Actividad]]="","",'Formulario PPGR1'!#REF!)</f>
        <v>#REF!</v>
      </c>
      <c r="F362" s="403" t="e">
        <f>IF(Tabla1[[#This Row],[Código_Actividad]]="","",'Formulario PPGR1'!#REF!)</f>
        <v>#REF!</v>
      </c>
      <c r="G362" s="335" t="s">
        <v>1971</v>
      </c>
      <c r="H362" s="572" t="str">
        <f>IFERROR(VLOOKUP(Tabla1[[#This Row],[Código_Actividad]],'Formulario PPGR2'!$H$10:$I$1048576,2,FALSE),"")</f>
        <v xml:space="preserve">Ejecución del plan de acciones para el acondicionamiento de la infraestructura y equipamiento de áreas de odontología en los EESS </v>
      </c>
      <c r="I362" s="384">
        <f>IFERROR(VLOOKUP(Tabla1[[#This Row],[Código_Actividad]],Tabla2[[Código]:[Total de Acciones ]],15,FALSE),"")</f>
        <v>12</v>
      </c>
      <c r="J362" s="556" t="s">
        <v>233</v>
      </c>
      <c r="K362" s="558" t="s">
        <v>951</v>
      </c>
      <c r="L362" s="557" t="s">
        <v>962</v>
      </c>
      <c r="M362" s="382" t="str">
        <f>IFERROR(VLOOKUP($L362,[4]Insumos!$C$2:$F$517,2,FALSE),"")</f>
        <v>unidad</v>
      </c>
      <c r="N362" s="505">
        <v>200</v>
      </c>
      <c r="O362" s="338">
        <f>IFERROR(VLOOKUP($L362,[4]Insumos!$C$2:$F$517,3,FALSE),"")</f>
        <v>1121</v>
      </c>
      <c r="P362" s="337">
        <f>+Tabla1[[#This Row],[Precio Unitario]]*Tabla1[[#This Row],[Cantidad de Insumos]]</f>
        <v>224200</v>
      </c>
      <c r="Q362" s="380" t="str">
        <f>IFERROR(VLOOKUP($L362,[4]Insumos!$C$2:$F$517,4,FALSE),"")</f>
        <v>2.6.1.1.02</v>
      </c>
      <c r="R362" s="556" t="s">
        <v>1303</v>
      </c>
      <c r="S362" s="449"/>
      <c r="T362" s="449"/>
    </row>
    <row r="363" spans="2:20" ht="51" x14ac:dyDescent="0.25">
      <c r="B363" s="403" t="e">
        <f>IF(Tabla1[[#This Row],[Código_Actividad]]="","",CONCATENATE(Tabla1[[#This Row],[POA]],".",Tabla1[[#This Row],[SRS]],".",Tabla1[[#This Row],[AREA]],".",Tabla1[[#This Row],[TIPO]]))</f>
        <v>#REF!</v>
      </c>
      <c r="C363" s="403" t="e">
        <f>IF(Tabla1[[#This Row],[Código_Actividad]]="","",'Formulario PPGR1'!#REF!)</f>
        <v>#REF!</v>
      </c>
      <c r="D363" s="403" t="e">
        <f>IF(Tabla1[[#This Row],[Código_Actividad]]="","",'Formulario PPGR1'!#REF!)</f>
        <v>#REF!</v>
      </c>
      <c r="E363" s="403" t="e">
        <f>IF(Tabla1[[#This Row],[Código_Actividad]]="","",'Formulario PPGR1'!#REF!)</f>
        <v>#REF!</v>
      </c>
      <c r="F363" s="403" t="e">
        <f>IF(Tabla1[[#This Row],[Código_Actividad]]="","",'Formulario PPGR1'!#REF!)</f>
        <v>#REF!</v>
      </c>
      <c r="G363" s="335" t="s">
        <v>1971</v>
      </c>
      <c r="H363" s="572" t="str">
        <f>IFERROR(VLOOKUP(Tabla1[[#This Row],[Código_Actividad]],'Formulario PPGR2'!$H$10:$I$1048576,2,FALSE),"")</f>
        <v xml:space="preserve">Ejecución del plan de acciones para el acondicionamiento de la infraestructura y equipamiento de áreas de odontología en los EESS </v>
      </c>
      <c r="I363" s="384">
        <f>IFERROR(VLOOKUP(Tabla1[[#This Row],[Código_Actividad]],Tabla2[[Código]:[Total de Acciones ]],15,FALSE),"")</f>
        <v>12</v>
      </c>
      <c r="J363" s="556" t="s">
        <v>233</v>
      </c>
      <c r="K363" s="558" t="s">
        <v>951</v>
      </c>
      <c r="L363" s="557" t="s">
        <v>964</v>
      </c>
      <c r="M363" s="382" t="str">
        <f>IFERROR(VLOOKUP($L363,[4]Insumos!$C$2:$F$517,2,FALSE),"")</f>
        <v>unidad</v>
      </c>
      <c r="N363" s="505">
        <v>60</v>
      </c>
      <c r="O363" s="338">
        <f>IFERROR(VLOOKUP($L363,[4]Insumos!$C$2:$F$517,3,FALSE),"")</f>
        <v>5900</v>
      </c>
      <c r="P363" s="337">
        <f>+Tabla1[[#This Row],[Precio Unitario]]*Tabla1[[#This Row],[Cantidad de Insumos]]</f>
        <v>354000</v>
      </c>
      <c r="Q363" s="380" t="str">
        <f>IFERROR(VLOOKUP($L363,[4]Insumos!$C$2:$F$517,4,FALSE),"")</f>
        <v>2.6.1.1.02</v>
      </c>
      <c r="R363" s="556" t="s">
        <v>1303</v>
      </c>
      <c r="S363" s="449"/>
      <c r="T363" s="449"/>
    </row>
    <row r="364" spans="2:20" ht="51" x14ac:dyDescent="0.25">
      <c r="B364" s="403" t="e">
        <f>IF(Tabla1[[#This Row],[Código_Actividad]]="","",CONCATENATE(Tabla1[[#This Row],[POA]],".",Tabla1[[#This Row],[SRS]],".",Tabla1[[#This Row],[AREA]],".",Tabla1[[#This Row],[TIPO]]))</f>
        <v>#REF!</v>
      </c>
      <c r="C364" s="403" t="e">
        <f>IF(Tabla1[[#This Row],[Código_Actividad]]="","",'Formulario PPGR1'!#REF!)</f>
        <v>#REF!</v>
      </c>
      <c r="D364" s="403" t="e">
        <f>IF(Tabla1[[#This Row],[Código_Actividad]]="","",'Formulario PPGR1'!#REF!)</f>
        <v>#REF!</v>
      </c>
      <c r="E364" s="403" t="e">
        <f>IF(Tabla1[[#This Row],[Código_Actividad]]="","",'Formulario PPGR1'!#REF!)</f>
        <v>#REF!</v>
      </c>
      <c r="F364" s="403" t="e">
        <f>IF(Tabla1[[#This Row],[Código_Actividad]]="","",'Formulario PPGR1'!#REF!)</f>
        <v>#REF!</v>
      </c>
      <c r="G364" s="335" t="s">
        <v>1971</v>
      </c>
      <c r="H364" s="572" t="str">
        <f>IFERROR(VLOOKUP(Tabla1[[#This Row],[Código_Actividad]],'Formulario PPGR2'!$H$10:$I$1048576,2,FALSE),"")</f>
        <v xml:space="preserve">Ejecución del plan de acciones para el acondicionamiento de la infraestructura y equipamiento de áreas de odontología en los EESS </v>
      </c>
      <c r="I364" s="384">
        <f>IFERROR(VLOOKUP(Tabla1[[#This Row],[Código_Actividad]],Tabla2[[Código]:[Total de Acciones ]],15,FALSE),"")</f>
        <v>12</v>
      </c>
      <c r="J364" s="556" t="s">
        <v>233</v>
      </c>
      <c r="K364" s="558" t="s">
        <v>951</v>
      </c>
      <c r="L364" s="557" t="s">
        <v>965</v>
      </c>
      <c r="M364" s="382" t="str">
        <f>IFERROR(VLOOKUP($L364,[4]Insumos!$C$2:$F$517,2,FALSE),"")</f>
        <v>unidad</v>
      </c>
      <c r="N364" s="505">
        <v>60</v>
      </c>
      <c r="O364" s="338">
        <f>IFERROR(VLOOKUP($L364,[4]Insumos!$C$2:$F$517,3,FALSE),"")</f>
        <v>14160</v>
      </c>
      <c r="P364" s="337">
        <f>+Tabla1[[#This Row],[Precio Unitario]]*Tabla1[[#This Row],[Cantidad de Insumos]]</f>
        <v>849600</v>
      </c>
      <c r="Q364" s="380" t="str">
        <f>IFERROR(VLOOKUP($L364,[4]Insumos!$C$2:$F$517,4,FALSE),"")</f>
        <v>2.6.1.1.01</v>
      </c>
      <c r="R364" s="556" t="s">
        <v>1303</v>
      </c>
      <c r="S364" s="449"/>
      <c r="T364" s="449"/>
    </row>
    <row r="365" spans="2:20" ht="51" x14ac:dyDescent="0.25">
      <c r="B365" s="403" t="e">
        <f>IF(Tabla1[[#This Row],[Código_Actividad]]="","",CONCATENATE(Tabla1[[#This Row],[POA]],".",Tabla1[[#This Row],[SRS]],".",Tabla1[[#This Row],[AREA]],".",Tabla1[[#This Row],[TIPO]]))</f>
        <v>#REF!</v>
      </c>
      <c r="C365" s="403" t="e">
        <f>IF(Tabla1[[#This Row],[Código_Actividad]]="","",'Formulario PPGR1'!#REF!)</f>
        <v>#REF!</v>
      </c>
      <c r="D365" s="403" t="e">
        <f>IF(Tabla1[[#This Row],[Código_Actividad]]="","",'Formulario PPGR1'!#REF!)</f>
        <v>#REF!</v>
      </c>
      <c r="E365" s="403" t="e">
        <f>IF(Tabla1[[#This Row],[Código_Actividad]]="","",'Formulario PPGR1'!#REF!)</f>
        <v>#REF!</v>
      </c>
      <c r="F365" s="403" t="e">
        <f>IF(Tabla1[[#This Row],[Código_Actividad]]="","",'Formulario PPGR1'!#REF!)</f>
        <v>#REF!</v>
      </c>
      <c r="G365" s="335" t="s">
        <v>1971</v>
      </c>
      <c r="H365" s="572" t="str">
        <f>IFERROR(VLOOKUP(Tabla1[[#This Row],[Código_Actividad]],'Formulario PPGR2'!$H$10:$I$1048576,2,FALSE),"")</f>
        <v xml:space="preserve">Ejecución del plan de acciones para el acondicionamiento de la infraestructura y equipamiento de áreas de odontología en los EESS </v>
      </c>
      <c r="I365" s="384">
        <f>IFERROR(VLOOKUP(Tabla1[[#This Row],[Código_Actividad]],Tabla2[[Código]:[Total de Acciones ]],15,FALSE),"")</f>
        <v>12</v>
      </c>
      <c r="J365" s="556" t="s">
        <v>233</v>
      </c>
      <c r="K365" s="558" t="s">
        <v>951</v>
      </c>
      <c r="L365" s="557" t="s">
        <v>968</v>
      </c>
      <c r="M365" s="382" t="str">
        <f>IFERROR(VLOOKUP($L365,[4]Insumos!$C$2:$F$517,2,FALSE),"")</f>
        <v>unidad</v>
      </c>
      <c r="N365" s="505">
        <v>60</v>
      </c>
      <c r="O365" s="338">
        <f>IFERROR(VLOOKUP($L365,[4]Insumos!$C$2:$F$517,3,FALSE),"")</f>
        <v>2950</v>
      </c>
      <c r="P365" s="337">
        <f>+Tabla1[[#This Row],[Precio Unitario]]*Tabla1[[#This Row],[Cantidad de Insumos]]</f>
        <v>177000</v>
      </c>
      <c r="Q365" s="380" t="str">
        <f>IFERROR(VLOOKUP($L365,[4]Insumos!$C$2:$F$517,4,FALSE),"")</f>
        <v>2.6.1.1.02</v>
      </c>
      <c r="R365" s="556" t="s">
        <v>1303</v>
      </c>
      <c r="S365" s="449"/>
      <c r="T365" s="449"/>
    </row>
    <row r="366" spans="2:20" ht="38.25" x14ac:dyDescent="0.25">
      <c r="B366" s="403" t="e">
        <f>IF(Tabla1[[#This Row],[Código_Actividad]]="","",CONCATENATE(Tabla1[[#This Row],[POA]],".",Tabla1[[#This Row],[SRS]],".",Tabla1[[#This Row],[AREA]],".",Tabla1[[#This Row],[TIPO]]))</f>
        <v>#REF!</v>
      </c>
      <c r="C366" s="403" t="e">
        <f>IF(Tabla1[[#This Row],[Código_Actividad]]="","",'Formulario PPGR1'!#REF!)</f>
        <v>#REF!</v>
      </c>
      <c r="D366" s="403" t="e">
        <f>IF(Tabla1[[#This Row],[Código_Actividad]]="","",'Formulario PPGR1'!#REF!)</f>
        <v>#REF!</v>
      </c>
      <c r="E366" s="403" t="e">
        <f>IF(Tabla1[[#This Row],[Código_Actividad]]="","",'Formulario PPGR1'!#REF!)</f>
        <v>#REF!</v>
      </c>
      <c r="F366" s="403" t="e">
        <f>IF(Tabla1[[#This Row],[Código_Actividad]]="","",'Formulario PPGR1'!#REF!)</f>
        <v>#REF!</v>
      </c>
      <c r="G366" s="335" t="s">
        <v>1969</v>
      </c>
      <c r="H366" s="572" t="str">
        <f>IFERROR(VLOOKUP(Tabla1[[#This Row],[Código_Actividad]],'Formulario PPGR2'!$H$10:$I$1048576,2,FALSE),"")</f>
        <v>Identificacion brecha de RRHH según necesidades de los servicios odontológicos</v>
      </c>
      <c r="I366" s="384">
        <f>IFERROR(VLOOKUP(Tabla1[[#This Row],[Código_Actividad]],Tabla2[[Código]:[Total de Acciones ]],15,FALSE),"")</f>
        <v>1</v>
      </c>
      <c r="J366" s="556" t="s">
        <v>233</v>
      </c>
      <c r="K366" s="558" t="s">
        <v>951</v>
      </c>
      <c r="L366" s="557" t="s">
        <v>976</v>
      </c>
      <c r="M366" s="382" t="str">
        <f>IFERROR(VLOOKUP($L366,[4]Insumos!$C$2:$F$517,2,FALSE),"")</f>
        <v>unidad</v>
      </c>
      <c r="N366" s="505">
        <v>120</v>
      </c>
      <c r="O366" s="338">
        <f>IFERROR(VLOOKUP($L366,[4]Insumos!$C$2:$F$517,3,FALSE),"")</f>
        <v>3482.18</v>
      </c>
      <c r="P366" s="337">
        <f>+Tabla1[[#This Row],[Precio Unitario]]*Tabla1[[#This Row],[Cantidad de Insumos]]</f>
        <v>417861.6</v>
      </c>
      <c r="Q366" s="380" t="str">
        <f>IFERROR(VLOOKUP($L366,[4]Insumos!$C$2:$F$517,4,FALSE),"")</f>
        <v>2.6.1.1.02</v>
      </c>
      <c r="R366" s="556" t="s">
        <v>1303</v>
      </c>
      <c r="S366" s="449"/>
      <c r="T366" s="449"/>
    </row>
    <row r="367" spans="2:20" ht="51" x14ac:dyDescent="0.25">
      <c r="B367" s="403" t="e">
        <f>IF(Tabla1[[#This Row],[Código_Actividad]]="","",CONCATENATE(Tabla1[[#This Row],[POA]],".",Tabla1[[#This Row],[SRS]],".",Tabla1[[#This Row],[AREA]],".",Tabla1[[#This Row],[TIPO]]))</f>
        <v>#REF!</v>
      </c>
      <c r="C367" s="403" t="e">
        <f>IF(Tabla1[[#This Row],[Código_Actividad]]="","",'Formulario PPGR1'!#REF!)</f>
        <v>#REF!</v>
      </c>
      <c r="D367" s="403" t="e">
        <f>IF(Tabla1[[#This Row],[Código_Actividad]]="","",'Formulario PPGR1'!#REF!)</f>
        <v>#REF!</v>
      </c>
      <c r="E367" s="403" t="e">
        <f>IF(Tabla1[[#This Row],[Código_Actividad]]="","",'Formulario PPGR1'!#REF!)</f>
        <v>#REF!</v>
      </c>
      <c r="F367" s="403" t="e">
        <f>IF(Tabla1[[#This Row],[Código_Actividad]]="","",'Formulario PPGR1'!#REF!)</f>
        <v>#REF!</v>
      </c>
      <c r="G367" s="335" t="s">
        <v>1971</v>
      </c>
      <c r="H367" s="572" t="str">
        <f>IFERROR(VLOOKUP(Tabla1[[#This Row],[Código_Actividad]],'Formulario PPGR2'!$H$10:$I$1048576,2,FALSE),"")</f>
        <v xml:space="preserve">Ejecución del plan de acciones para el acondicionamiento de la infraestructura y equipamiento de áreas de odontología en los EESS </v>
      </c>
      <c r="I367" s="384">
        <f>IFERROR(VLOOKUP(Tabla1[[#This Row],[Código_Actividad]],Tabla2[[Código]:[Total de Acciones ]],15,FALSE),"")</f>
        <v>12</v>
      </c>
      <c r="J367" s="556" t="s">
        <v>146</v>
      </c>
      <c r="K367" s="558" t="s">
        <v>978</v>
      </c>
      <c r="L367" s="557" t="s">
        <v>979</v>
      </c>
      <c r="M367" s="382" t="str">
        <f>IFERROR(VLOOKUP($L367,[4]Insumos!$C$2:$F$517,2,FALSE),"")</f>
        <v>unidad</v>
      </c>
      <c r="N367" s="505">
        <v>120</v>
      </c>
      <c r="O367" s="338">
        <f>IFERROR(VLOOKUP($L367,[4]Insumos!$C$2:$F$517,3,FALSE),"")</f>
        <v>0</v>
      </c>
      <c r="P367" s="337">
        <f>+Tabla1[[#This Row],[Precio Unitario]]*Tabla1[[#This Row],[Cantidad de Insumos]]</f>
        <v>0</v>
      </c>
      <c r="Q367" s="380" t="str">
        <f>IFERROR(VLOOKUP($L367,[4]Insumos!$C$2:$F$517,4,FALSE),"")</f>
        <v>2.7.1.1.01</v>
      </c>
      <c r="R367" s="556" t="s">
        <v>1303</v>
      </c>
      <c r="S367" s="449"/>
      <c r="T367" s="449"/>
    </row>
    <row r="368" spans="2:20" ht="51" x14ac:dyDescent="0.25">
      <c r="B368" s="403" t="e">
        <f>IF(Tabla1[[#This Row],[Código_Actividad]]="","",CONCATENATE(Tabla1[[#This Row],[POA]],".",Tabla1[[#This Row],[SRS]],".",Tabla1[[#This Row],[AREA]],".",Tabla1[[#This Row],[TIPO]]))</f>
        <v>#REF!</v>
      </c>
      <c r="C368" s="403" t="e">
        <f>IF(Tabla1[[#This Row],[Código_Actividad]]="","",'Formulario PPGR1'!#REF!)</f>
        <v>#REF!</v>
      </c>
      <c r="D368" s="403" t="e">
        <f>IF(Tabla1[[#This Row],[Código_Actividad]]="","",'Formulario PPGR1'!#REF!)</f>
        <v>#REF!</v>
      </c>
      <c r="E368" s="403" t="e">
        <f>IF(Tabla1[[#This Row],[Código_Actividad]]="","",'Formulario PPGR1'!#REF!)</f>
        <v>#REF!</v>
      </c>
      <c r="F368" s="403" t="e">
        <f>IF(Tabla1[[#This Row],[Código_Actividad]]="","",'Formulario PPGR1'!#REF!)</f>
        <v>#REF!</v>
      </c>
      <c r="G368" s="335" t="s">
        <v>1971</v>
      </c>
      <c r="H368" s="572" t="str">
        <f>IFERROR(VLOOKUP(Tabla1[[#This Row],[Código_Actividad]],'Formulario PPGR2'!$H$10:$I$1048576,2,FALSE),"")</f>
        <v xml:space="preserve">Ejecución del plan de acciones para el acondicionamiento de la infraestructura y equipamiento de áreas de odontología en los EESS </v>
      </c>
      <c r="I368" s="384">
        <f>IFERROR(VLOOKUP(Tabla1[[#This Row],[Código_Actividad]],Tabla2[[Código]:[Total de Acciones ]],15,FALSE),"")</f>
        <v>12</v>
      </c>
      <c r="J368" s="556" t="s">
        <v>183</v>
      </c>
      <c r="K368" s="558" t="s">
        <v>995</v>
      </c>
      <c r="L368" s="557" t="s">
        <v>998</v>
      </c>
      <c r="M368" s="382" t="str">
        <f>IFERROR(VLOOKUP($L368,[4]Insumos!$C$2:$F$517,2,FALSE),"")</f>
        <v>unidad</v>
      </c>
      <c r="N368" s="505">
        <v>120</v>
      </c>
      <c r="O368" s="338">
        <f>IFERROR(VLOOKUP($L368,[4]Insumos!$C$2:$F$517,3,FALSE),"")</f>
        <v>5959</v>
      </c>
      <c r="P368" s="337">
        <f>+Tabla1[[#This Row],[Precio Unitario]]*Tabla1[[#This Row],[Cantidad de Insumos]]</f>
        <v>715080</v>
      </c>
      <c r="Q368" s="380" t="str">
        <f>IFERROR(VLOOKUP($L368,[4]Insumos!$C$2:$F$517,4,FALSE),"")</f>
        <v>2.3.3.3.01</v>
      </c>
      <c r="R368" s="556" t="s">
        <v>1303</v>
      </c>
      <c r="S368" s="449"/>
      <c r="T368" s="449"/>
    </row>
    <row r="369" spans="2:20" ht="51" x14ac:dyDescent="0.25">
      <c r="B369" s="403" t="e">
        <f>IF(Tabla1[[#This Row],[Código_Actividad]]="","",CONCATENATE(Tabla1[[#This Row],[POA]],".",Tabla1[[#This Row],[SRS]],".",Tabla1[[#This Row],[AREA]],".",Tabla1[[#This Row],[TIPO]]))</f>
        <v>#REF!</v>
      </c>
      <c r="C369" s="403" t="e">
        <f>IF(Tabla1[[#This Row],[Código_Actividad]]="","",'Formulario PPGR1'!#REF!)</f>
        <v>#REF!</v>
      </c>
      <c r="D369" s="403" t="e">
        <f>IF(Tabla1[[#This Row],[Código_Actividad]]="","",'Formulario PPGR1'!#REF!)</f>
        <v>#REF!</v>
      </c>
      <c r="E369" s="403" t="e">
        <f>IF(Tabla1[[#This Row],[Código_Actividad]]="","",'Formulario PPGR1'!#REF!)</f>
        <v>#REF!</v>
      </c>
      <c r="F369" s="403" t="e">
        <f>IF(Tabla1[[#This Row],[Código_Actividad]]="","",'Formulario PPGR1'!#REF!)</f>
        <v>#REF!</v>
      </c>
      <c r="G369" s="335" t="s">
        <v>1971</v>
      </c>
      <c r="H369" s="572" t="str">
        <f>IFERROR(VLOOKUP(Tabla1[[#This Row],[Código_Actividad]],'Formulario PPGR2'!$H$10:$I$1048576,2,FALSE),"")</f>
        <v xml:space="preserve">Ejecución del plan de acciones para el acondicionamiento de la infraestructura y equipamiento de áreas de odontología en los EESS </v>
      </c>
      <c r="I369" s="384">
        <f>IFERROR(VLOOKUP(Tabla1[[#This Row],[Código_Actividad]],Tabla2[[Código]:[Total de Acciones ]],15,FALSE),"")</f>
        <v>12</v>
      </c>
      <c r="J369" s="556" t="s">
        <v>201</v>
      </c>
      <c r="K369" s="558" t="s">
        <v>1003</v>
      </c>
      <c r="L369" s="557" t="s">
        <v>1006</v>
      </c>
      <c r="M369" s="382" t="str">
        <f>IFERROR(VLOOKUP($L369,[4]Insumos!$C$2:$F$517,2,FALSE),"")</f>
        <v>unidad</v>
      </c>
      <c r="N369" s="505">
        <v>60</v>
      </c>
      <c r="O369" s="338">
        <f>IFERROR(VLOOKUP($L369,[4]Insumos!$C$2:$F$517,3,FALSE),"")</f>
        <v>4737.7</v>
      </c>
      <c r="P369" s="337">
        <f>+Tabla1[[#This Row],[Precio Unitario]]*Tabla1[[#This Row],[Cantidad de Insumos]]</f>
        <v>284262</v>
      </c>
      <c r="Q369" s="380" t="str">
        <f>IFERROR(VLOOKUP($L369,[4]Insumos!$C$2:$F$517,4,FALSE),"")</f>
        <v>2.3.6.2.02</v>
      </c>
      <c r="R369" s="556" t="s">
        <v>1303</v>
      </c>
      <c r="S369" s="449"/>
      <c r="T369" s="449"/>
    </row>
    <row r="370" spans="2:20" ht="51" x14ac:dyDescent="0.25">
      <c r="B370" s="403" t="e">
        <f>IF(Tabla1[[#This Row],[Código_Actividad]]="","",CONCATENATE(Tabla1[[#This Row],[POA]],".",Tabla1[[#This Row],[SRS]],".",Tabla1[[#This Row],[AREA]],".",Tabla1[[#This Row],[TIPO]]))</f>
        <v>#REF!</v>
      </c>
      <c r="C370" s="403" t="e">
        <f>IF(Tabla1[[#This Row],[Código_Actividad]]="","",'Formulario PPGR1'!#REF!)</f>
        <v>#REF!</v>
      </c>
      <c r="D370" s="403" t="e">
        <f>IF(Tabla1[[#This Row],[Código_Actividad]]="","",'Formulario PPGR1'!#REF!)</f>
        <v>#REF!</v>
      </c>
      <c r="E370" s="403" t="e">
        <f>IF(Tabla1[[#This Row],[Código_Actividad]]="","",'Formulario PPGR1'!#REF!)</f>
        <v>#REF!</v>
      </c>
      <c r="F370" s="403" t="e">
        <f>IF(Tabla1[[#This Row],[Código_Actividad]]="","",'Formulario PPGR1'!#REF!)</f>
        <v>#REF!</v>
      </c>
      <c r="G370" s="335" t="s">
        <v>1971</v>
      </c>
      <c r="H370" s="572" t="str">
        <f>IFERROR(VLOOKUP(Tabla1[[#This Row],[Código_Actividad]],'Formulario PPGR2'!$H$10:$I$1048576,2,FALSE),"")</f>
        <v xml:space="preserve">Ejecución del plan de acciones para el acondicionamiento de la infraestructura y equipamiento de áreas de odontología en los EESS </v>
      </c>
      <c r="I370" s="384">
        <f>IFERROR(VLOOKUP(Tabla1[[#This Row],[Código_Actividad]],Tabla2[[Código]:[Total de Acciones ]],15,FALSE),"")</f>
        <v>12</v>
      </c>
      <c r="J370" s="556" t="s">
        <v>326</v>
      </c>
      <c r="K370" s="558" t="s">
        <v>1008</v>
      </c>
      <c r="L370" s="557" t="s">
        <v>1017</v>
      </c>
      <c r="M370" s="382" t="str">
        <f>IFERROR(VLOOKUP($L370,[4]Insumos!$C$2:$F$517,2,FALSE),"")</f>
        <v>unidad</v>
      </c>
      <c r="N370" s="505">
        <v>720</v>
      </c>
      <c r="O370" s="338">
        <f>IFERROR(VLOOKUP($L370,[4]Insumos!$C$2:$F$517,3,FALSE),"")</f>
        <v>548.70000000000005</v>
      </c>
      <c r="P370" s="337">
        <f>+Tabla1[[#This Row],[Precio Unitario]]*Tabla1[[#This Row],[Cantidad de Insumos]]</f>
        <v>395064.00000000006</v>
      </c>
      <c r="Q370" s="380" t="str">
        <f>IFERROR(VLOOKUP($L370,[4]Insumos!$C$2:$F$517,4,FALSE),"")</f>
        <v>2.3.3.2.01</v>
      </c>
      <c r="R370" s="556" t="s">
        <v>1303</v>
      </c>
      <c r="S370" s="449"/>
      <c r="T370" s="449"/>
    </row>
    <row r="371" spans="2:20" ht="51" x14ac:dyDescent="0.25">
      <c r="B371" s="403" t="e">
        <f>IF(Tabla1[[#This Row],[Código_Actividad]]="","",CONCATENATE(Tabla1[[#This Row],[POA]],".",Tabla1[[#This Row],[SRS]],".",Tabla1[[#This Row],[AREA]],".",Tabla1[[#This Row],[TIPO]]))</f>
        <v>#REF!</v>
      </c>
      <c r="C371" s="403" t="e">
        <f>IF(Tabla1[[#This Row],[Código_Actividad]]="","",'Formulario PPGR1'!#REF!)</f>
        <v>#REF!</v>
      </c>
      <c r="D371" s="403" t="e">
        <f>IF(Tabla1[[#This Row],[Código_Actividad]]="","",'Formulario PPGR1'!#REF!)</f>
        <v>#REF!</v>
      </c>
      <c r="E371" s="403" t="e">
        <f>IF(Tabla1[[#This Row],[Código_Actividad]]="","",'Formulario PPGR1'!#REF!)</f>
        <v>#REF!</v>
      </c>
      <c r="F371" s="403" t="e">
        <f>IF(Tabla1[[#This Row],[Código_Actividad]]="","",'Formulario PPGR1'!#REF!)</f>
        <v>#REF!</v>
      </c>
      <c r="G371" s="335" t="s">
        <v>1971</v>
      </c>
      <c r="H371" s="572" t="str">
        <f>IFERROR(VLOOKUP(Tabla1[[#This Row],[Código_Actividad]],'Formulario PPGR2'!$H$10:$I$1048576,2,FALSE),"")</f>
        <v xml:space="preserve">Ejecución del plan de acciones para el acondicionamiento de la infraestructura y equipamiento de áreas de odontología en los EESS </v>
      </c>
      <c r="I371" s="384">
        <f>IFERROR(VLOOKUP(Tabla1[[#This Row],[Código_Actividad]],Tabla2[[Código]:[Total de Acciones ]],15,FALSE),"")</f>
        <v>12</v>
      </c>
      <c r="J371" s="556" t="s">
        <v>326</v>
      </c>
      <c r="K371" s="558" t="s">
        <v>1008</v>
      </c>
      <c r="L371" s="557" t="s">
        <v>1019</v>
      </c>
      <c r="M371" s="382" t="str">
        <f>IFERROR(VLOOKUP($L371,[4]Insumos!$C$2:$F$517,2,FALSE),"")</f>
        <v>unidad</v>
      </c>
      <c r="N371" s="505">
        <v>800</v>
      </c>
      <c r="O371" s="338">
        <f>IFERROR(VLOOKUP($L371,[4]Insumos!$C$2:$F$517,3,FALSE),"")</f>
        <v>401.2</v>
      </c>
      <c r="P371" s="337">
        <f>+Tabla1[[#This Row],[Precio Unitario]]*Tabla1[[#This Row],[Cantidad de Insumos]]</f>
        <v>320960</v>
      </c>
      <c r="Q371" s="380" t="str">
        <f>IFERROR(VLOOKUP($L371,[4]Insumos!$C$2:$F$517,4,FALSE),"")</f>
        <v>2.3.3.2.01</v>
      </c>
      <c r="R371" s="556" t="s">
        <v>1303</v>
      </c>
      <c r="S371" s="449"/>
      <c r="T371" s="449"/>
    </row>
    <row r="372" spans="2:20" ht="51" x14ac:dyDescent="0.25">
      <c r="B372" s="403" t="e">
        <f>IF(Tabla1[[#This Row],[Código_Actividad]]="","",CONCATENATE(Tabla1[[#This Row],[POA]],".",Tabla1[[#This Row],[SRS]],".",Tabla1[[#This Row],[AREA]],".",Tabla1[[#This Row],[TIPO]]))</f>
        <v>#REF!</v>
      </c>
      <c r="C372" s="403" t="e">
        <f>IF(Tabla1[[#This Row],[Código_Actividad]]="","",'Formulario PPGR1'!#REF!)</f>
        <v>#REF!</v>
      </c>
      <c r="D372" s="403" t="e">
        <f>IF(Tabla1[[#This Row],[Código_Actividad]]="","",'Formulario PPGR1'!#REF!)</f>
        <v>#REF!</v>
      </c>
      <c r="E372" s="403" t="e">
        <f>IF(Tabla1[[#This Row],[Código_Actividad]]="","",'Formulario PPGR1'!#REF!)</f>
        <v>#REF!</v>
      </c>
      <c r="F372" s="403" t="e">
        <f>IF(Tabla1[[#This Row],[Código_Actividad]]="","",'Formulario PPGR1'!#REF!)</f>
        <v>#REF!</v>
      </c>
      <c r="G372" s="335" t="s">
        <v>1971</v>
      </c>
      <c r="H372" s="572" t="str">
        <f>IFERROR(VLOOKUP(Tabla1[[#This Row],[Código_Actividad]],'Formulario PPGR2'!$H$10:$I$1048576,2,FALSE),"")</f>
        <v xml:space="preserve">Ejecución del plan de acciones para el acondicionamiento de la infraestructura y equipamiento de áreas de odontología en los EESS </v>
      </c>
      <c r="I372" s="384">
        <f>IFERROR(VLOOKUP(Tabla1[[#This Row],[Código_Actividad]],Tabla2[[Código]:[Total de Acciones ]],15,FALSE),"")</f>
        <v>12</v>
      </c>
      <c r="J372" s="556" t="s">
        <v>326</v>
      </c>
      <c r="K372" s="558" t="s">
        <v>1008</v>
      </c>
      <c r="L372" s="557" t="s">
        <v>1027</v>
      </c>
      <c r="M372" s="382" t="str">
        <f>IFERROR(VLOOKUP($L372,[4]Insumos!$C$2:$F$517,2,FALSE),"")</f>
        <v>unidad</v>
      </c>
      <c r="N372" s="505">
        <v>1440</v>
      </c>
      <c r="O372" s="338">
        <f>IFERROR(VLOOKUP($L372,[4]Insumos!$C$2:$F$517,3,FALSE),"")</f>
        <v>368.75</v>
      </c>
      <c r="P372" s="337">
        <f>+Tabla1[[#This Row],[Precio Unitario]]*Tabla1[[#This Row],[Cantidad de Insumos]]</f>
        <v>531000</v>
      </c>
      <c r="Q372" s="380" t="str">
        <f>IFERROR(VLOOKUP($L372,[4]Insumos!$C$2:$F$517,4,FALSE),"")</f>
        <v>2.3.3.2.01</v>
      </c>
      <c r="R372" s="556" t="s">
        <v>1303</v>
      </c>
      <c r="S372" s="449"/>
      <c r="T372" s="449"/>
    </row>
    <row r="373" spans="2:20" ht="51" x14ac:dyDescent="0.25">
      <c r="B373" s="403" t="e">
        <f>IF(Tabla1[[#This Row],[Código_Actividad]]="","",CONCATENATE(Tabla1[[#This Row],[POA]],".",Tabla1[[#This Row],[SRS]],".",Tabla1[[#This Row],[AREA]],".",Tabla1[[#This Row],[TIPO]]))</f>
        <v>#REF!</v>
      </c>
      <c r="C373" s="403" t="e">
        <f>IF(Tabla1[[#This Row],[Código_Actividad]]="","",'Formulario PPGR1'!#REF!)</f>
        <v>#REF!</v>
      </c>
      <c r="D373" s="403" t="e">
        <f>IF(Tabla1[[#This Row],[Código_Actividad]]="","",'Formulario PPGR1'!#REF!)</f>
        <v>#REF!</v>
      </c>
      <c r="E373" s="403" t="e">
        <f>IF(Tabla1[[#This Row],[Código_Actividad]]="","",'Formulario PPGR1'!#REF!)</f>
        <v>#REF!</v>
      </c>
      <c r="F373" s="403" t="e">
        <f>IF(Tabla1[[#This Row],[Código_Actividad]]="","",'Formulario PPGR1'!#REF!)</f>
        <v>#REF!</v>
      </c>
      <c r="G373" s="335" t="s">
        <v>1971</v>
      </c>
      <c r="H373" s="572" t="str">
        <f>IFERROR(VLOOKUP(Tabla1[[#This Row],[Código_Actividad]],'Formulario PPGR2'!$H$10:$I$1048576,2,FALSE),"")</f>
        <v xml:space="preserve">Ejecución del plan de acciones para el acondicionamiento de la infraestructura y equipamiento de áreas de odontología en los EESS </v>
      </c>
      <c r="I373" s="384">
        <f>IFERROR(VLOOKUP(Tabla1[[#This Row],[Código_Actividad]],Tabla2[[Código]:[Total de Acciones ]],15,FALSE),"")</f>
        <v>12</v>
      </c>
      <c r="J373" s="556" t="s">
        <v>326</v>
      </c>
      <c r="K373" s="558" t="s">
        <v>1008</v>
      </c>
      <c r="L373" s="557" t="s">
        <v>1030</v>
      </c>
      <c r="M373" s="382" t="str">
        <f>IFERROR(VLOOKUP($L373,[4]Insumos!$C$2:$F$517,2,FALSE),"")</f>
        <v>resma</v>
      </c>
      <c r="N373" s="505">
        <v>1500</v>
      </c>
      <c r="O373" s="338">
        <f>IFERROR(VLOOKUP($L373,[4]Insumos!$C$2:$F$517,3,FALSE),"")</f>
        <v>139.24</v>
      </c>
      <c r="P373" s="337">
        <f>+Tabla1[[#This Row],[Precio Unitario]]*Tabla1[[#This Row],[Cantidad de Insumos]]</f>
        <v>208860</v>
      </c>
      <c r="Q373" s="380" t="str">
        <f>IFERROR(VLOOKUP($L373,[4]Insumos!$C$2:$F$517,4,FALSE),"")</f>
        <v>2.3.3.1.01</v>
      </c>
      <c r="R373" s="556" t="s">
        <v>1303</v>
      </c>
      <c r="S373" s="449"/>
      <c r="T373" s="449"/>
    </row>
    <row r="374" spans="2:20" ht="51" x14ac:dyDescent="0.25">
      <c r="B374" s="403" t="e">
        <f>IF(Tabla1[[#This Row],[Código_Actividad]]="","",CONCATENATE(Tabla1[[#This Row],[POA]],".",Tabla1[[#This Row],[SRS]],".",Tabla1[[#This Row],[AREA]],".",Tabla1[[#This Row],[TIPO]]))</f>
        <v>#REF!</v>
      </c>
      <c r="C374" s="403" t="e">
        <f>IF(Tabla1[[#This Row],[Código_Actividad]]="","",'Formulario PPGR1'!#REF!)</f>
        <v>#REF!</v>
      </c>
      <c r="D374" s="403" t="e">
        <f>IF(Tabla1[[#This Row],[Código_Actividad]]="","",'Formulario PPGR1'!#REF!)</f>
        <v>#REF!</v>
      </c>
      <c r="E374" s="403" t="e">
        <f>IF(Tabla1[[#This Row],[Código_Actividad]]="","",'Formulario PPGR1'!#REF!)</f>
        <v>#REF!</v>
      </c>
      <c r="F374" s="403" t="e">
        <f>IF(Tabla1[[#This Row],[Código_Actividad]]="","",'Formulario PPGR1'!#REF!)</f>
        <v>#REF!</v>
      </c>
      <c r="G374" s="335" t="s">
        <v>1971</v>
      </c>
      <c r="H374" s="572" t="str">
        <f>IFERROR(VLOOKUP(Tabla1[[#This Row],[Código_Actividad]],'Formulario PPGR2'!$H$10:$I$1048576,2,FALSE),"")</f>
        <v xml:space="preserve">Ejecución del plan de acciones para el acondicionamiento de la infraestructura y equipamiento de áreas de odontología en los EESS </v>
      </c>
      <c r="I374" s="384">
        <f>IFERROR(VLOOKUP(Tabla1[[#This Row],[Código_Actividad]],Tabla2[[Código]:[Total de Acciones ]],15,FALSE),"")</f>
        <v>12</v>
      </c>
      <c r="J374" s="556" t="s">
        <v>326</v>
      </c>
      <c r="K374" s="558" t="s">
        <v>1008</v>
      </c>
      <c r="L374" s="557" t="s">
        <v>1036</v>
      </c>
      <c r="M374" s="382" t="str">
        <f>IFERROR(VLOOKUP($L374,[4]Insumos!$C$2:$F$517,2,FALSE),"")</f>
        <v>unidad</v>
      </c>
      <c r="N374" s="505">
        <v>80</v>
      </c>
      <c r="O374" s="338">
        <f>IFERROR(VLOOKUP($L374,[4]Insumos!$C$2:$F$517,3,FALSE),"")</f>
        <v>6149.9943000000003</v>
      </c>
      <c r="P374" s="337">
        <f>+Tabla1[[#This Row],[Precio Unitario]]*Tabla1[[#This Row],[Cantidad de Insumos]]</f>
        <v>491999.54399999999</v>
      </c>
      <c r="Q374" s="380" t="str">
        <f>IFERROR(VLOOKUP($L374,[4]Insumos!$C$2:$F$517,4,FALSE),"")</f>
        <v>2.3.3.3.01</v>
      </c>
      <c r="R374" s="556" t="s">
        <v>1303</v>
      </c>
      <c r="S374" s="449"/>
      <c r="T374" s="449"/>
    </row>
    <row r="375" spans="2:20" ht="51" x14ac:dyDescent="0.25">
      <c r="B375" s="403" t="e">
        <f>IF(Tabla1[[#This Row],[Código_Actividad]]="","",CONCATENATE(Tabla1[[#This Row],[POA]],".",Tabla1[[#This Row],[SRS]],".",Tabla1[[#This Row],[AREA]],".",Tabla1[[#This Row],[TIPO]]))</f>
        <v>#REF!</v>
      </c>
      <c r="C375" s="403" t="e">
        <f>IF(Tabla1[[#This Row],[Código_Actividad]]="","",'Formulario PPGR1'!#REF!)</f>
        <v>#REF!</v>
      </c>
      <c r="D375" s="403" t="e">
        <f>IF(Tabla1[[#This Row],[Código_Actividad]]="","",'Formulario PPGR1'!#REF!)</f>
        <v>#REF!</v>
      </c>
      <c r="E375" s="403" t="e">
        <f>IF(Tabla1[[#This Row],[Código_Actividad]]="","",'Formulario PPGR1'!#REF!)</f>
        <v>#REF!</v>
      </c>
      <c r="F375" s="403" t="e">
        <f>IF(Tabla1[[#This Row],[Código_Actividad]]="","",'Formulario PPGR1'!#REF!)</f>
        <v>#REF!</v>
      </c>
      <c r="G375" s="335" t="s">
        <v>1971</v>
      </c>
      <c r="H375" s="572" t="str">
        <f>IFERROR(VLOOKUP(Tabla1[[#This Row],[Código_Actividad]],'Formulario PPGR2'!$H$10:$I$1048576,2,FALSE),"")</f>
        <v xml:space="preserve">Ejecución del plan de acciones para el acondicionamiento de la infraestructura y equipamiento de áreas de odontología en los EESS </v>
      </c>
      <c r="I375" s="384">
        <f>IFERROR(VLOOKUP(Tabla1[[#This Row],[Código_Actividad]],Tabla2[[Código]:[Total de Acciones ]],15,FALSE),"")</f>
        <v>12</v>
      </c>
      <c r="J375" s="556" t="s">
        <v>326</v>
      </c>
      <c r="K375" s="558" t="s">
        <v>1008</v>
      </c>
      <c r="L375" s="557" t="s">
        <v>1034</v>
      </c>
      <c r="M375" s="382" t="str">
        <f>IFERROR(VLOOKUP($L375,[4]Insumos!$C$2:$F$517,2,FALSE),"")</f>
        <v>unidad</v>
      </c>
      <c r="N375" s="505">
        <v>960</v>
      </c>
      <c r="O375" s="338">
        <f>IFERROR(VLOOKUP($L375,[4]Insumos!$C$2:$F$517,3,FALSE),"")</f>
        <v>12.803000000000001</v>
      </c>
      <c r="P375" s="337">
        <f>+Tabla1[[#This Row],[Precio Unitario]]*Tabla1[[#This Row],[Cantidad de Insumos]]</f>
        <v>12290.880000000001</v>
      </c>
      <c r="Q375" s="380" t="str">
        <f>IFERROR(VLOOKUP($L375,[4]Insumos!$C$2:$F$517,4,FALSE),"")</f>
        <v>2.3.3.2.01</v>
      </c>
      <c r="R375" s="556" t="s">
        <v>1303</v>
      </c>
      <c r="S375" s="449"/>
      <c r="T375" s="449"/>
    </row>
    <row r="376" spans="2:20" ht="51" x14ac:dyDescent="0.25">
      <c r="B376" s="403" t="e">
        <f>IF(Tabla1[[#This Row],[Código_Actividad]]="","",CONCATENATE(Tabla1[[#This Row],[POA]],".",Tabla1[[#This Row],[SRS]],".",Tabla1[[#This Row],[AREA]],".",Tabla1[[#This Row],[TIPO]]))</f>
        <v>#REF!</v>
      </c>
      <c r="C376" s="403" t="e">
        <f>IF(Tabla1[[#This Row],[Código_Actividad]]="","",'Formulario PPGR1'!#REF!)</f>
        <v>#REF!</v>
      </c>
      <c r="D376" s="403" t="e">
        <f>IF(Tabla1[[#This Row],[Código_Actividad]]="","",'Formulario PPGR1'!#REF!)</f>
        <v>#REF!</v>
      </c>
      <c r="E376" s="403" t="e">
        <f>IF(Tabla1[[#This Row],[Código_Actividad]]="","",'Formulario PPGR1'!#REF!)</f>
        <v>#REF!</v>
      </c>
      <c r="F376" s="403" t="e">
        <f>IF(Tabla1[[#This Row],[Código_Actividad]]="","",'Formulario PPGR1'!#REF!)</f>
        <v>#REF!</v>
      </c>
      <c r="G376" s="335" t="s">
        <v>1971</v>
      </c>
      <c r="H376" s="572" t="str">
        <f>IFERROR(VLOOKUP(Tabla1[[#This Row],[Código_Actividad]],'Formulario PPGR2'!$H$10:$I$1048576,2,FALSE),"")</f>
        <v xml:space="preserve">Ejecución del plan de acciones para el acondicionamiento de la infraestructura y equipamiento de áreas de odontología en los EESS </v>
      </c>
      <c r="I376" s="384">
        <f>IFERROR(VLOOKUP(Tabla1[[#This Row],[Código_Actividad]],Tabla2[[Código]:[Total de Acciones ]],15,FALSE),"")</f>
        <v>12</v>
      </c>
      <c r="J376" s="556" t="s">
        <v>187</v>
      </c>
      <c r="K376" s="558" t="s">
        <v>1068</v>
      </c>
      <c r="L376" s="557" t="s">
        <v>1069</v>
      </c>
      <c r="M376" s="382" t="str">
        <f>IFERROR(VLOOKUP($L376,[4]Insumos!$C$2:$F$517,2,FALSE),"")</f>
        <v>unidad</v>
      </c>
      <c r="N376" s="505">
        <v>4320000</v>
      </c>
      <c r="O376" s="338">
        <f>IFERROR(VLOOKUP($L376,[4]Insumos!$C$2:$F$517,3,FALSE),"")</f>
        <v>939.75</v>
      </c>
      <c r="P376" s="337">
        <f>+Tabla1[[#This Row],[Precio Unitario]]*Tabla1[[#This Row],[Cantidad de Insumos]]</f>
        <v>4059720000</v>
      </c>
      <c r="Q376" s="380" t="str">
        <f>IFERROR(VLOOKUP($L376,[4]Insumos!$C$2:$F$517,4,FALSE),"")</f>
        <v>2.3.4.1.01</v>
      </c>
      <c r="R376" s="556" t="s">
        <v>1305</v>
      </c>
      <c r="S376" s="449"/>
      <c r="T376" s="449"/>
    </row>
    <row r="377" spans="2:20" ht="51" x14ac:dyDescent="0.25">
      <c r="B377" s="403" t="e">
        <f>IF(Tabla1[[#This Row],[Código_Actividad]]="","",CONCATENATE(Tabla1[[#This Row],[POA]],".",Tabla1[[#This Row],[SRS]],".",Tabla1[[#This Row],[AREA]],".",Tabla1[[#This Row],[TIPO]]))</f>
        <v>#REF!</v>
      </c>
      <c r="C377" s="403" t="e">
        <f>IF(Tabla1[[#This Row],[Código_Actividad]]="","",'Formulario PPGR1'!#REF!)</f>
        <v>#REF!</v>
      </c>
      <c r="D377" s="403" t="e">
        <f>IF(Tabla1[[#This Row],[Código_Actividad]]="","",'Formulario PPGR1'!#REF!)</f>
        <v>#REF!</v>
      </c>
      <c r="E377" s="403" t="e">
        <f>IF(Tabla1[[#This Row],[Código_Actividad]]="","",'Formulario PPGR1'!#REF!)</f>
        <v>#REF!</v>
      </c>
      <c r="F377" s="403" t="e">
        <f>IF(Tabla1[[#This Row],[Código_Actividad]]="","",'Formulario PPGR1'!#REF!)</f>
        <v>#REF!</v>
      </c>
      <c r="G377" s="335" t="s">
        <v>1971</v>
      </c>
      <c r="H377" s="572" t="str">
        <f>IFERROR(VLOOKUP(Tabla1[[#This Row],[Código_Actividad]],'Formulario PPGR2'!$H$10:$I$1048576,2,FALSE),"")</f>
        <v xml:space="preserve">Ejecución del plan de acciones para el acondicionamiento de la infraestructura y equipamiento de áreas de odontología en los EESS </v>
      </c>
      <c r="I377" s="384">
        <f>IFERROR(VLOOKUP(Tabla1[[#This Row],[Código_Actividad]],Tabla2[[Código]:[Total de Acciones ]],15,FALSE),"")</f>
        <v>12</v>
      </c>
      <c r="J377" s="556" t="s">
        <v>187</v>
      </c>
      <c r="K377" s="558" t="s">
        <v>1068</v>
      </c>
      <c r="L377" s="557" t="s">
        <v>1071</v>
      </c>
      <c r="M377" s="382" t="str">
        <f>IFERROR(VLOOKUP($L377,[4]Insumos!$C$2:$F$517,2,FALSE),"")</f>
        <v>unidad</v>
      </c>
      <c r="N377" s="505">
        <v>4320000</v>
      </c>
      <c r="O377" s="338">
        <f>IFERROR(VLOOKUP($L377,[4]Insumos!$C$2:$F$517,3,FALSE),"")</f>
        <v>590</v>
      </c>
      <c r="P377" s="337">
        <f>+Tabla1[[#This Row],[Precio Unitario]]*Tabla1[[#This Row],[Cantidad de Insumos]]</f>
        <v>2548800000</v>
      </c>
      <c r="Q377" s="380" t="str">
        <f>IFERROR(VLOOKUP($L377,[4]Insumos!$C$2:$F$517,4,FALSE),"")</f>
        <v>2.3.4.1.01</v>
      </c>
      <c r="R377" s="556" t="s">
        <v>1305</v>
      </c>
      <c r="S377" s="449"/>
      <c r="T377" s="449"/>
    </row>
    <row r="378" spans="2:20" ht="51" x14ac:dyDescent="0.25">
      <c r="B378" s="403" t="e">
        <f>IF(Tabla1[[#This Row],[Código_Actividad]]="","",CONCATENATE(Tabla1[[#This Row],[POA]],".",Tabla1[[#This Row],[SRS]],".",Tabla1[[#This Row],[AREA]],".",Tabla1[[#This Row],[TIPO]]))</f>
        <v>#REF!</v>
      </c>
      <c r="C378" s="403" t="e">
        <f>IF(Tabla1[[#This Row],[Código_Actividad]]="","",'Formulario PPGR1'!#REF!)</f>
        <v>#REF!</v>
      </c>
      <c r="D378" s="403" t="e">
        <f>IF(Tabla1[[#This Row],[Código_Actividad]]="","",'Formulario PPGR1'!#REF!)</f>
        <v>#REF!</v>
      </c>
      <c r="E378" s="403" t="e">
        <f>IF(Tabla1[[#This Row],[Código_Actividad]]="","",'Formulario PPGR1'!#REF!)</f>
        <v>#REF!</v>
      </c>
      <c r="F378" s="403" t="e">
        <f>IF(Tabla1[[#This Row],[Código_Actividad]]="","",'Formulario PPGR1'!#REF!)</f>
        <v>#REF!</v>
      </c>
      <c r="G378" s="335" t="s">
        <v>1971</v>
      </c>
      <c r="H378" s="572" t="str">
        <f>IFERROR(VLOOKUP(Tabla1[[#This Row],[Código_Actividad]],'Formulario PPGR2'!$H$10:$I$1048576,2,FALSE),"")</f>
        <v xml:space="preserve">Ejecución del plan de acciones para el acondicionamiento de la infraestructura y equipamiento de áreas de odontología en los EESS </v>
      </c>
      <c r="I378" s="384">
        <f>IFERROR(VLOOKUP(Tabla1[[#This Row],[Código_Actividad]],Tabla2[[Código]:[Total de Acciones ]],15,FALSE),"")</f>
        <v>12</v>
      </c>
      <c r="J378" s="556" t="s">
        <v>187</v>
      </c>
      <c r="K378" s="558" t="s">
        <v>1068</v>
      </c>
      <c r="L378" s="557" t="s">
        <v>1072</v>
      </c>
      <c r="M378" s="382" t="str">
        <f>IFERROR(VLOOKUP($L378,[4]Insumos!$C$2:$F$517,2,FALSE),"")</f>
        <v>unidad</v>
      </c>
      <c r="N378" s="505">
        <v>720</v>
      </c>
      <c r="O378" s="338">
        <f>IFERROR(VLOOKUP($L378,[4]Insumos!$C$2:$F$517,3,FALSE),"")</f>
        <v>761.25</v>
      </c>
      <c r="P378" s="337">
        <f>+Tabla1[[#This Row],[Precio Unitario]]*Tabla1[[#This Row],[Cantidad de Insumos]]</f>
        <v>548100</v>
      </c>
      <c r="Q378" s="380" t="str">
        <f>IFERROR(VLOOKUP($L378,[4]Insumos!$C$2:$F$517,4,FALSE),"")</f>
        <v>2.3.4.1.01</v>
      </c>
      <c r="R378" s="556" t="s">
        <v>1305</v>
      </c>
      <c r="S378" s="449"/>
      <c r="T378" s="449"/>
    </row>
    <row r="379" spans="2:20" ht="51" x14ac:dyDescent="0.25">
      <c r="B379" s="403" t="e">
        <f>IF(Tabla1[[#This Row],[Código_Actividad]]="","",CONCATENATE(Tabla1[[#This Row],[POA]],".",Tabla1[[#This Row],[SRS]],".",Tabla1[[#This Row],[AREA]],".",Tabla1[[#This Row],[TIPO]]))</f>
        <v>#REF!</v>
      </c>
      <c r="C379" s="403" t="e">
        <f>IF(Tabla1[[#This Row],[Código_Actividad]]="","",'Formulario PPGR1'!#REF!)</f>
        <v>#REF!</v>
      </c>
      <c r="D379" s="403" t="e">
        <f>IF(Tabla1[[#This Row],[Código_Actividad]]="","",'Formulario PPGR1'!#REF!)</f>
        <v>#REF!</v>
      </c>
      <c r="E379" s="403" t="e">
        <f>IF(Tabla1[[#This Row],[Código_Actividad]]="","",'Formulario PPGR1'!#REF!)</f>
        <v>#REF!</v>
      </c>
      <c r="F379" s="403" t="e">
        <f>IF(Tabla1[[#This Row],[Código_Actividad]]="","",'Formulario PPGR1'!#REF!)</f>
        <v>#REF!</v>
      </c>
      <c r="G379" s="335" t="s">
        <v>1971</v>
      </c>
      <c r="H379" s="572" t="str">
        <f>IFERROR(VLOOKUP(Tabla1[[#This Row],[Código_Actividad]],'Formulario PPGR2'!$H$10:$I$1048576,2,FALSE),"")</f>
        <v xml:space="preserve">Ejecución del plan de acciones para el acondicionamiento de la infraestructura y equipamiento de áreas de odontología en los EESS </v>
      </c>
      <c r="I379" s="384">
        <f>IFERROR(VLOOKUP(Tabla1[[#This Row],[Código_Actividad]],Tabla2[[Código]:[Total de Acciones ]],15,FALSE),"")</f>
        <v>12</v>
      </c>
      <c r="J379" s="556" t="s">
        <v>187</v>
      </c>
      <c r="K379" s="558" t="s">
        <v>1068</v>
      </c>
      <c r="L379" s="557" t="s">
        <v>1074</v>
      </c>
      <c r="M379" s="382" t="str">
        <f>IFERROR(VLOOKUP($L379,[4]Insumos!$C$2:$F$517,2,FALSE),"")</f>
        <v>unidad</v>
      </c>
      <c r="N379" s="505">
        <v>720</v>
      </c>
      <c r="O379" s="338">
        <f>IFERROR(VLOOKUP($L379,[4]Insumos!$C$2:$F$517,3,FALSE),"")</f>
        <v>309.75</v>
      </c>
      <c r="P379" s="337">
        <f>+Tabla1[[#This Row],[Precio Unitario]]*Tabla1[[#This Row],[Cantidad de Insumos]]</f>
        <v>223020</v>
      </c>
      <c r="Q379" s="380" t="str">
        <f>IFERROR(VLOOKUP($L379,[4]Insumos!$C$2:$F$517,4,FALSE),"")</f>
        <v>2.3.4.2.01</v>
      </c>
      <c r="R379" s="556" t="s">
        <v>1305</v>
      </c>
      <c r="S379" s="449"/>
      <c r="T379" s="449"/>
    </row>
    <row r="380" spans="2:20" ht="51" x14ac:dyDescent="0.25">
      <c r="B380" s="403" t="e">
        <f>IF(Tabla1[[#This Row],[Código_Actividad]]="","",CONCATENATE(Tabla1[[#This Row],[POA]],".",Tabla1[[#This Row],[SRS]],".",Tabla1[[#This Row],[AREA]],".",Tabla1[[#This Row],[TIPO]]))</f>
        <v>#REF!</v>
      </c>
      <c r="C380" s="403" t="e">
        <f>IF(Tabla1[[#This Row],[Código_Actividad]]="","",'Formulario PPGR1'!#REF!)</f>
        <v>#REF!</v>
      </c>
      <c r="D380" s="403" t="e">
        <f>IF(Tabla1[[#This Row],[Código_Actividad]]="","",'Formulario PPGR1'!#REF!)</f>
        <v>#REF!</v>
      </c>
      <c r="E380" s="403" t="e">
        <f>IF(Tabla1[[#This Row],[Código_Actividad]]="","",'Formulario PPGR1'!#REF!)</f>
        <v>#REF!</v>
      </c>
      <c r="F380" s="403" t="e">
        <f>IF(Tabla1[[#This Row],[Código_Actividad]]="","",'Formulario PPGR1'!#REF!)</f>
        <v>#REF!</v>
      </c>
      <c r="G380" s="335" t="s">
        <v>1971</v>
      </c>
      <c r="H380" s="572" t="str">
        <f>IFERROR(VLOOKUP(Tabla1[[#This Row],[Código_Actividad]],'Formulario PPGR2'!$H$10:$I$1048576,2,FALSE),"")</f>
        <v xml:space="preserve">Ejecución del plan de acciones para el acondicionamiento de la infraestructura y equipamiento de áreas de odontología en los EESS </v>
      </c>
      <c r="I380" s="384">
        <f>IFERROR(VLOOKUP(Tabla1[[#This Row],[Código_Actividad]],Tabla2[[Código]:[Total de Acciones ]],15,FALSE),"")</f>
        <v>12</v>
      </c>
      <c r="J380" s="556" t="s">
        <v>187</v>
      </c>
      <c r="K380" s="558" t="s">
        <v>1068</v>
      </c>
      <c r="L380" s="557" t="s">
        <v>1075</v>
      </c>
      <c r="M380" s="382" t="str">
        <f>IFERROR(VLOOKUP($L380,[4]Insumos!$C$2:$F$517,2,FALSE),"")</f>
        <v>unidad</v>
      </c>
      <c r="N380" s="505">
        <v>2160</v>
      </c>
      <c r="O380" s="338">
        <f>IFERROR(VLOOKUP($L380,[4]Insumos!$C$2:$F$517,3,FALSE),"")</f>
        <v>270.48</v>
      </c>
      <c r="P380" s="337">
        <f>+Tabla1[[#This Row],[Precio Unitario]]*Tabla1[[#This Row],[Cantidad de Insumos]]</f>
        <v>584236.80000000005</v>
      </c>
      <c r="Q380" s="380" t="str">
        <f>IFERROR(VLOOKUP($L380,[4]Insumos!$C$2:$F$517,4,FALSE),"")</f>
        <v>2.3.4.2.01</v>
      </c>
      <c r="R380" s="556" t="s">
        <v>1305</v>
      </c>
      <c r="S380" s="449"/>
      <c r="T380" s="449"/>
    </row>
    <row r="381" spans="2:20" ht="51" x14ac:dyDescent="0.25">
      <c r="B381" s="403" t="e">
        <f>IF(Tabla1[[#This Row],[Código_Actividad]]="","",CONCATENATE(Tabla1[[#This Row],[POA]],".",Tabla1[[#This Row],[SRS]],".",Tabla1[[#This Row],[AREA]],".",Tabla1[[#This Row],[TIPO]]))</f>
        <v>#REF!</v>
      </c>
      <c r="C381" s="403" t="e">
        <f>IF(Tabla1[[#This Row],[Código_Actividad]]="","",'Formulario PPGR1'!#REF!)</f>
        <v>#REF!</v>
      </c>
      <c r="D381" s="403" t="e">
        <f>IF(Tabla1[[#This Row],[Código_Actividad]]="","",'Formulario PPGR1'!#REF!)</f>
        <v>#REF!</v>
      </c>
      <c r="E381" s="403" t="e">
        <f>IF(Tabla1[[#This Row],[Código_Actividad]]="","",'Formulario PPGR1'!#REF!)</f>
        <v>#REF!</v>
      </c>
      <c r="F381" s="403" t="e">
        <f>IF(Tabla1[[#This Row],[Código_Actividad]]="","",'Formulario PPGR1'!#REF!)</f>
        <v>#REF!</v>
      </c>
      <c r="G381" s="335" t="s">
        <v>1971</v>
      </c>
      <c r="H381" s="572" t="str">
        <f>IFERROR(VLOOKUP(Tabla1[[#This Row],[Código_Actividad]],'Formulario PPGR2'!$H$10:$I$1048576,2,FALSE),"")</f>
        <v xml:space="preserve">Ejecución del plan de acciones para el acondicionamiento de la infraestructura y equipamiento de áreas de odontología en los EESS </v>
      </c>
      <c r="I381" s="384">
        <f>IFERROR(VLOOKUP(Tabla1[[#This Row],[Código_Actividad]],Tabla2[[Código]:[Total de Acciones ]],15,FALSE),"")</f>
        <v>12</v>
      </c>
      <c r="J381" s="556" t="s">
        <v>187</v>
      </c>
      <c r="K381" s="558" t="s">
        <v>1068</v>
      </c>
      <c r="L381" s="557" t="s">
        <v>1077</v>
      </c>
      <c r="M381" s="382" t="str">
        <f>IFERROR(VLOOKUP($L381,[4]Insumos!$C$2:$F$517,2,FALSE),"")</f>
        <v>unidad</v>
      </c>
      <c r="N381" s="505">
        <v>750</v>
      </c>
      <c r="O381" s="338">
        <f>IFERROR(VLOOKUP($L381,[4]Insumos!$C$2:$F$517,3,FALSE),"")</f>
        <v>194.25</v>
      </c>
      <c r="P381" s="337">
        <f>+Tabla1[[#This Row],[Precio Unitario]]*Tabla1[[#This Row],[Cantidad de Insumos]]</f>
        <v>145687.5</v>
      </c>
      <c r="Q381" s="380" t="str">
        <f>IFERROR(VLOOKUP($L381,[4]Insumos!$C$2:$F$517,4,FALSE),"")</f>
        <v>2.3.4.2.01</v>
      </c>
      <c r="R381" s="556" t="s">
        <v>1305</v>
      </c>
      <c r="S381" s="449"/>
      <c r="T381" s="449"/>
    </row>
    <row r="382" spans="2:20" ht="51" x14ac:dyDescent="0.25">
      <c r="B382" s="403" t="e">
        <f>IF(Tabla1[[#This Row],[Código_Actividad]]="","",CONCATENATE(Tabla1[[#This Row],[POA]],".",Tabla1[[#This Row],[SRS]],".",Tabla1[[#This Row],[AREA]],".",Tabla1[[#This Row],[TIPO]]))</f>
        <v>#REF!</v>
      </c>
      <c r="C382" s="403" t="e">
        <f>IF(Tabla1[[#This Row],[Código_Actividad]]="","",'Formulario PPGR1'!#REF!)</f>
        <v>#REF!</v>
      </c>
      <c r="D382" s="403" t="e">
        <f>IF(Tabla1[[#This Row],[Código_Actividad]]="","",'Formulario PPGR1'!#REF!)</f>
        <v>#REF!</v>
      </c>
      <c r="E382" s="403" t="e">
        <f>IF(Tabla1[[#This Row],[Código_Actividad]]="","",'Formulario PPGR1'!#REF!)</f>
        <v>#REF!</v>
      </c>
      <c r="F382" s="403" t="e">
        <f>IF(Tabla1[[#This Row],[Código_Actividad]]="","",'Formulario PPGR1'!#REF!)</f>
        <v>#REF!</v>
      </c>
      <c r="G382" s="335" t="s">
        <v>1971</v>
      </c>
      <c r="H382" s="572" t="str">
        <f>IFERROR(VLOOKUP(Tabla1[[#This Row],[Código_Actividad]],'Formulario PPGR2'!$H$10:$I$1048576,2,FALSE),"")</f>
        <v xml:space="preserve">Ejecución del plan de acciones para el acondicionamiento de la infraestructura y equipamiento de áreas de odontología en los EESS </v>
      </c>
      <c r="I382" s="384">
        <f>IFERROR(VLOOKUP(Tabla1[[#This Row],[Código_Actividad]],Tabla2[[Código]:[Total de Acciones ]],15,FALSE),"")</f>
        <v>12</v>
      </c>
      <c r="J382" s="556" t="s">
        <v>187</v>
      </c>
      <c r="K382" s="558" t="s">
        <v>1068</v>
      </c>
      <c r="L382" s="557" t="s">
        <v>1078</v>
      </c>
      <c r="M382" s="382" t="str">
        <f>IFERROR(VLOOKUP($L382,[4]Insumos!$C$2:$F$517,2,FALSE),"")</f>
        <v>unidad</v>
      </c>
      <c r="N382" s="505">
        <v>1500</v>
      </c>
      <c r="O382" s="338">
        <f>IFERROR(VLOOKUP($L382,[4]Insumos!$C$2:$F$517,3,FALSE),"")</f>
        <v>414.75</v>
      </c>
      <c r="P382" s="337">
        <f>+Tabla1[[#This Row],[Precio Unitario]]*Tabla1[[#This Row],[Cantidad de Insumos]]</f>
        <v>622125</v>
      </c>
      <c r="Q382" s="380" t="str">
        <f>IFERROR(VLOOKUP($L382,[4]Insumos!$C$2:$F$517,4,FALSE),"")</f>
        <v>2.3.4.1.01</v>
      </c>
      <c r="R382" s="556" t="s">
        <v>1305</v>
      </c>
      <c r="S382" s="449"/>
      <c r="T382" s="449"/>
    </row>
    <row r="383" spans="2:20" ht="51" x14ac:dyDescent="0.25">
      <c r="B383" s="403" t="e">
        <f>IF(Tabla1[[#This Row],[Código_Actividad]]="","",CONCATENATE(Tabla1[[#This Row],[POA]],".",Tabla1[[#This Row],[SRS]],".",Tabla1[[#This Row],[AREA]],".",Tabla1[[#This Row],[TIPO]]))</f>
        <v>#REF!</v>
      </c>
      <c r="C383" s="403" t="e">
        <f>IF(Tabla1[[#This Row],[Código_Actividad]]="","",'Formulario PPGR1'!#REF!)</f>
        <v>#REF!</v>
      </c>
      <c r="D383" s="403" t="e">
        <f>IF(Tabla1[[#This Row],[Código_Actividad]]="","",'Formulario PPGR1'!#REF!)</f>
        <v>#REF!</v>
      </c>
      <c r="E383" s="403" t="e">
        <f>IF(Tabla1[[#This Row],[Código_Actividad]]="","",'Formulario PPGR1'!#REF!)</f>
        <v>#REF!</v>
      </c>
      <c r="F383" s="403" t="e">
        <f>IF(Tabla1[[#This Row],[Código_Actividad]]="","",'Formulario PPGR1'!#REF!)</f>
        <v>#REF!</v>
      </c>
      <c r="G383" s="335" t="s">
        <v>1971</v>
      </c>
      <c r="H383" s="572" t="str">
        <f>IFERROR(VLOOKUP(Tabla1[[#This Row],[Código_Actividad]],'Formulario PPGR2'!$H$10:$I$1048576,2,FALSE),"")</f>
        <v xml:space="preserve">Ejecución del plan de acciones para el acondicionamiento de la infraestructura y equipamiento de áreas de odontología en los EESS </v>
      </c>
      <c r="I383" s="384">
        <f>IFERROR(VLOOKUP(Tabla1[[#This Row],[Código_Actividad]],Tabla2[[Código]:[Total de Acciones ]],15,FALSE),"")</f>
        <v>12</v>
      </c>
      <c r="J383" s="556" t="s">
        <v>187</v>
      </c>
      <c r="K383" s="558" t="s">
        <v>1068</v>
      </c>
      <c r="L383" s="557" t="s">
        <v>1077</v>
      </c>
      <c r="M383" s="382" t="str">
        <f>IFERROR(VLOOKUP($L383,[4]Insumos!$C$2:$F$517,2,FALSE),"")</f>
        <v>unidad</v>
      </c>
      <c r="N383" s="505">
        <v>12</v>
      </c>
      <c r="O383" s="338">
        <f>IFERROR(VLOOKUP($L383,[4]Insumos!$C$2:$F$517,3,FALSE),"")</f>
        <v>194.25</v>
      </c>
      <c r="P383" s="337">
        <f>+Tabla1[[#This Row],[Precio Unitario]]*Tabla1[[#This Row],[Cantidad de Insumos]]</f>
        <v>2331</v>
      </c>
      <c r="Q383" s="380" t="str">
        <f>IFERROR(VLOOKUP($L383,[4]Insumos!$C$2:$F$517,4,FALSE),"")</f>
        <v>2.3.4.2.01</v>
      </c>
      <c r="R383" s="556" t="s">
        <v>1305</v>
      </c>
      <c r="S383" s="449"/>
      <c r="T383" s="449"/>
    </row>
    <row r="384" spans="2:20" ht="51" x14ac:dyDescent="0.25">
      <c r="B384" s="403" t="e">
        <f>IF(Tabla1[[#This Row],[Código_Actividad]]="","",CONCATENATE(Tabla1[[#This Row],[POA]],".",Tabla1[[#This Row],[SRS]],".",Tabla1[[#This Row],[AREA]],".",Tabla1[[#This Row],[TIPO]]))</f>
        <v>#REF!</v>
      </c>
      <c r="C384" s="403" t="e">
        <f>IF(Tabla1[[#This Row],[Código_Actividad]]="","",'Formulario PPGR1'!#REF!)</f>
        <v>#REF!</v>
      </c>
      <c r="D384" s="403" t="e">
        <f>IF(Tabla1[[#This Row],[Código_Actividad]]="","",'Formulario PPGR1'!#REF!)</f>
        <v>#REF!</v>
      </c>
      <c r="E384" s="403" t="e">
        <f>IF(Tabla1[[#This Row],[Código_Actividad]]="","",'Formulario PPGR1'!#REF!)</f>
        <v>#REF!</v>
      </c>
      <c r="F384" s="403" t="e">
        <f>IF(Tabla1[[#This Row],[Código_Actividad]]="","",'Formulario PPGR1'!#REF!)</f>
        <v>#REF!</v>
      </c>
      <c r="G384" s="335" t="s">
        <v>1971</v>
      </c>
      <c r="H384" s="572" t="str">
        <f>IFERROR(VLOOKUP(Tabla1[[#This Row],[Código_Actividad]],'Formulario PPGR2'!$H$10:$I$1048576,2,FALSE),"")</f>
        <v xml:space="preserve">Ejecución del plan de acciones para el acondicionamiento de la infraestructura y equipamiento de áreas de odontología en los EESS </v>
      </c>
      <c r="I384" s="384">
        <f>IFERROR(VLOOKUP(Tabla1[[#This Row],[Código_Actividad]],Tabla2[[Código]:[Total de Acciones ]],15,FALSE),"")</f>
        <v>12</v>
      </c>
      <c r="J384" s="556" t="s">
        <v>187</v>
      </c>
      <c r="K384" s="558" t="s">
        <v>1068</v>
      </c>
      <c r="L384" s="557" t="s">
        <v>1080</v>
      </c>
      <c r="M384" s="382" t="str">
        <f>IFERROR(VLOOKUP($L384,[4]Insumos!$C$2:$F$517,2,FALSE),"")</f>
        <v>unidad</v>
      </c>
      <c r="N384" s="505">
        <v>800</v>
      </c>
      <c r="O384" s="338">
        <f>IFERROR(VLOOKUP($L384,[4]Insumos!$C$2:$F$517,3,FALSE),"")</f>
        <v>3669.75</v>
      </c>
      <c r="P384" s="337">
        <f>+Tabla1[[#This Row],[Precio Unitario]]*Tabla1[[#This Row],[Cantidad de Insumos]]</f>
        <v>2935800</v>
      </c>
      <c r="Q384" s="380" t="str">
        <f>IFERROR(VLOOKUP($L384,[4]Insumos!$C$2:$F$517,4,FALSE),"")</f>
        <v>2.3.4.2.01</v>
      </c>
      <c r="R384" s="556" t="s">
        <v>1305</v>
      </c>
      <c r="S384" s="449"/>
      <c r="T384" s="449"/>
    </row>
    <row r="385" spans="2:20" ht="51" x14ac:dyDescent="0.25">
      <c r="B385" s="403" t="e">
        <f>IF(Tabla1[[#This Row],[Código_Actividad]]="","",CONCATENATE(Tabla1[[#This Row],[POA]],".",Tabla1[[#This Row],[SRS]],".",Tabla1[[#This Row],[AREA]],".",Tabla1[[#This Row],[TIPO]]))</f>
        <v>#REF!</v>
      </c>
      <c r="C385" s="403" t="e">
        <f>IF(Tabla1[[#This Row],[Código_Actividad]]="","",'Formulario PPGR1'!#REF!)</f>
        <v>#REF!</v>
      </c>
      <c r="D385" s="403" t="e">
        <f>IF(Tabla1[[#This Row],[Código_Actividad]]="","",'Formulario PPGR1'!#REF!)</f>
        <v>#REF!</v>
      </c>
      <c r="E385" s="403" t="e">
        <f>IF(Tabla1[[#This Row],[Código_Actividad]]="","",'Formulario PPGR1'!#REF!)</f>
        <v>#REF!</v>
      </c>
      <c r="F385" s="403" t="e">
        <f>IF(Tabla1[[#This Row],[Código_Actividad]]="","",'Formulario PPGR1'!#REF!)</f>
        <v>#REF!</v>
      </c>
      <c r="G385" s="335" t="s">
        <v>1971</v>
      </c>
      <c r="H385" s="572" t="str">
        <f>IFERROR(VLOOKUP(Tabla1[[#This Row],[Código_Actividad]],'Formulario PPGR2'!$H$10:$I$1048576,2,FALSE),"")</f>
        <v xml:space="preserve">Ejecución del plan de acciones para el acondicionamiento de la infraestructura y equipamiento de áreas de odontología en los EESS </v>
      </c>
      <c r="I385" s="384">
        <f>IFERROR(VLOOKUP(Tabla1[[#This Row],[Código_Actividad]],Tabla2[[Código]:[Total de Acciones ]],15,FALSE),"")</f>
        <v>12</v>
      </c>
      <c r="J385" s="556" t="s">
        <v>187</v>
      </c>
      <c r="K385" s="558" t="s">
        <v>1068</v>
      </c>
      <c r="L385" s="557" t="s">
        <v>1081</v>
      </c>
      <c r="M385" s="382" t="str">
        <f>IFERROR(VLOOKUP($L385,[4]Insumos!$C$2:$F$517,2,FALSE),"")</f>
        <v>tonelada</v>
      </c>
      <c r="N385" s="505">
        <v>3000</v>
      </c>
      <c r="O385" s="338">
        <f>IFERROR(VLOOKUP($L385,[4]Insumos!$C$2:$F$517,3,FALSE),"")</f>
        <v>866.25</v>
      </c>
      <c r="P385" s="337">
        <f>+Tabla1[[#This Row],[Precio Unitario]]*Tabla1[[#This Row],[Cantidad de Insumos]]</f>
        <v>2598750</v>
      </c>
      <c r="Q385" s="380" t="str">
        <f>IFERROR(VLOOKUP($L385,[4]Insumos!$C$2:$F$517,4,FALSE),"")</f>
        <v>2.3.4.2.01</v>
      </c>
      <c r="R385" s="556" t="s">
        <v>1305</v>
      </c>
      <c r="S385" s="449"/>
      <c r="T385" s="449"/>
    </row>
    <row r="386" spans="2:20" ht="51" x14ac:dyDescent="0.25">
      <c r="B386" s="403" t="e">
        <f>IF(Tabla1[[#This Row],[Código_Actividad]]="","",CONCATENATE(Tabla1[[#This Row],[POA]],".",Tabla1[[#This Row],[SRS]],".",Tabla1[[#This Row],[AREA]],".",Tabla1[[#This Row],[TIPO]]))</f>
        <v>#REF!</v>
      </c>
      <c r="C386" s="403" t="e">
        <f>IF(Tabla1[[#This Row],[Código_Actividad]]="","",'Formulario PPGR1'!#REF!)</f>
        <v>#REF!</v>
      </c>
      <c r="D386" s="403" t="e">
        <f>IF(Tabla1[[#This Row],[Código_Actividad]]="","",'Formulario PPGR1'!#REF!)</f>
        <v>#REF!</v>
      </c>
      <c r="E386" s="403" t="e">
        <f>IF(Tabla1[[#This Row],[Código_Actividad]]="","",'Formulario PPGR1'!#REF!)</f>
        <v>#REF!</v>
      </c>
      <c r="F386" s="403" t="e">
        <f>IF(Tabla1[[#This Row],[Código_Actividad]]="","",'Formulario PPGR1'!#REF!)</f>
        <v>#REF!</v>
      </c>
      <c r="G386" s="335" t="s">
        <v>1971</v>
      </c>
      <c r="H386" s="572" t="str">
        <f>IFERROR(VLOOKUP(Tabla1[[#This Row],[Código_Actividad]],'Formulario PPGR2'!$H$10:$I$1048576,2,FALSE),"")</f>
        <v xml:space="preserve">Ejecución del plan de acciones para el acondicionamiento de la infraestructura y equipamiento de áreas de odontología en los EESS </v>
      </c>
      <c r="I386" s="384">
        <f>IFERROR(VLOOKUP(Tabla1[[#This Row],[Código_Actividad]],Tabla2[[Código]:[Total de Acciones ]],15,FALSE),"")</f>
        <v>12</v>
      </c>
      <c r="J386" s="556" t="s">
        <v>187</v>
      </c>
      <c r="K386" s="558" t="s">
        <v>1068</v>
      </c>
      <c r="L386" s="557" t="s">
        <v>1085</v>
      </c>
      <c r="M386" s="382" t="str">
        <f>IFERROR(VLOOKUP($L386,[4]Insumos!$C$2:$F$517,2,FALSE),"")</f>
        <v>unidad</v>
      </c>
      <c r="N386" s="505">
        <v>720</v>
      </c>
      <c r="O386" s="338">
        <f>IFERROR(VLOOKUP($L386,[4]Insumos!$C$2:$F$517,3,FALSE),"")</f>
        <v>167.27</v>
      </c>
      <c r="P386" s="337">
        <f>+Tabla1[[#This Row],[Precio Unitario]]*Tabla1[[#This Row],[Cantidad de Insumos]]</f>
        <v>120434.40000000001</v>
      </c>
      <c r="Q386" s="380" t="str">
        <f>IFERROR(VLOOKUP($L386,[4]Insumos!$C$2:$F$517,4,FALSE),"")</f>
        <v>2.3.4.2.01</v>
      </c>
      <c r="R386" s="556" t="s">
        <v>1305</v>
      </c>
      <c r="S386" s="449"/>
      <c r="T386" s="449"/>
    </row>
    <row r="387" spans="2:20" ht="51" x14ac:dyDescent="0.25">
      <c r="B387" s="403" t="e">
        <f>IF(Tabla1[[#This Row],[Código_Actividad]]="","",CONCATENATE(Tabla1[[#This Row],[POA]],".",Tabla1[[#This Row],[SRS]],".",Tabla1[[#This Row],[AREA]],".",Tabla1[[#This Row],[TIPO]]))</f>
        <v>#REF!</v>
      </c>
      <c r="C387" s="403" t="e">
        <f>IF(Tabla1[[#This Row],[Código_Actividad]]="","",'Formulario PPGR1'!#REF!)</f>
        <v>#REF!</v>
      </c>
      <c r="D387" s="403" t="e">
        <f>IF(Tabla1[[#This Row],[Código_Actividad]]="","",'Formulario PPGR1'!#REF!)</f>
        <v>#REF!</v>
      </c>
      <c r="E387" s="403" t="e">
        <f>IF(Tabla1[[#This Row],[Código_Actividad]]="","",'Formulario PPGR1'!#REF!)</f>
        <v>#REF!</v>
      </c>
      <c r="F387" s="403" t="e">
        <f>IF(Tabla1[[#This Row],[Código_Actividad]]="","",'Formulario PPGR1'!#REF!)</f>
        <v>#REF!</v>
      </c>
      <c r="G387" s="335" t="s">
        <v>1971</v>
      </c>
      <c r="H387" s="572" t="str">
        <f>IFERROR(VLOOKUP(Tabla1[[#This Row],[Código_Actividad]],'Formulario PPGR2'!$H$10:$I$1048576,2,FALSE),"")</f>
        <v xml:space="preserve">Ejecución del plan de acciones para el acondicionamiento de la infraestructura y equipamiento de áreas de odontología en los EESS </v>
      </c>
      <c r="I387" s="384">
        <f>IFERROR(VLOOKUP(Tabla1[[#This Row],[Código_Actividad]],Tabla2[[Código]:[Total de Acciones ]],15,FALSE),"")</f>
        <v>12</v>
      </c>
      <c r="J387" s="556" t="s">
        <v>187</v>
      </c>
      <c r="K387" s="558" t="s">
        <v>1068</v>
      </c>
      <c r="L387" s="557" t="s">
        <v>1086</v>
      </c>
      <c r="M387" s="382" t="str">
        <f>IFERROR(VLOOKUP($L387,[4]Insumos!$C$2:$F$517,2,FALSE),"")</f>
        <v>unidad</v>
      </c>
      <c r="N387" s="505">
        <v>720</v>
      </c>
      <c r="O387" s="338">
        <f>IFERROR(VLOOKUP($L387,[4]Insumos!$C$2:$F$517,3,FALSE),"")</f>
        <v>402.67669999999998</v>
      </c>
      <c r="P387" s="337">
        <f>+Tabla1[[#This Row],[Precio Unitario]]*Tabla1[[#This Row],[Cantidad de Insumos]]</f>
        <v>289927.22399999999</v>
      </c>
      <c r="Q387" s="380" t="str">
        <f>IFERROR(VLOOKUP($L387,[4]Insumos!$C$2:$F$517,4,FALSE),"")</f>
        <v>2.3.4.1.01</v>
      </c>
      <c r="R387" s="556" t="s">
        <v>1305</v>
      </c>
      <c r="S387" s="449"/>
      <c r="T387" s="449"/>
    </row>
    <row r="388" spans="2:20" ht="51" x14ac:dyDescent="0.25">
      <c r="B388" s="403" t="e">
        <f>IF(Tabla1[[#This Row],[Código_Actividad]]="","",CONCATENATE(Tabla1[[#This Row],[POA]],".",Tabla1[[#This Row],[SRS]],".",Tabla1[[#This Row],[AREA]],".",Tabla1[[#This Row],[TIPO]]))</f>
        <v>#REF!</v>
      </c>
      <c r="C388" s="403" t="e">
        <f>IF(Tabla1[[#This Row],[Código_Actividad]]="","",'Formulario PPGR1'!#REF!)</f>
        <v>#REF!</v>
      </c>
      <c r="D388" s="403" t="e">
        <f>IF(Tabla1[[#This Row],[Código_Actividad]]="","",'Formulario PPGR1'!#REF!)</f>
        <v>#REF!</v>
      </c>
      <c r="E388" s="403" t="e">
        <f>IF(Tabla1[[#This Row],[Código_Actividad]]="","",'Formulario PPGR1'!#REF!)</f>
        <v>#REF!</v>
      </c>
      <c r="F388" s="403" t="e">
        <f>IF(Tabla1[[#This Row],[Código_Actividad]]="","",'Formulario PPGR1'!#REF!)</f>
        <v>#REF!</v>
      </c>
      <c r="G388" s="335" t="s">
        <v>1971</v>
      </c>
      <c r="H388" s="572" t="str">
        <f>IFERROR(VLOOKUP(Tabla1[[#This Row],[Código_Actividad]],'Formulario PPGR2'!$H$10:$I$1048576,2,FALSE),"")</f>
        <v xml:space="preserve">Ejecución del plan de acciones para el acondicionamiento de la infraestructura y equipamiento de áreas de odontología en los EESS </v>
      </c>
      <c r="I388" s="384">
        <f>IFERROR(VLOOKUP(Tabla1[[#This Row],[Código_Actividad]],Tabla2[[Código]:[Total de Acciones ]],15,FALSE),"")</f>
        <v>12</v>
      </c>
      <c r="J388" s="556" t="s">
        <v>187</v>
      </c>
      <c r="K388" s="558" t="s">
        <v>1068</v>
      </c>
      <c r="L388" s="557" t="s">
        <v>1087</v>
      </c>
      <c r="M388" s="382" t="str">
        <f>IFERROR(VLOOKUP($L388,[4]Insumos!$C$2:$F$517,2,FALSE),"")</f>
        <v>unidad</v>
      </c>
      <c r="N388" s="505">
        <v>800</v>
      </c>
      <c r="O388" s="338">
        <f>IFERROR(VLOOKUP($L388,[4]Insumos!$C$2:$F$517,3,FALSE),"")</f>
        <v>600.9153</v>
      </c>
      <c r="P388" s="337">
        <f>+Tabla1[[#This Row],[Precio Unitario]]*Tabla1[[#This Row],[Cantidad de Insumos]]</f>
        <v>480732.24</v>
      </c>
      <c r="Q388" s="380" t="str">
        <f>IFERROR(VLOOKUP($L388,[4]Insumos!$C$2:$F$517,4,FALSE),"")</f>
        <v>2.3.4.1.01</v>
      </c>
      <c r="R388" s="556" t="s">
        <v>1305</v>
      </c>
      <c r="S388" s="449"/>
      <c r="T388" s="449"/>
    </row>
    <row r="389" spans="2:20" ht="51" x14ac:dyDescent="0.25">
      <c r="B389" s="403" t="e">
        <f>IF(Tabla1[[#This Row],[Código_Actividad]]="","",CONCATENATE(Tabla1[[#This Row],[POA]],".",Tabla1[[#This Row],[SRS]],".",Tabla1[[#This Row],[AREA]],".",Tabla1[[#This Row],[TIPO]]))</f>
        <v>#REF!</v>
      </c>
      <c r="C389" s="403" t="e">
        <f>IF(Tabla1[[#This Row],[Código_Actividad]]="","",'Formulario PPGR1'!#REF!)</f>
        <v>#REF!</v>
      </c>
      <c r="D389" s="403" t="e">
        <f>IF(Tabla1[[#This Row],[Código_Actividad]]="","",'Formulario PPGR1'!#REF!)</f>
        <v>#REF!</v>
      </c>
      <c r="E389" s="403" t="e">
        <f>IF(Tabla1[[#This Row],[Código_Actividad]]="","",'Formulario PPGR1'!#REF!)</f>
        <v>#REF!</v>
      </c>
      <c r="F389" s="403" t="e">
        <f>IF(Tabla1[[#This Row],[Código_Actividad]]="","",'Formulario PPGR1'!#REF!)</f>
        <v>#REF!</v>
      </c>
      <c r="G389" s="335" t="s">
        <v>1971</v>
      </c>
      <c r="H389" s="572" t="str">
        <f>IFERROR(VLOOKUP(Tabla1[[#This Row],[Código_Actividad]],'Formulario PPGR2'!$H$10:$I$1048576,2,FALSE),"")</f>
        <v xml:space="preserve">Ejecución del plan de acciones para el acondicionamiento de la infraestructura y equipamiento de áreas de odontología en los EESS </v>
      </c>
      <c r="I389" s="384">
        <f>IFERROR(VLOOKUP(Tabla1[[#This Row],[Código_Actividad]],Tabla2[[Código]:[Total de Acciones ]],15,FALSE),"")</f>
        <v>12</v>
      </c>
      <c r="J389" s="556" t="s">
        <v>187</v>
      </c>
      <c r="K389" s="558" t="s">
        <v>1068</v>
      </c>
      <c r="L389" s="557" t="s">
        <v>1089</v>
      </c>
      <c r="M389" s="382" t="str">
        <f>IFERROR(VLOOKUP($L389,[4]Insumos!$C$2:$F$517,2,FALSE),"")</f>
        <v>unidad</v>
      </c>
      <c r="N389" s="505">
        <v>1440</v>
      </c>
      <c r="O389" s="338">
        <f>IFERROR(VLOOKUP($L389,[4]Insumos!$C$2:$F$517,3,FALSE),"")</f>
        <v>455.48</v>
      </c>
      <c r="P389" s="337">
        <f>+Tabla1[[#This Row],[Precio Unitario]]*Tabla1[[#This Row],[Cantidad de Insumos]]</f>
        <v>655891.20000000007</v>
      </c>
      <c r="Q389" s="380" t="str">
        <f>IFERROR(VLOOKUP($L389,[4]Insumos!$C$2:$F$517,4,FALSE),"")</f>
        <v>2.3.4.1.01</v>
      </c>
      <c r="R389" s="556" t="s">
        <v>1305</v>
      </c>
      <c r="S389" s="449"/>
      <c r="T389" s="449"/>
    </row>
    <row r="390" spans="2:20" ht="51" x14ac:dyDescent="0.25">
      <c r="B390" s="403" t="e">
        <f>IF(Tabla1[[#This Row],[Código_Actividad]]="","",CONCATENATE(Tabla1[[#This Row],[POA]],".",Tabla1[[#This Row],[SRS]],".",Tabla1[[#This Row],[AREA]],".",Tabla1[[#This Row],[TIPO]]))</f>
        <v>#REF!</v>
      </c>
      <c r="C390" s="403" t="e">
        <f>IF(Tabla1[[#This Row],[Código_Actividad]]="","",'Formulario PPGR1'!#REF!)</f>
        <v>#REF!</v>
      </c>
      <c r="D390" s="403" t="e">
        <f>IF(Tabla1[[#This Row],[Código_Actividad]]="","",'Formulario PPGR1'!#REF!)</f>
        <v>#REF!</v>
      </c>
      <c r="E390" s="403" t="e">
        <f>IF(Tabla1[[#This Row],[Código_Actividad]]="","",'Formulario PPGR1'!#REF!)</f>
        <v>#REF!</v>
      </c>
      <c r="F390" s="403" t="e">
        <f>IF(Tabla1[[#This Row],[Código_Actividad]]="","",'Formulario PPGR1'!#REF!)</f>
        <v>#REF!</v>
      </c>
      <c r="G390" s="335" t="s">
        <v>1971</v>
      </c>
      <c r="H390" s="572" t="str">
        <f>IFERROR(VLOOKUP(Tabla1[[#This Row],[Código_Actividad]],'Formulario PPGR2'!$H$10:$I$1048576,2,FALSE),"")</f>
        <v xml:space="preserve">Ejecución del plan de acciones para el acondicionamiento de la infraestructura y equipamiento de áreas de odontología en los EESS </v>
      </c>
      <c r="I390" s="384">
        <f>IFERROR(VLOOKUP(Tabla1[[#This Row],[Código_Actividad]],Tabla2[[Código]:[Total de Acciones ]],15,FALSE),"")</f>
        <v>12</v>
      </c>
      <c r="J390" s="556" t="s">
        <v>1256</v>
      </c>
      <c r="K390" s="558" t="s">
        <v>1257</v>
      </c>
      <c r="L390" s="557" t="s">
        <v>1258</v>
      </c>
      <c r="M390" s="382" t="str">
        <f>IFERROR(VLOOKUP($L390,[4]Insumos!$C$2:$F$517,2,FALSE),"")</f>
        <v>tonelada</v>
      </c>
      <c r="N390" s="505">
        <v>15000</v>
      </c>
      <c r="O390" s="338">
        <f>IFERROR(VLOOKUP($L390,[4]Insumos!$C$2:$F$517,3,FALSE),"")</f>
        <v>250</v>
      </c>
      <c r="P390" s="337">
        <f>+Tabla1[[#This Row],[Precio Unitario]]*Tabla1[[#This Row],[Cantidad de Insumos]]</f>
        <v>3750000</v>
      </c>
      <c r="Q390" s="380" t="str">
        <f>IFERROR(VLOOKUP($L390,[4]Insumos!$C$2:$F$517,4,FALSE),"")</f>
        <v>2.3.9.3.01</v>
      </c>
      <c r="R390" s="556" t="s">
        <v>1305</v>
      </c>
      <c r="S390" s="449"/>
      <c r="T390" s="449"/>
    </row>
    <row r="391" spans="2:20" ht="51" x14ac:dyDescent="0.25">
      <c r="B391" s="403" t="e">
        <f>IF(Tabla1[[#This Row],[Código_Actividad]]="","",CONCATENATE(Tabla1[[#This Row],[POA]],".",Tabla1[[#This Row],[SRS]],".",Tabla1[[#This Row],[AREA]],".",Tabla1[[#This Row],[TIPO]]))</f>
        <v>#REF!</v>
      </c>
      <c r="C391" s="403" t="e">
        <f>IF(Tabla1[[#This Row],[Código_Actividad]]="","",'Formulario PPGR1'!#REF!)</f>
        <v>#REF!</v>
      </c>
      <c r="D391" s="403" t="e">
        <f>IF(Tabla1[[#This Row],[Código_Actividad]]="","",'Formulario PPGR1'!#REF!)</f>
        <v>#REF!</v>
      </c>
      <c r="E391" s="403" t="e">
        <f>IF(Tabla1[[#This Row],[Código_Actividad]]="","",'Formulario PPGR1'!#REF!)</f>
        <v>#REF!</v>
      </c>
      <c r="F391" s="403" t="e">
        <f>IF(Tabla1[[#This Row],[Código_Actividad]]="","",'Formulario PPGR1'!#REF!)</f>
        <v>#REF!</v>
      </c>
      <c r="G391" s="335" t="s">
        <v>1971</v>
      </c>
      <c r="H391" s="572" t="str">
        <f>IFERROR(VLOOKUP(Tabla1[[#This Row],[Código_Actividad]],'Formulario PPGR2'!$H$10:$I$1048576,2,FALSE),"")</f>
        <v xml:space="preserve">Ejecución del plan de acciones para el acondicionamiento de la infraestructura y equipamiento de áreas de odontología en los EESS </v>
      </c>
      <c r="I391" s="384">
        <f>IFERROR(VLOOKUP(Tabla1[[#This Row],[Código_Actividad]],Tabla2[[Código]:[Total de Acciones ]],15,FALSE),"")</f>
        <v>12</v>
      </c>
      <c r="J391" s="556" t="s">
        <v>1256</v>
      </c>
      <c r="K391" s="558" t="s">
        <v>1257</v>
      </c>
      <c r="L391" s="557" t="s">
        <v>1262</v>
      </c>
      <c r="M391" s="382" t="str">
        <f>IFERROR(VLOOKUP($L391,[4]Insumos!$C$2:$F$517,2,FALSE),"")</f>
        <v>unidad</v>
      </c>
      <c r="N391" s="505">
        <v>1500</v>
      </c>
      <c r="O391" s="338">
        <f>IFERROR(VLOOKUP($L391,[4]Insumos!$C$2:$F$517,3,FALSE),"")</f>
        <v>402.67669999999998</v>
      </c>
      <c r="P391" s="337">
        <f>+Tabla1[[#This Row],[Precio Unitario]]*Tabla1[[#This Row],[Cantidad de Insumos]]</f>
        <v>604015.04999999993</v>
      </c>
      <c r="Q391" s="380" t="str">
        <f>IFERROR(VLOOKUP($L391,[4]Insumos!$C$2:$F$517,4,FALSE),"")</f>
        <v>2.3.9.3.01</v>
      </c>
      <c r="R391" s="556" t="s">
        <v>1305</v>
      </c>
      <c r="S391" s="449"/>
      <c r="T391" s="449"/>
    </row>
    <row r="392" spans="2:20" ht="51" x14ac:dyDescent="0.25">
      <c r="B392" s="403" t="e">
        <f>IF(Tabla1[[#This Row],[Código_Actividad]]="","",CONCATENATE(Tabla1[[#This Row],[POA]],".",Tabla1[[#This Row],[SRS]],".",Tabla1[[#This Row],[AREA]],".",Tabla1[[#This Row],[TIPO]]))</f>
        <v>#REF!</v>
      </c>
      <c r="C392" s="403" t="e">
        <f>IF(Tabla1[[#This Row],[Código_Actividad]]="","",'Formulario PPGR1'!#REF!)</f>
        <v>#REF!</v>
      </c>
      <c r="D392" s="403" t="e">
        <f>IF(Tabla1[[#This Row],[Código_Actividad]]="","",'Formulario PPGR1'!#REF!)</f>
        <v>#REF!</v>
      </c>
      <c r="E392" s="403" t="e">
        <f>IF(Tabla1[[#This Row],[Código_Actividad]]="","",'Formulario PPGR1'!#REF!)</f>
        <v>#REF!</v>
      </c>
      <c r="F392" s="403" t="e">
        <f>IF(Tabla1[[#This Row],[Código_Actividad]]="","",'Formulario PPGR1'!#REF!)</f>
        <v>#REF!</v>
      </c>
      <c r="G392" s="335" t="s">
        <v>1971</v>
      </c>
      <c r="H392" s="572" t="str">
        <f>IFERROR(VLOOKUP(Tabla1[[#This Row],[Código_Actividad]],'Formulario PPGR2'!$H$10:$I$1048576,2,FALSE),"")</f>
        <v xml:space="preserve">Ejecución del plan de acciones para el acondicionamiento de la infraestructura y equipamiento de áreas de odontología en los EESS </v>
      </c>
      <c r="I392" s="384">
        <f>IFERROR(VLOOKUP(Tabla1[[#This Row],[Código_Actividad]],Tabla2[[Código]:[Total de Acciones ]],15,FALSE),"")</f>
        <v>12</v>
      </c>
      <c r="J392" s="556" t="s">
        <v>1256</v>
      </c>
      <c r="K392" s="558" t="s">
        <v>1257</v>
      </c>
      <c r="L392" s="557" t="s">
        <v>1264</v>
      </c>
      <c r="M392" s="382" t="str">
        <f>IFERROR(VLOOKUP($L392,[4]Insumos!$C$2:$F$517,2,FALSE),"")</f>
        <v>unidad</v>
      </c>
      <c r="N392" s="505">
        <v>1500</v>
      </c>
      <c r="O392" s="338">
        <f>IFERROR(VLOOKUP($L392,[4]Insumos!$C$2:$F$517,3,FALSE),"")</f>
        <v>466.1</v>
      </c>
      <c r="P392" s="337">
        <f>+Tabla1[[#This Row],[Precio Unitario]]*Tabla1[[#This Row],[Cantidad de Insumos]]</f>
        <v>699150</v>
      </c>
      <c r="Q392" s="380" t="str">
        <f>IFERROR(VLOOKUP($L392,[4]Insumos!$C$2:$F$517,4,FALSE),"")</f>
        <v>2.3.9.3.01</v>
      </c>
      <c r="R392" s="556" t="s">
        <v>1305</v>
      </c>
      <c r="S392" s="449"/>
      <c r="T392" s="449"/>
    </row>
    <row r="393" spans="2:20" ht="51" x14ac:dyDescent="0.25">
      <c r="B393" s="403" t="e">
        <f>IF(Tabla1[[#This Row],[Código_Actividad]]="","",CONCATENATE(Tabla1[[#This Row],[POA]],".",Tabla1[[#This Row],[SRS]],".",Tabla1[[#This Row],[AREA]],".",Tabla1[[#This Row],[TIPO]]))</f>
        <v>#REF!</v>
      </c>
      <c r="C393" s="403" t="e">
        <f>IF(Tabla1[[#This Row],[Código_Actividad]]="","",'Formulario PPGR1'!#REF!)</f>
        <v>#REF!</v>
      </c>
      <c r="D393" s="403" t="e">
        <f>IF(Tabla1[[#This Row],[Código_Actividad]]="","",'Formulario PPGR1'!#REF!)</f>
        <v>#REF!</v>
      </c>
      <c r="E393" s="403" t="e">
        <f>IF(Tabla1[[#This Row],[Código_Actividad]]="","",'Formulario PPGR1'!#REF!)</f>
        <v>#REF!</v>
      </c>
      <c r="F393" s="403" t="e">
        <f>IF(Tabla1[[#This Row],[Código_Actividad]]="","",'Formulario PPGR1'!#REF!)</f>
        <v>#REF!</v>
      </c>
      <c r="G393" s="335" t="s">
        <v>1971</v>
      </c>
      <c r="H393" s="572" t="str">
        <f>IFERROR(VLOOKUP(Tabla1[[#This Row],[Código_Actividad]],'Formulario PPGR2'!$H$10:$I$1048576,2,FALSE),"")</f>
        <v xml:space="preserve">Ejecución del plan de acciones para el acondicionamiento de la infraestructura y equipamiento de áreas de odontología en los EESS </v>
      </c>
      <c r="I393" s="384">
        <f>IFERROR(VLOOKUP(Tabla1[[#This Row],[Código_Actividad]],Tabla2[[Código]:[Total de Acciones ]],15,FALSE),"")</f>
        <v>12</v>
      </c>
      <c r="J393" s="556" t="s">
        <v>1256</v>
      </c>
      <c r="K393" s="558" t="s">
        <v>1257</v>
      </c>
      <c r="L393" s="557" t="s">
        <v>1266</v>
      </c>
      <c r="M393" s="382" t="str">
        <f>IFERROR(VLOOKUP($L393,[4]Insumos!$C$2:$F$517,2,FALSE),"")</f>
        <v>libra</v>
      </c>
      <c r="N393" s="505">
        <v>1500</v>
      </c>
      <c r="O393" s="338">
        <f>IFERROR(VLOOKUP($L393,[4]Insumos!$C$2:$F$517,3,FALSE),"")</f>
        <v>148</v>
      </c>
      <c r="P393" s="337">
        <f>+Tabla1[[#This Row],[Precio Unitario]]*Tabla1[[#This Row],[Cantidad de Insumos]]</f>
        <v>222000</v>
      </c>
      <c r="Q393" s="380" t="str">
        <f>IFERROR(VLOOKUP($L393,[4]Insumos!$C$2:$F$517,4,FALSE),"")</f>
        <v>2.3.9.3.01</v>
      </c>
      <c r="R393" s="556" t="s">
        <v>1305</v>
      </c>
      <c r="S393" s="449"/>
      <c r="T393" s="449"/>
    </row>
    <row r="394" spans="2:20" ht="51" x14ac:dyDescent="0.25">
      <c r="B394" s="403" t="e">
        <f>IF(Tabla1[[#This Row],[Código_Actividad]]="","",CONCATENATE(Tabla1[[#This Row],[POA]],".",Tabla1[[#This Row],[SRS]],".",Tabla1[[#This Row],[AREA]],".",Tabla1[[#This Row],[TIPO]]))</f>
        <v>#REF!</v>
      </c>
      <c r="C394" s="403" t="e">
        <f>IF(Tabla1[[#This Row],[Código_Actividad]]="","",'Formulario PPGR1'!#REF!)</f>
        <v>#REF!</v>
      </c>
      <c r="D394" s="403" t="e">
        <f>IF(Tabla1[[#This Row],[Código_Actividad]]="","",'Formulario PPGR1'!#REF!)</f>
        <v>#REF!</v>
      </c>
      <c r="E394" s="403" t="e">
        <f>IF(Tabla1[[#This Row],[Código_Actividad]]="","",'Formulario PPGR1'!#REF!)</f>
        <v>#REF!</v>
      </c>
      <c r="F394" s="403" t="e">
        <f>IF(Tabla1[[#This Row],[Código_Actividad]]="","",'Formulario PPGR1'!#REF!)</f>
        <v>#REF!</v>
      </c>
      <c r="G394" s="335" t="s">
        <v>1971</v>
      </c>
      <c r="H394" s="572" t="str">
        <f>IFERROR(VLOOKUP(Tabla1[[#This Row],[Código_Actividad]],'Formulario PPGR2'!$H$10:$I$1048576,2,FALSE),"")</f>
        <v xml:space="preserve">Ejecución del plan de acciones para el acondicionamiento de la infraestructura y equipamiento de áreas de odontología en los EESS </v>
      </c>
      <c r="I394" s="384">
        <f>IFERROR(VLOOKUP(Tabla1[[#This Row],[Código_Actividad]],Tabla2[[Código]:[Total de Acciones ]],15,FALSE),"")</f>
        <v>12</v>
      </c>
      <c r="J394" s="556" t="s">
        <v>1256</v>
      </c>
      <c r="K394" s="558" t="s">
        <v>1257</v>
      </c>
      <c r="L394" s="557" t="s">
        <v>1269</v>
      </c>
      <c r="M394" s="382" t="str">
        <f>IFERROR(VLOOKUP($L394,[4]Insumos!$C$2:$F$517,2,FALSE),"")</f>
        <v>unidad</v>
      </c>
      <c r="N394" s="505">
        <v>80000</v>
      </c>
      <c r="O394" s="338">
        <f>IFERROR(VLOOKUP($L394,[4]Insumos!$C$2:$F$517,3,FALSE),"")</f>
        <v>1300.95</v>
      </c>
      <c r="P394" s="337">
        <f>+Tabla1[[#This Row],[Precio Unitario]]*Tabla1[[#This Row],[Cantidad de Insumos]]</f>
        <v>104076000</v>
      </c>
      <c r="Q394" s="380" t="str">
        <f>IFERROR(VLOOKUP($L394,[4]Insumos!$C$2:$F$517,4,FALSE),"")</f>
        <v>2.3.9.3.01</v>
      </c>
      <c r="R394" s="556" t="s">
        <v>1305</v>
      </c>
      <c r="S394" s="449"/>
      <c r="T394" s="449"/>
    </row>
    <row r="395" spans="2:20" ht="51" x14ac:dyDescent="0.25">
      <c r="B395" s="403" t="e">
        <f>IF(Tabla1[[#This Row],[Código_Actividad]]="","",CONCATENATE(Tabla1[[#This Row],[POA]],".",Tabla1[[#This Row],[SRS]],".",Tabla1[[#This Row],[AREA]],".",Tabla1[[#This Row],[TIPO]]))</f>
        <v>#REF!</v>
      </c>
      <c r="C395" s="403" t="e">
        <f>IF(Tabla1[[#This Row],[Código_Actividad]]="","",'Formulario PPGR1'!#REF!)</f>
        <v>#REF!</v>
      </c>
      <c r="D395" s="403" t="e">
        <f>IF(Tabla1[[#This Row],[Código_Actividad]]="","",'Formulario PPGR1'!#REF!)</f>
        <v>#REF!</v>
      </c>
      <c r="E395" s="403" t="e">
        <f>IF(Tabla1[[#This Row],[Código_Actividad]]="","",'Formulario PPGR1'!#REF!)</f>
        <v>#REF!</v>
      </c>
      <c r="F395" s="403" t="e">
        <f>IF(Tabla1[[#This Row],[Código_Actividad]]="","",'Formulario PPGR1'!#REF!)</f>
        <v>#REF!</v>
      </c>
      <c r="G395" s="335" t="s">
        <v>1971</v>
      </c>
      <c r="H395" s="572" t="str">
        <f>IFERROR(VLOOKUP(Tabla1[[#This Row],[Código_Actividad]],'Formulario PPGR2'!$H$10:$I$1048576,2,FALSE),"")</f>
        <v xml:space="preserve">Ejecución del plan de acciones para el acondicionamiento de la infraestructura y equipamiento de áreas de odontología en los EESS </v>
      </c>
      <c r="I395" s="384">
        <f>IFERROR(VLOOKUP(Tabla1[[#This Row],[Código_Actividad]],Tabla2[[Código]:[Total de Acciones ]],15,FALSE),"")</f>
        <v>12</v>
      </c>
      <c r="J395" s="556" t="s">
        <v>1256</v>
      </c>
      <c r="K395" s="558" t="s">
        <v>1257</v>
      </c>
      <c r="L395" s="557" t="s">
        <v>1272</v>
      </c>
      <c r="M395" s="382" t="str">
        <f>IFERROR(VLOOKUP($L395,[4]Insumos!$C$2:$F$517,2,FALSE),"")</f>
        <v>unidad</v>
      </c>
      <c r="N395" s="505">
        <v>1500</v>
      </c>
      <c r="O395" s="338">
        <f>IFERROR(VLOOKUP($L395,[4]Insumos!$C$2:$F$517,3,FALSE),"")</f>
        <v>131.58000000000001</v>
      </c>
      <c r="P395" s="337">
        <f>+Tabla1[[#This Row],[Precio Unitario]]*Tabla1[[#This Row],[Cantidad de Insumos]]</f>
        <v>197370.00000000003</v>
      </c>
      <c r="Q395" s="380" t="str">
        <f>IFERROR(VLOOKUP($L395,[4]Insumos!$C$2:$F$517,4,FALSE),"")</f>
        <v xml:space="preserve">2.3.9.3.01 </v>
      </c>
      <c r="R395" s="556" t="s">
        <v>1305</v>
      </c>
      <c r="S395" s="449"/>
      <c r="T395" s="449"/>
    </row>
    <row r="396" spans="2:20" ht="51" x14ac:dyDescent="0.25">
      <c r="B396" s="403" t="e">
        <f>IF(Tabla1[[#This Row],[Código_Actividad]]="","",CONCATENATE(Tabla1[[#This Row],[POA]],".",Tabla1[[#This Row],[SRS]],".",Tabla1[[#This Row],[AREA]],".",Tabla1[[#This Row],[TIPO]]))</f>
        <v>#REF!</v>
      </c>
      <c r="C396" s="403" t="e">
        <f>IF(Tabla1[[#This Row],[Código_Actividad]]="","",'Formulario PPGR1'!#REF!)</f>
        <v>#REF!</v>
      </c>
      <c r="D396" s="403" t="e">
        <f>IF(Tabla1[[#This Row],[Código_Actividad]]="","",'Formulario PPGR1'!#REF!)</f>
        <v>#REF!</v>
      </c>
      <c r="E396" s="403" t="e">
        <f>IF(Tabla1[[#This Row],[Código_Actividad]]="","",'Formulario PPGR1'!#REF!)</f>
        <v>#REF!</v>
      </c>
      <c r="F396" s="403" t="e">
        <f>IF(Tabla1[[#This Row],[Código_Actividad]]="","",'Formulario PPGR1'!#REF!)</f>
        <v>#REF!</v>
      </c>
      <c r="G396" s="335" t="s">
        <v>1971</v>
      </c>
      <c r="H396" s="572" t="str">
        <f>IFERROR(VLOOKUP(Tabla1[[#This Row],[Código_Actividad]],'Formulario PPGR2'!$H$10:$I$1048576,2,FALSE),"")</f>
        <v xml:space="preserve">Ejecución del plan de acciones para el acondicionamiento de la infraestructura y equipamiento de áreas de odontología en los EESS </v>
      </c>
      <c r="I396" s="384">
        <f>IFERROR(VLOOKUP(Tabla1[[#This Row],[Código_Actividad]],Tabla2[[Código]:[Total de Acciones ]],15,FALSE),"")</f>
        <v>12</v>
      </c>
      <c r="J396" s="556" t="s">
        <v>1256</v>
      </c>
      <c r="K396" s="558" t="s">
        <v>1257</v>
      </c>
      <c r="L396" s="557" t="s">
        <v>1273</v>
      </c>
      <c r="M396" s="382" t="str">
        <f>IFERROR(VLOOKUP($L396,[4]Insumos!$C$2:$F$517,2,FALSE),"")</f>
        <v>unidad</v>
      </c>
      <c r="N396" s="505">
        <v>8650</v>
      </c>
      <c r="O396" s="338">
        <f>IFERROR(VLOOKUP($L396,[4]Insumos!$C$2:$F$517,3,FALSE),"")</f>
        <v>136.29</v>
      </c>
      <c r="P396" s="337">
        <f>+Tabla1[[#This Row],[Precio Unitario]]*Tabla1[[#This Row],[Cantidad de Insumos]]</f>
        <v>1178908.5</v>
      </c>
      <c r="Q396" s="380" t="str">
        <f>IFERROR(VLOOKUP($L396,[4]Insumos!$C$2:$F$517,4,FALSE),"")</f>
        <v>2.3.9.3.01</v>
      </c>
      <c r="R396" s="556" t="s">
        <v>1305</v>
      </c>
      <c r="S396" s="449"/>
      <c r="T396" s="449"/>
    </row>
    <row r="397" spans="2:20" ht="51" x14ac:dyDescent="0.25">
      <c r="B397" s="403" t="e">
        <f>IF(Tabla1[[#This Row],[Código_Actividad]]="","",CONCATENATE(Tabla1[[#This Row],[POA]],".",Tabla1[[#This Row],[SRS]],".",Tabla1[[#This Row],[AREA]],".",Tabla1[[#This Row],[TIPO]]))</f>
        <v>#REF!</v>
      </c>
      <c r="C397" s="403" t="e">
        <f>IF(Tabla1[[#This Row],[Código_Actividad]]="","",'Formulario PPGR1'!#REF!)</f>
        <v>#REF!</v>
      </c>
      <c r="D397" s="403" t="e">
        <f>IF(Tabla1[[#This Row],[Código_Actividad]]="","",'Formulario PPGR1'!#REF!)</f>
        <v>#REF!</v>
      </c>
      <c r="E397" s="403" t="e">
        <f>IF(Tabla1[[#This Row],[Código_Actividad]]="","",'Formulario PPGR1'!#REF!)</f>
        <v>#REF!</v>
      </c>
      <c r="F397" s="403" t="e">
        <f>IF(Tabla1[[#This Row],[Código_Actividad]]="","",'Formulario PPGR1'!#REF!)</f>
        <v>#REF!</v>
      </c>
      <c r="G397" s="335" t="s">
        <v>1971</v>
      </c>
      <c r="H397" s="572" t="str">
        <f>IFERROR(VLOOKUP(Tabla1[[#This Row],[Código_Actividad]],'Formulario PPGR2'!$H$10:$I$1048576,2,FALSE),"")</f>
        <v xml:space="preserve">Ejecución del plan de acciones para el acondicionamiento de la infraestructura y equipamiento de áreas de odontología en los EESS </v>
      </c>
      <c r="I397" s="384">
        <f>IFERROR(VLOOKUP(Tabla1[[#This Row],[Código_Actividad]],Tabla2[[Código]:[Total de Acciones ]],15,FALSE),"")</f>
        <v>12</v>
      </c>
      <c r="J397" s="556" t="s">
        <v>1256</v>
      </c>
      <c r="K397" s="558" t="s">
        <v>1257</v>
      </c>
      <c r="L397" s="557" t="s">
        <v>1274</v>
      </c>
      <c r="M397" s="382" t="str">
        <f>IFERROR(VLOOKUP($L397,[4]Insumos!$C$2:$F$517,2,FALSE),"")</f>
        <v>unidad</v>
      </c>
      <c r="N397" s="505">
        <v>5000</v>
      </c>
      <c r="O397" s="338">
        <f>IFERROR(VLOOKUP($L397,[4]Insumos!$C$2:$F$517,3,FALSE),"")</f>
        <v>74.34</v>
      </c>
      <c r="P397" s="337">
        <f>+Tabla1[[#This Row],[Precio Unitario]]*Tabla1[[#This Row],[Cantidad de Insumos]]</f>
        <v>371700</v>
      </c>
      <c r="Q397" s="380" t="str">
        <f>IFERROR(VLOOKUP($L397,[4]Insumos!$C$2:$F$517,4,FALSE),"")</f>
        <v>2.3.9.3.01</v>
      </c>
      <c r="R397" s="556" t="s">
        <v>1305</v>
      </c>
      <c r="S397" s="449"/>
      <c r="T397" s="449"/>
    </row>
    <row r="398" spans="2:20" ht="51" x14ac:dyDescent="0.25">
      <c r="B398" s="403" t="e">
        <f>IF(Tabla1[[#This Row],[Código_Actividad]]="","",CONCATENATE(Tabla1[[#This Row],[POA]],".",Tabla1[[#This Row],[SRS]],".",Tabla1[[#This Row],[AREA]],".",Tabla1[[#This Row],[TIPO]]))</f>
        <v>#REF!</v>
      </c>
      <c r="C398" s="403" t="e">
        <f>IF(Tabla1[[#This Row],[Código_Actividad]]="","",'Formulario PPGR1'!#REF!)</f>
        <v>#REF!</v>
      </c>
      <c r="D398" s="403" t="e">
        <f>IF(Tabla1[[#This Row],[Código_Actividad]]="","",'Formulario PPGR1'!#REF!)</f>
        <v>#REF!</v>
      </c>
      <c r="E398" s="403" t="e">
        <f>IF(Tabla1[[#This Row],[Código_Actividad]]="","",'Formulario PPGR1'!#REF!)</f>
        <v>#REF!</v>
      </c>
      <c r="F398" s="403" t="e">
        <f>IF(Tabla1[[#This Row],[Código_Actividad]]="","",'Formulario PPGR1'!#REF!)</f>
        <v>#REF!</v>
      </c>
      <c r="G398" s="335" t="s">
        <v>1971</v>
      </c>
      <c r="H398" s="572" t="str">
        <f>IFERROR(VLOOKUP(Tabla1[[#This Row],[Código_Actividad]],'Formulario PPGR2'!$H$10:$I$1048576,2,FALSE),"")</f>
        <v xml:space="preserve">Ejecución del plan de acciones para el acondicionamiento de la infraestructura y equipamiento de áreas de odontología en los EESS </v>
      </c>
      <c r="I398" s="384">
        <f>IFERROR(VLOOKUP(Tabla1[[#This Row],[Código_Actividad]],Tabla2[[Código]:[Total de Acciones ]],15,FALSE),"")</f>
        <v>12</v>
      </c>
      <c r="J398" s="556" t="s">
        <v>1256</v>
      </c>
      <c r="K398" s="558" t="s">
        <v>1257</v>
      </c>
      <c r="L398" s="557" t="s">
        <v>1275</v>
      </c>
      <c r="M398" s="382" t="str">
        <f>IFERROR(VLOOKUP($L398,[4]Insumos!$C$2:$F$517,2,FALSE),"")</f>
        <v>unidad</v>
      </c>
      <c r="N398" s="505">
        <v>5000</v>
      </c>
      <c r="O398" s="338">
        <f>IFERROR(VLOOKUP($L398,[4]Insumos!$C$2:$F$517,3,FALSE),"")</f>
        <v>52.4983</v>
      </c>
      <c r="P398" s="337">
        <f>+Tabla1[[#This Row],[Precio Unitario]]*Tabla1[[#This Row],[Cantidad de Insumos]]</f>
        <v>262491.5</v>
      </c>
      <c r="Q398" s="380" t="str">
        <f>IFERROR(VLOOKUP($L398,[4]Insumos!$C$2:$F$517,4,FALSE),"")</f>
        <v>2.3.9.3.01</v>
      </c>
      <c r="R398" s="556" t="s">
        <v>1305</v>
      </c>
      <c r="S398" s="449"/>
      <c r="T398" s="449"/>
    </row>
    <row r="399" spans="2:20" ht="51" x14ac:dyDescent="0.25">
      <c r="B399" s="403" t="e">
        <f>IF(Tabla1[[#This Row],[Código_Actividad]]="","",CONCATENATE(Tabla1[[#This Row],[POA]],".",Tabla1[[#This Row],[SRS]],".",Tabla1[[#This Row],[AREA]],".",Tabla1[[#This Row],[TIPO]]))</f>
        <v>#REF!</v>
      </c>
      <c r="C399" s="403" t="e">
        <f>IF(Tabla1[[#This Row],[Código_Actividad]]="","",'Formulario PPGR1'!#REF!)</f>
        <v>#REF!</v>
      </c>
      <c r="D399" s="403" t="e">
        <f>IF(Tabla1[[#This Row],[Código_Actividad]]="","",'Formulario PPGR1'!#REF!)</f>
        <v>#REF!</v>
      </c>
      <c r="E399" s="403" t="e">
        <f>IF(Tabla1[[#This Row],[Código_Actividad]]="","",'Formulario PPGR1'!#REF!)</f>
        <v>#REF!</v>
      </c>
      <c r="F399" s="403" t="e">
        <f>IF(Tabla1[[#This Row],[Código_Actividad]]="","",'Formulario PPGR1'!#REF!)</f>
        <v>#REF!</v>
      </c>
      <c r="G399" s="335" t="s">
        <v>1971</v>
      </c>
      <c r="H399" s="572" t="str">
        <f>IFERROR(VLOOKUP(Tabla1[[#This Row],[Código_Actividad]],'Formulario PPGR2'!$H$10:$I$1048576,2,FALSE),"")</f>
        <v xml:space="preserve">Ejecución del plan de acciones para el acondicionamiento de la infraestructura y equipamiento de áreas de odontología en los EESS </v>
      </c>
      <c r="I399" s="384">
        <f>IFERROR(VLOOKUP(Tabla1[[#This Row],[Código_Actividad]],Tabla2[[Código]:[Total de Acciones ]],15,FALSE),"")</f>
        <v>12</v>
      </c>
      <c r="J399" s="556" t="s">
        <v>1256</v>
      </c>
      <c r="K399" s="558" t="s">
        <v>1257</v>
      </c>
      <c r="L399" s="557" t="s">
        <v>1278</v>
      </c>
      <c r="M399" s="382" t="str">
        <f>IFERROR(VLOOKUP($L399,[4]Insumos!$C$2:$F$517,2,FALSE),"")</f>
        <v>unidad</v>
      </c>
      <c r="N399" s="505">
        <v>5000</v>
      </c>
      <c r="O399" s="338">
        <f>IFERROR(VLOOKUP($L399,[4]Insumos!$C$2:$F$517,3,FALSE),"")</f>
        <v>94.352699999999999</v>
      </c>
      <c r="P399" s="337">
        <f>+Tabla1[[#This Row],[Precio Unitario]]*Tabla1[[#This Row],[Cantidad de Insumos]]</f>
        <v>471763.5</v>
      </c>
      <c r="Q399" s="380" t="str">
        <f>IFERROR(VLOOKUP($L399,[4]Insumos!$C$2:$F$517,4,FALSE),"")</f>
        <v>2.3.9.3.01</v>
      </c>
      <c r="R399" s="556" t="s">
        <v>1305</v>
      </c>
      <c r="S399" s="449"/>
      <c r="T399" s="449"/>
    </row>
    <row r="400" spans="2:20" ht="51" x14ac:dyDescent="0.25">
      <c r="B400" s="403" t="e">
        <f>IF(Tabla1[[#This Row],[Código_Actividad]]="","",CONCATENATE(Tabla1[[#This Row],[POA]],".",Tabla1[[#This Row],[SRS]],".",Tabla1[[#This Row],[AREA]],".",Tabla1[[#This Row],[TIPO]]))</f>
        <v>#REF!</v>
      </c>
      <c r="C400" s="403" t="e">
        <f>IF(Tabla1[[#This Row],[Código_Actividad]]="","",'Formulario PPGR1'!#REF!)</f>
        <v>#REF!</v>
      </c>
      <c r="D400" s="403" t="e">
        <f>IF(Tabla1[[#This Row],[Código_Actividad]]="","",'Formulario PPGR1'!#REF!)</f>
        <v>#REF!</v>
      </c>
      <c r="E400" s="403" t="e">
        <f>IF(Tabla1[[#This Row],[Código_Actividad]]="","",'Formulario PPGR1'!#REF!)</f>
        <v>#REF!</v>
      </c>
      <c r="F400" s="403" t="e">
        <f>IF(Tabla1[[#This Row],[Código_Actividad]]="","",'Formulario PPGR1'!#REF!)</f>
        <v>#REF!</v>
      </c>
      <c r="G400" s="335" t="s">
        <v>1971</v>
      </c>
      <c r="H400" s="572" t="str">
        <f>IFERROR(VLOOKUP(Tabla1[[#This Row],[Código_Actividad]],'Formulario PPGR2'!$H$10:$I$1048576,2,FALSE),"")</f>
        <v xml:space="preserve">Ejecución del plan de acciones para el acondicionamiento de la infraestructura y equipamiento de áreas de odontología en los EESS </v>
      </c>
      <c r="I400" s="384">
        <f>IFERROR(VLOOKUP(Tabla1[[#This Row],[Código_Actividad]],Tabla2[[Código]:[Total de Acciones ]],15,FALSE),"")</f>
        <v>12</v>
      </c>
      <c r="J400" s="556" t="s">
        <v>1256</v>
      </c>
      <c r="K400" s="558" t="s">
        <v>1257</v>
      </c>
      <c r="L400" s="557" t="s">
        <v>1279</v>
      </c>
      <c r="M400" s="382" t="str">
        <f>IFERROR(VLOOKUP($L400,[4]Insumos!$C$2:$F$517,2,FALSE),"")</f>
        <v>unidad</v>
      </c>
      <c r="N400" s="505">
        <v>5000</v>
      </c>
      <c r="O400" s="338">
        <f>IFERROR(VLOOKUP($L400,[4]Insumos!$C$2:$F$517,3,FALSE),"")</f>
        <v>94.352699999999999</v>
      </c>
      <c r="P400" s="337">
        <f>+Tabla1[[#This Row],[Precio Unitario]]*Tabla1[[#This Row],[Cantidad de Insumos]]</f>
        <v>471763.5</v>
      </c>
      <c r="Q400" s="380" t="str">
        <f>IFERROR(VLOOKUP($L400,[4]Insumos!$C$2:$F$517,4,FALSE),"")</f>
        <v>2.3.9.3.01</v>
      </c>
      <c r="R400" s="556" t="s">
        <v>1305</v>
      </c>
      <c r="S400" s="449"/>
      <c r="T400" s="449"/>
    </row>
    <row r="401" spans="2:20" ht="51" x14ac:dyDescent="0.25">
      <c r="B401" s="403" t="e">
        <f>IF(Tabla1[[#This Row],[Código_Actividad]]="","",CONCATENATE(Tabla1[[#This Row],[POA]],".",Tabla1[[#This Row],[SRS]],".",Tabla1[[#This Row],[AREA]],".",Tabla1[[#This Row],[TIPO]]))</f>
        <v>#REF!</v>
      </c>
      <c r="C401" s="403" t="e">
        <f>IF(Tabla1[[#This Row],[Código_Actividad]]="","",'Formulario PPGR1'!#REF!)</f>
        <v>#REF!</v>
      </c>
      <c r="D401" s="403" t="e">
        <f>IF(Tabla1[[#This Row],[Código_Actividad]]="","",'Formulario PPGR1'!#REF!)</f>
        <v>#REF!</v>
      </c>
      <c r="E401" s="403" t="e">
        <f>IF(Tabla1[[#This Row],[Código_Actividad]]="","",'Formulario PPGR1'!#REF!)</f>
        <v>#REF!</v>
      </c>
      <c r="F401" s="403" t="e">
        <f>IF(Tabla1[[#This Row],[Código_Actividad]]="","",'Formulario PPGR1'!#REF!)</f>
        <v>#REF!</v>
      </c>
      <c r="G401" s="335" t="s">
        <v>1971</v>
      </c>
      <c r="H401" s="572" t="str">
        <f>IFERROR(VLOOKUP(Tabla1[[#This Row],[Código_Actividad]],'Formulario PPGR2'!$H$10:$I$1048576,2,FALSE),"")</f>
        <v xml:space="preserve">Ejecución del plan de acciones para el acondicionamiento de la infraestructura y equipamiento de áreas de odontología en los EESS </v>
      </c>
      <c r="I401" s="384">
        <f>IFERROR(VLOOKUP(Tabla1[[#This Row],[Código_Actividad]],Tabla2[[Código]:[Total de Acciones ]],15,FALSE),"")</f>
        <v>12</v>
      </c>
      <c r="J401" s="556" t="s">
        <v>1256</v>
      </c>
      <c r="K401" s="558" t="s">
        <v>1257</v>
      </c>
      <c r="L401" s="557" t="s">
        <v>1281</v>
      </c>
      <c r="M401" s="382" t="str">
        <f>IFERROR(VLOOKUP($L401,[4]Insumos!$C$2:$F$517,2,FALSE),"")</f>
        <v>unidad</v>
      </c>
      <c r="N401" s="505">
        <v>2000</v>
      </c>
      <c r="O401" s="338">
        <f>IFERROR(VLOOKUP($L401,[4]Insumos!$C$2:$F$517,3,FALSE),"")</f>
        <v>43.365299999999998</v>
      </c>
      <c r="P401" s="337">
        <f>+Tabla1[[#This Row],[Precio Unitario]]*Tabla1[[#This Row],[Cantidad de Insumos]]</f>
        <v>86730.599999999991</v>
      </c>
      <c r="Q401" s="380" t="str">
        <f>IFERROR(VLOOKUP($L401,[4]Insumos!$C$2:$F$517,4,FALSE),"")</f>
        <v>2.3.9.3.01</v>
      </c>
      <c r="R401" s="556" t="s">
        <v>1305</v>
      </c>
      <c r="S401" s="449"/>
      <c r="T401" s="449"/>
    </row>
    <row r="402" spans="2:20" ht="51" x14ac:dyDescent="0.25">
      <c r="B402" s="403" t="e">
        <f>IF(Tabla1[[#This Row],[Código_Actividad]]="","",CONCATENATE(Tabla1[[#This Row],[POA]],".",Tabla1[[#This Row],[SRS]],".",Tabla1[[#This Row],[AREA]],".",Tabla1[[#This Row],[TIPO]]))</f>
        <v>#REF!</v>
      </c>
      <c r="C402" s="403" t="e">
        <f>IF(Tabla1[[#This Row],[Código_Actividad]]="","",'Formulario PPGR1'!#REF!)</f>
        <v>#REF!</v>
      </c>
      <c r="D402" s="403" t="e">
        <f>IF(Tabla1[[#This Row],[Código_Actividad]]="","",'Formulario PPGR1'!#REF!)</f>
        <v>#REF!</v>
      </c>
      <c r="E402" s="403" t="e">
        <f>IF(Tabla1[[#This Row],[Código_Actividad]]="","",'Formulario PPGR1'!#REF!)</f>
        <v>#REF!</v>
      </c>
      <c r="F402" s="403" t="e">
        <f>IF(Tabla1[[#This Row],[Código_Actividad]]="","",'Formulario PPGR1'!#REF!)</f>
        <v>#REF!</v>
      </c>
      <c r="G402" s="335" t="s">
        <v>1971</v>
      </c>
      <c r="H402" s="572" t="str">
        <f>IFERROR(VLOOKUP(Tabla1[[#This Row],[Código_Actividad]],'Formulario PPGR2'!$H$10:$I$1048576,2,FALSE),"")</f>
        <v xml:space="preserve">Ejecución del plan de acciones para el acondicionamiento de la infraestructura y equipamiento de áreas de odontología en los EESS </v>
      </c>
      <c r="I402" s="384">
        <f>IFERROR(VLOOKUP(Tabla1[[#This Row],[Código_Actividad]],Tabla2[[Código]:[Total de Acciones ]],15,FALSE),"")</f>
        <v>12</v>
      </c>
      <c r="J402" s="556" t="s">
        <v>1256</v>
      </c>
      <c r="K402" s="558" t="s">
        <v>1257</v>
      </c>
      <c r="L402" s="557" t="s">
        <v>1282</v>
      </c>
      <c r="M402" s="382" t="str">
        <f>IFERROR(VLOOKUP($L402,[4]Insumos!$C$2:$F$517,2,FALSE),"")</f>
        <v>unidad</v>
      </c>
      <c r="N402" s="505">
        <v>2160</v>
      </c>
      <c r="O402" s="338">
        <f>IFERROR(VLOOKUP($L402,[4]Insumos!$C$2:$F$517,3,FALSE),"")</f>
        <v>78.75</v>
      </c>
      <c r="P402" s="337">
        <f>+Tabla1[[#This Row],[Precio Unitario]]*Tabla1[[#This Row],[Cantidad de Insumos]]</f>
        <v>170100</v>
      </c>
      <c r="Q402" s="380" t="str">
        <f>IFERROR(VLOOKUP($L402,[4]Insumos!$C$2:$F$517,4,FALSE),"")</f>
        <v xml:space="preserve">2.3.9.3.01 </v>
      </c>
      <c r="R402" s="556" t="s">
        <v>1305</v>
      </c>
      <c r="S402" s="449"/>
      <c r="T402" s="449"/>
    </row>
    <row r="403" spans="2:20" ht="51" x14ac:dyDescent="0.25">
      <c r="B403" s="403" t="e">
        <f>IF(Tabla1[[#This Row],[Código_Actividad]]="","",CONCATENATE(Tabla1[[#This Row],[POA]],".",Tabla1[[#This Row],[SRS]],".",Tabla1[[#This Row],[AREA]],".",Tabla1[[#This Row],[TIPO]]))</f>
        <v>#REF!</v>
      </c>
      <c r="C403" s="403" t="e">
        <f>IF(Tabla1[[#This Row],[Código_Actividad]]="","",'Formulario PPGR1'!#REF!)</f>
        <v>#REF!</v>
      </c>
      <c r="D403" s="403" t="e">
        <f>IF(Tabla1[[#This Row],[Código_Actividad]]="","",'Formulario PPGR1'!#REF!)</f>
        <v>#REF!</v>
      </c>
      <c r="E403" s="403" t="e">
        <f>IF(Tabla1[[#This Row],[Código_Actividad]]="","",'Formulario PPGR1'!#REF!)</f>
        <v>#REF!</v>
      </c>
      <c r="F403" s="403" t="e">
        <f>IF(Tabla1[[#This Row],[Código_Actividad]]="","",'Formulario PPGR1'!#REF!)</f>
        <v>#REF!</v>
      </c>
      <c r="G403" s="335" t="s">
        <v>1971</v>
      </c>
      <c r="H403" s="572" t="str">
        <f>IFERROR(VLOOKUP(Tabla1[[#This Row],[Código_Actividad]],'Formulario PPGR2'!$H$10:$I$1048576,2,FALSE),"")</f>
        <v xml:space="preserve">Ejecución del plan de acciones para el acondicionamiento de la infraestructura y equipamiento de áreas de odontología en los EESS </v>
      </c>
      <c r="I403" s="384">
        <f>IFERROR(VLOOKUP(Tabla1[[#This Row],[Código_Actividad]],Tabla2[[Código]:[Total de Acciones ]],15,FALSE),"")</f>
        <v>12</v>
      </c>
      <c r="J403" s="556" t="s">
        <v>1256</v>
      </c>
      <c r="K403" s="558" t="s">
        <v>1257</v>
      </c>
      <c r="L403" s="557" t="s">
        <v>1284</v>
      </c>
      <c r="M403" s="382" t="str">
        <f>IFERROR(VLOOKUP($L403,[4]Insumos!$C$2:$F$517,2,FALSE),"")</f>
        <v>unidad</v>
      </c>
      <c r="N403" s="505">
        <v>10000</v>
      </c>
      <c r="O403" s="338">
        <f>IFERROR(VLOOKUP($L403,[4]Insumos!$C$2:$F$517,3,FALSE),"")</f>
        <v>723.70500000000004</v>
      </c>
      <c r="P403" s="337">
        <f>+Tabla1[[#This Row],[Precio Unitario]]*Tabla1[[#This Row],[Cantidad de Insumos]]</f>
        <v>7237050</v>
      </c>
      <c r="Q403" s="380" t="str">
        <f>IFERROR(VLOOKUP($L403,[4]Insumos!$C$2:$F$517,4,FALSE),"")</f>
        <v xml:space="preserve">2.3.9.3.01 </v>
      </c>
      <c r="R403" s="556" t="s">
        <v>1305</v>
      </c>
      <c r="S403" s="449"/>
      <c r="T403" s="449"/>
    </row>
    <row r="404" spans="2:20" ht="51" x14ac:dyDescent="0.25">
      <c r="B404" s="403" t="e">
        <f>IF(Tabla1[[#This Row],[Código_Actividad]]="","",CONCATENATE(Tabla1[[#This Row],[POA]],".",Tabla1[[#This Row],[SRS]],".",Tabla1[[#This Row],[AREA]],".",Tabla1[[#This Row],[TIPO]]))</f>
        <v>#REF!</v>
      </c>
      <c r="C404" s="403" t="e">
        <f>IF(Tabla1[[#This Row],[Código_Actividad]]="","",'Formulario PPGR1'!#REF!)</f>
        <v>#REF!</v>
      </c>
      <c r="D404" s="403" t="e">
        <f>IF(Tabla1[[#This Row],[Código_Actividad]]="","",'Formulario PPGR1'!#REF!)</f>
        <v>#REF!</v>
      </c>
      <c r="E404" s="403" t="e">
        <f>IF(Tabla1[[#This Row],[Código_Actividad]]="","",'Formulario PPGR1'!#REF!)</f>
        <v>#REF!</v>
      </c>
      <c r="F404" s="403" t="e">
        <f>IF(Tabla1[[#This Row],[Código_Actividad]]="","",'Formulario PPGR1'!#REF!)</f>
        <v>#REF!</v>
      </c>
      <c r="G404" s="335" t="s">
        <v>1971</v>
      </c>
      <c r="H404" s="572" t="str">
        <f>IFERROR(VLOOKUP(Tabla1[[#This Row],[Código_Actividad]],'Formulario PPGR2'!$H$10:$I$1048576,2,FALSE),"")</f>
        <v xml:space="preserve">Ejecución del plan de acciones para el acondicionamiento de la infraestructura y equipamiento de áreas de odontología en los EESS </v>
      </c>
      <c r="I404" s="384">
        <f>IFERROR(VLOOKUP(Tabla1[[#This Row],[Código_Actividad]],Tabla2[[Código]:[Total de Acciones ]],15,FALSE),"")</f>
        <v>12</v>
      </c>
      <c r="J404" s="556" t="s">
        <v>1256</v>
      </c>
      <c r="K404" s="558" t="s">
        <v>1257</v>
      </c>
      <c r="L404" s="557" t="s">
        <v>1286</v>
      </c>
      <c r="M404" s="382" t="str">
        <f>IFERROR(VLOOKUP($L404,[4]Insumos!$C$2:$F$517,2,FALSE),"")</f>
        <v>unidad</v>
      </c>
      <c r="N404" s="505">
        <v>2200</v>
      </c>
      <c r="O404" s="338">
        <f>IFERROR(VLOOKUP($L404,[4]Insumos!$C$2:$F$517,3,FALSE),"")</f>
        <v>433.65</v>
      </c>
      <c r="P404" s="337">
        <f>+Tabla1[[#This Row],[Precio Unitario]]*Tabla1[[#This Row],[Cantidad de Insumos]]</f>
        <v>954030</v>
      </c>
      <c r="Q404" s="380" t="str">
        <f>IFERROR(VLOOKUP($L404,[4]Insumos!$C$2:$F$517,4,FALSE),"")</f>
        <v xml:space="preserve">2.3.9.3.01 </v>
      </c>
      <c r="R404" s="556" t="s">
        <v>1303</v>
      </c>
      <c r="S404" s="449"/>
      <c r="T404" s="449"/>
    </row>
    <row r="405" spans="2:20" ht="51" x14ac:dyDescent="0.25">
      <c r="B405" s="403" t="e">
        <f>IF(Tabla1[[#This Row],[Código_Actividad]]="","",CONCATENATE(Tabla1[[#This Row],[POA]],".",Tabla1[[#This Row],[SRS]],".",Tabla1[[#This Row],[AREA]],".",Tabla1[[#This Row],[TIPO]]))</f>
        <v>#REF!</v>
      </c>
      <c r="C405" s="403" t="e">
        <f>IF(Tabla1[[#This Row],[Código_Actividad]]="","",'Formulario PPGR1'!#REF!)</f>
        <v>#REF!</v>
      </c>
      <c r="D405" s="403" t="e">
        <f>IF(Tabla1[[#This Row],[Código_Actividad]]="","",'Formulario PPGR1'!#REF!)</f>
        <v>#REF!</v>
      </c>
      <c r="E405" s="403" t="e">
        <f>IF(Tabla1[[#This Row],[Código_Actividad]]="","",'Formulario PPGR1'!#REF!)</f>
        <v>#REF!</v>
      </c>
      <c r="F405" s="403" t="e">
        <f>IF(Tabla1[[#This Row],[Código_Actividad]]="","",'Formulario PPGR1'!#REF!)</f>
        <v>#REF!</v>
      </c>
      <c r="G405" s="335" t="s">
        <v>1971</v>
      </c>
      <c r="H405" s="572" t="str">
        <f>IFERROR(VLOOKUP(Tabla1[[#This Row],[Código_Actividad]],'Formulario PPGR2'!$H$10:$I$1048576,2,FALSE),"")</f>
        <v xml:space="preserve">Ejecución del plan de acciones para el acondicionamiento de la infraestructura y equipamiento de áreas de odontología en los EESS </v>
      </c>
      <c r="I405" s="384">
        <f>IFERROR(VLOOKUP(Tabla1[[#This Row],[Código_Actividad]],Tabla2[[Código]:[Total de Acciones ]],15,FALSE),"")</f>
        <v>12</v>
      </c>
      <c r="J405" s="556" t="s">
        <v>1256</v>
      </c>
      <c r="K405" s="558" t="s">
        <v>1257</v>
      </c>
      <c r="L405" s="557" t="s">
        <v>1288</v>
      </c>
      <c r="M405" s="382" t="str">
        <f>IFERROR(VLOOKUP($L405,[4]Insumos!$C$2:$F$517,2,FALSE),"")</f>
        <v>unidad</v>
      </c>
      <c r="N405" s="505">
        <v>3000</v>
      </c>
      <c r="O405" s="338">
        <f>IFERROR(VLOOKUP($L405,[4]Insumos!$C$2:$F$517,3,FALSE),"")</f>
        <v>433.65</v>
      </c>
      <c r="P405" s="337">
        <f>+Tabla1[[#This Row],[Precio Unitario]]*Tabla1[[#This Row],[Cantidad de Insumos]]</f>
        <v>1300950</v>
      </c>
      <c r="Q405" s="380" t="str">
        <f>IFERROR(VLOOKUP($L405,[4]Insumos!$C$2:$F$517,4,FALSE),"")</f>
        <v xml:space="preserve">2.3.9.3.01 </v>
      </c>
      <c r="R405" s="556" t="s">
        <v>1303</v>
      </c>
      <c r="S405" s="449"/>
      <c r="T405" s="449"/>
    </row>
    <row r="406" spans="2:20" ht="51" x14ac:dyDescent="0.25">
      <c r="B406" s="403" t="e">
        <f>IF(Tabla1[[#This Row],[Código_Actividad]]="","",CONCATENATE(Tabla1[[#This Row],[POA]],".",Tabla1[[#This Row],[SRS]],".",Tabla1[[#This Row],[AREA]],".",Tabla1[[#This Row],[TIPO]]))</f>
        <v>#REF!</v>
      </c>
      <c r="C406" s="403" t="e">
        <f>IF(Tabla1[[#This Row],[Código_Actividad]]="","",'Formulario PPGR1'!#REF!)</f>
        <v>#REF!</v>
      </c>
      <c r="D406" s="403" t="e">
        <f>IF(Tabla1[[#This Row],[Código_Actividad]]="","",'Formulario PPGR1'!#REF!)</f>
        <v>#REF!</v>
      </c>
      <c r="E406" s="403" t="e">
        <f>IF(Tabla1[[#This Row],[Código_Actividad]]="","",'Formulario PPGR1'!#REF!)</f>
        <v>#REF!</v>
      </c>
      <c r="F406" s="403" t="e">
        <f>IF(Tabla1[[#This Row],[Código_Actividad]]="","",'Formulario PPGR1'!#REF!)</f>
        <v>#REF!</v>
      </c>
      <c r="G406" s="335" t="s">
        <v>1971</v>
      </c>
      <c r="H406" s="572" t="str">
        <f>IFERROR(VLOOKUP(Tabla1[[#This Row],[Código_Actividad]],'Formulario PPGR2'!$H$10:$I$1048576,2,FALSE),"")</f>
        <v xml:space="preserve">Ejecución del plan de acciones para el acondicionamiento de la infraestructura y equipamiento de áreas de odontología en los EESS </v>
      </c>
      <c r="I406" s="384">
        <f>IFERROR(VLOOKUP(Tabla1[[#This Row],[Código_Actividad]],Tabla2[[Código]:[Total de Acciones ]],15,FALSE),"")</f>
        <v>12</v>
      </c>
      <c r="J406" s="556" t="s">
        <v>1256</v>
      </c>
      <c r="K406" s="558" t="s">
        <v>1257</v>
      </c>
      <c r="L406" s="557" t="s">
        <v>1290</v>
      </c>
      <c r="M406" s="382" t="str">
        <f>IFERROR(VLOOKUP($L406,[4]Insumos!$C$2:$F$517,2,FALSE),"")</f>
        <v>unidad</v>
      </c>
      <c r="N406" s="505">
        <v>5000</v>
      </c>
      <c r="O406" s="338">
        <f>IFERROR(VLOOKUP($L406,[4]Insumos!$C$2:$F$517,3,FALSE),"")</f>
        <v>433.65</v>
      </c>
      <c r="P406" s="337">
        <f>+Tabla1[[#This Row],[Precio Unitario]]*Tabla1[[#This Row],[Cantidad de Insumos]]</f>
        <v>2168250</v>
      </c>
      <c r="Q406" s="380" t="str">
        <f>IFERROR(VLOOKUP($L406,[4]Insumos!$C$2:$F$517,4,FALSE),"")</f>
        <v xml:space="preserve">2.3.9.3.01 </v>
      </c>
      <c r="R406" s="556" t="s">
        <v>1303</v>
      </c>
      <c r="S406" s="449"/>
      <c r="T406" s="449"/>
    </row>
    <row r="407" spans="2:20" ht="51" x14ac:dyDescent="0.25">
      <c r="B407" s="403" t="e">
        <f>IF(Tabla1[[#This Row],[Código_Actividad]]="","",CONCATENATE(Tabla1[[#This Row],[POA]],".",Tabla1[[#This Row],[SRS]],".",Tabla1[[#This Row],[AREA]],".",Tabla1[[#This Row],[TIPO]]))</f>
        <v>#REF!</v>
      </c>
      <c r="C407" s="403" t="e">
        <f>IF(Tabla1[[#This Row],[Código_Actividad]]="","",'Formulario PPGR1'!#REF!)</f>
        <v>#REF!</v>
      </c>
      <c r="D407" s="403" t="e">
        <f>IF(Tabla1[[#This Row],[Código_Actividad]]="","",'Formulario PPGR1'!#REF!)</f>
        <v>#REF!</v>
      </c>
      <c r="E407" s="403" t="e">
        <f>IF(Tabla1[[#This Row],[Código_Actividad]]="","",'Formulario PPGR1'!#REF!)</f>
        <v>#REF!</v>
      </c>
      <c r="F407" s="403" t="e">
        <f>IF(Tabla1[[#This Row],[Código_Actividad]]="","",'Formulario PPGR1'!#REF!)</f>
        <v>#REF!</v>
      </c>
      <c r="G407" s="335" t="s">
        <v>1971</v>
      </c>
      <c r="H407" s="572" t="str">
        <f>IFERROR(VLOOKUP(Tabla1[[#This Row],[Código_Actividad]],'Formulario PPGR2'!$H$10:$I$1048576,2,FALSE),"")</f>
        <v xml:space="preserve">Ejecución del plan de acciones para el acondicionamiento de la infraestructura y equipamiento de áreas de odontología en los EESS </v>
      </c>
      <c r="I407" s="384">
        <f>IFERROR(VLOOKUP(Tabla1[[#This Row],[Código_Actividad]],Tabla2[[Código]:[Total de Acciones ]],15,FALSE),"")</f>
        <v>12</v>
      </c>
      <c r="J407" s="556" t="s">
        <v>1256</v>
      </c>
      <c r="K407" s="558" t="s">
        <v>1257</v>
      </c>
      <c r="L407" s="557" t="s">
        <v>1291</v>
      </c>
      <c r="M407" s="382" t="str">
        <f>IFERROR(VLOOKUP($L407,[4]Insumos!$C$2:$F$517,2,FALSE),"")</f>
        <v>unidad</v>
      </c>
      <c r="N407" s="505">
        <v>8650</v>
      </c>
      <c r="O407" s="338">
        <f>IFERROR(VLOOKUP($L407,[4]Insumos!$C$2:$F$517,3,FALSE),"")</f>
        <v>99.12</v>
      </c>
      <c r="P407" s="337">
        <f>+Tabla1[[#This Row],[Precio Unitario]]*Tabla1[[#This Row],[Cantidad de Insumos]]</f>
        <v>857388</v>
      </c>
      <c r="Q407" s="380" t="str">
        <f>IFERROR(VLOOKUP($L407,[4]Insumos!$C$2:$F$517,4,FALSE),"")</f>
        <v>2.3.9.3.01</v>
      </c>
      <c r="R407" s="556" t="s">
        <v>1305</v>
      </c>
      <c r="S407" s="449"/>
      <c r="T407" s="449"/>
    </row>
    <row r="408" spans="2:20" ht="51" x14ac:dyDescent="0.25">
      <c r="B408" s="403" t="e">
        <f>IF(Tabla1[[#This Row],[Código_Actividad]]="","",CONCATENATE(Tabla1[[#This Row],[POA]],".",Tabla1[[#This Row],[SRS]],".",Tabla1[[#This Row],[AREA]],".",Tabla1[[#This Row],[TIPO]]))</f>
        <v>#REF!</v>
      </c>
      <c r="C408" s="403" t="e">
        <f>IF(Tabla1[[#This Row],[Código_Actividad]]="","",'Formulario PPGR1'!#REF!)</f>
        <v>#REF!</v>
      </c>
      <c r="D408" s="403" t="e">
        <f>IF(Tabla1[[#This Row],[Código_Actividad]]="","",'Formulario PPGR1'!#REF!)</f>
        <v>#REF!</v>
      </c>
      <c r="E408" s="403" t="e">
        <f>IF(Tabla1[[#This Row],[Código_Actividad]]="","",'Formulario PPGR1'!#REF!)</f>
        <v>#REF!</v>
      </c>
      <c r="F408" s="403" t="e">
        <f>IF(Tabla1[[#This Row],[Código_Actividad]]="","",'Formulario PPGR1'!#REF!)</f>
        <v>#REF!</v>
      </c>
      <c r="G408" s="335" t="s">
        <v>1971</v>
      </c>
      <c r="H408" s="572" t="str">
        <f>IFERROR(VLOOKUP(Tabla1[[#This Row],[Código_Actividad]],'Formulario PPGR2'!$H$10:$I$1048576,2,FALSE),"")</f>
        <v xml:space="preserve">Ejecución del plan de acciones para el acondicionamiento de la infraestructura y equipamiento de áreas de odontología en los EESS </v>
      </c>
      <c r="I408" s="384">
        <f>IFERROR(VLOOKUP(Tabla1[[#This Row],[Código_Actividad]],Tabla2[[Código]:[Total de Acciones ]],15,FALSE),"")</f>
        <v>12</v>
      </c>
      <c r="J408" s="556" t="s">
        <v>1256</v>
      </c>
      <c r="K408" s="558" t="s">
        <v>1257</v>
      </c>
      <c r="L408" s="557" t="s">
        <v>1292</v>
      </c>
      <c r="M408" s="382" t="str">
        <f>IFERROR(VLOOKUP($L408,[4]Insumos!$C$2:$F$517,2,FALSE),"")</f>
        <v>unidad</v>
      </c>
      <c r="N408" s="505">
        <v>8650</v>
      </c>
      <c r="O408" s="338">
        <f>IFERROR(VLOOKUP($L408,[4]Insumos!$C$2:$F$517,3,FALSE),"")</f>
        <v>384.09</v>
      </c>
      <c r="P408" s="337">
        <f>+Tabla1[[#This Row],[Precio Unitario]]*Tabla1[[#This Row],[Cantidad de Insumos]]</f>
        <v>3322378.5</v>
      </c>
      <c r="Q408" s="380" t="str">
        <f>IFERROR(VLOOKUP($L408,[4]Insumos!$C$2:$F$517,4,FALSE),"")</f>
        <v>2.3.9.3.01</v>
      </c>
      <c r="R408" s="556" t="s">
        <v>1305</v>
      </c>
      <c r="S408" s="449"/>
      <c r="T408" s="449"/>
    </row>
    <row r="409" spans="2:20" ht="51" x14ac:dyDescent="0.25">
      <c r="B409" s="403" t="e">
        <f>IF(Tabla1[[#This Row],[Código_Actividad]]="","",CONCATENATE(Tabla1[[#This Row],[POA]],".",Tabla1[[#This Row],[SRS]],".",Tabla1[[#This Row],[AREA]],".",Tabla1[[#This Row],[TIPO]]))</f>
        <v>#REF!</v>
      </c>
      <c r="C409" s="403" t="e">
        <f>IF(Tabla1[[#This Row],[Código_Actividad]]="","",'Formulario PPGR1'!#REF!)</f>
        <v>#REF!</v>
      </c>
      <c r="D409" s="403" t="e">
        <f>IF(Tabla1[[#This Row],[Código_Actividad]]="","",'Formulario PPGR1'!#REF!)</f>
        <v>#REF!</v>
      </c>
      <c r="E409" s="403" t="e">
        <f>IF(Tabla1[[#This Row],[Código_Actividad]]="","",'Formulario PPGR1'!#REF!)</f>
        <v>#REF!</v>
      </c>
      <c r="F409" s="403" t="e">
        <f>IF(Tabla1[[#This Row],[Código_Actividad]]="","",'Formulario PPGR1'!#REF!)</f>
        <v>#REF!</v>
      </c>
      <c r="G409" s="335" t="s">
        <v>1971</v>
      </c>
      <c r="H409" s="572" t="str">
        <f>IFERROR(VLOOKUP(Tabla1[[#This Row],[Código_Actividad]],'Formulario PPGR2'!$H$10:$I$1048576,2,FALSE),"")</f>
        <v xml:space="preserve">Ejecución del plan de acciones para el acondicionamiento de la infraestructura y equipamiento de áreas de odontología en los EESS </v>
      </c>
      <c r="I409" s="384">
        <f>IFERROR(VLOOKUP(Tabla1[[#This Row],[Código_Actividad]],Tabla2[[Código]:[Total de Acciones ]],15,FALSE),"")</f>
        <v>12</v>
      </c>
      <c r="J409" s="556" t="s">
        <v>1256</v>
      </c>
      <c r="K409" s="558" t="s">
        <v>1257</v>
      </c>
      <c r="L409" s="557" t="s">
        <v>1293</v>
      </c>
      <c r="M409" s="382" t="str">
        <f>IFERROR(VLOOKUP($L409,[4]Insumos!$C$2:$F$517,2,FALSE),"")</f>
        <v>unidad</v>
      </c>
      <c r="N409" s="505">
        <v>12</v>
      </c>
      <c r="O409" s="338">
        <f>IFERROR(VLOOKUP($L409,[4]Insumos!$C$2:$F$517,3,FALSE),"")</f>
        <v>3669.75</v>
      </c>
      <c r="P409" s="337">
        <f>+Tabla1[[#This Row],[Precio Unitario]]*Tabla1[[#This Row],[Cantidad de Insumos]]</f>
        <v>44037</v>
      </c>
      <c r="Q409" s="380" t="str">
        <f>IFERROR(VLOOKUP($L409,[4]Insumos!$C$2:$F$517,4,FALSE),"")</f>
        <v>2.3.9.3.01</v>
      </c>
      <c r="R409" s="556" t="s">
        <v>1305</v>
      </c>
      <c r="S409" s="449"/>
      <c r="T409" s="449"/>
    </row>
    <row r="410" spans="2:20" ht="51" x14ac:dyDescent="0.25">
      <c r="B410" s="403" t="e">
        <f>IF(Tabla1[[#This Row],[Código_Actividad]]="","",CONCATENATE(Tabla1[[#This Row],[POA]],".",Tabla1[[#This Row],[SRS]],".",Tabla1[[#This Row],[AREA]],".",Tabla1[[#This Row],[TIPO]]))</f>
        <v>#REF!</v>
      </c>
      <c r="C410" s="403" t="e">
        <f>IF(Tabla1[[#This Row],[Código_Actividad]]="","",'Formulario PPGR1'!#REF!)</f>
        <v>#REF!</v>
      </c>
      <c r="D410" s="403" t="e">
        <f>IF(Tabla1[[#This Row],[Código_Actividad]]="","",'Formulario PPGR1'!#REF!)</f>
        <v>#REF!</v>
      </c>
      <c r="E410" s="403" t="e">
        <f>IF(Tabla1[[#This Row],[Código_Actividad]]="","",'Formulario PPGR1'!#REF!)</f>
        <v>#REF!</v>
      </c>
      <c r="F410" s="403" t="e">
        <f>IF(Tabla1[[#This Row],[Código_Actividad]]="","",'Formulario PPGR1'!#REF!)</f>
        <v>#REF!</v>
      </c>
      <c r="G410" s="335" t="s">
        <v>1971</v>
      </c>
      <c r="H410" s="572" t="str">
        <f>IFERROR(VLOOKUP(Tabla1[[#This Row],[Código_Actividad]],'Formulario PPGR2'!$H$10:$I$1048576,2,FALSE),"")</f>
        <v xml:space="preserve">Ejecución del plan de acciones para el acondicionamiento de la infraestructura y equipamiento de áreas de odontología en los EESS </v>
      </c>
      <c r="I410" s="384">
        <f>IFERROR(VLOOKUP(Tabla1[[#This Row],[Código_Actividad]],Tabla2[[Código]:[Total de Acciones ]],15,FALSE),"")</f>
        <v>12</v>
      </c>
      <c r="J410" s="556" t="s">
        <v>1256</v>
      </c>
      <c r="K410" s="558" t="s">
        <v>1257</v>
      </c>
      <c r="L410" s="557" t="s">
        <v>1295</v>
      </c>
      <c r="M410" s="382" t="str">
        <f>IFERROR(VLOOKUP($L410,[4]Insumos!$C$2:$F$517,2,FALSE),"")</f>
        <v>tonelada</v>
      </c>
      <c r="N410" s="505">
        <v>20000</v>
      </c>
      <c r="O410" s="338">
        <f>IFERROR(VLOOKUP($L410,[4]Insumos!$C$2:$F$517,3,FALSE),"")</f>
        <v>183.75</v>
      </c>
      <c r="P410" s="337">
        <f>+Tabla1[[#This Row],[Precio Unitario]]*Tabla1[[#This Row],[Cantidad de Insumos]]</f>
        <v>3675000</v>
      </c>
      <c r="Q410" s="380" t="str">
        <f>IFERROR(VLOOKUP($L410,[4]Insumos!$C$2:$F$517,4,FALSE),"")</f>
        <v>2.3.9.3.01</v>
      </c>
      <c r="R410" s="556" t="s">
        <v>1303</v>
      </c>
      <c r="S410" s="449"/>
      <c r="T410" s="449"/>
    </row>
    <row r="411" spans="2:20" ht="51" x14ac:dyDescent="0.25">
      <c r="B411" s="403" t="e">
        <f>IF(Tabla1[[#This Row],[Código_Actividad]]="","",CONCATENATE(Tabla1[[#This Row],[POA]],".",Tabla1[[#This Row],[SRS]],".",Tabla1[[#This Row],[AREA]],".",Tabla1[[#This Row],[TIPO]]))</f>
        <v>#REF!</v>
      </c>
      <c r="C411" s="403" t="e">
        <f>IF(Tabla1[[#This Row],[Código_Actividad]]="","",'Formulario PPGR1'!#REF!)</f>
        <v>#REF!</v>
      </c>
      <c r="D411" s="403" t="e">
        <f>IF(Tabla1[[#This Row],[Código_Actividad]]="","",'Formulario PPGR1'!#REF!)</f>
        <v>#REF!</v>
      </c>
      <c r="E411" s="403" t="e">
        <f>IF(Tabla1[[#This Row],[Código_Actividad]]="","",'Formulario PPGR1'!#REF!)</f>
        <v>#REF!</v>
      </c>
      <c r="F411" s="403" t="e">
        <f>IF(Tabla1[[#This Row],[Código_Actividad]]="","",'Formulario PPGR1'!#REF!)</f>
        <v>#REF!</v>
      </c>
      <c r="G411" s="335" t="s">
        <v>1971</v>
      </c>
      <c r="H411" s="572" t="str">
        <f>IFERROR(VLOOKUP(Tabla1[[#This Row],[Código_Actividad]],'Formulario PPGR2'!$H$10:$I$1048576,2,FALSE),"")</f>
        <v xml:space="preserve">Ejecución del plan de acciones para el acondicionamiento de la infraestructura y equipamiento de áreas de odontología en los EESS </v>
      </c>
      <c r="I411" s="384">
        <f>IFERROR(VLOOKUP(Tabla1[[#This Row],[Código_Actividad]],Tabla2[[Código]:[Total de Acciones ]],15,FALSE),"")</f>
        <v>12</v>
      </c>
      <c r="J411" s="556" t="s">
        <v>1256</v>
      </c>
      <c r="K411" s="558" t="s">
        <v>1257</v>
      </c>
      <c r="L411" s="557" t="s">
        <v>1297</v>
      </c>
      <c r="M411" s="382" t="str">
        <f>IFERROR(VLOOKUP($L411,[4]Insumos!$C$2:$F$517,2,FALSE),"")</f>
        <v>unidad</v>
      </c>
      <c r="N411" s="505">
        <v>2500</v>
      </c>
      <c r="O411" s="338">
        <f>IFERROR(VLOOKUP($L411,[4]Insumos!$C$2:$F$517,3,FALSE),"")</f>
        <v>3422</v>
      </c>
      <c r="P411" s="337">
        <f>+Tabla1[[#This Row],[Precio Unitario]]*Tabla1[[#This Row],[Cantidad de Insumos]]</f>
        <v>8555000</v>
      </c>
      <c r="Q411" s="380" t="str">
        <f>IFERROR(VLOOKUP($L411,[4]Insumos!$C$2:$F$517,4,FALSE),"")</f>
        <v>2.3.9.3.01</v>
      </c>
      <c r="R411" s="556" t="s">
        <v>1305</v>
      </c>
      <c r="S411" s="449"/>
      <c r="T411" s="449"/>
    </row>
    <row r="412" spans="2:20" ht="38.25" x14ac:dyDescent="0.25">
      <c r="B412" s="403" t="e">
        <f>IF(Tabla1[[#This Row],[Código_Actividad]]="","",CONCATENATE(Tabla1[[#This Row],[POA]],".",Tabla1[[#This Row],[SRS]],".",Tabla1[[#This Row],[AREA]],".",Tabla1[[#This Row],[TIPO]]))</f>
        <v>#REF!</v>
      </c>
      <c r="C412" s="403" t="e">
        <f>IF(Tabla1[[#This Row],[Código_Actividad]]="","",'Formulario PPGR1'!#REF!)</f>
        <v>#REF!</v>
      </c>
      <c r="D412" s="403" t="e">
        <f>IF(Tabla1[[#This Row],[Código_Actividad]]="","",'Formulario PPGR1'!#REF!)</f>
        <v>#REF!</v>
      </c>
      <c r="E412" s="403" t="e">
        <f>IF(Tabla1[[#This Row],[Código_Actividad]]="","",'Formulario PPGR1'!#REF!)</f>
        <v>#REF!</v>
      </c>
      <c r="F412" s="403" t="e">
        <f>IF(Tabla1[[#This Row],[Código_Actividad]]="","",'Formulario PPGR1'!#REF!)</f>
        <v>#REF!</v>
      </c>
      <c r="G412" s="335" t="s">
        <v>1957</v>
      </c>
      <c r="H412" s="572" t="str">
        <f>IFERROR(VLOOKUP(Tabla1[[#This Row],[Código_Actividad]],'Formulario PPGR2'!$H$10:$I$1048576,2,FALSE),"")</f>
        <v xml:space="preserve">Reunión de seguimiento y control del trabajo con el equipo técnico de las provinciales y áreas de odontología </v>
      </c>
      <c r="I412" s="384">
        <f>IFERROR(VLOOKUP(Tabla1[[#This Row],[Código_Actividad]],Tabla2[[Código]:[Total de Acciones ]],15,FALSE),"")</f>
        <v>5</v>
      </c>
      <c r="J412" s="556" t="s">
        <v>128</v>
      </c>
      <c r="K412" s="558" t="s">
        <v>1298</v>
      </c>
      <c r="L412" s="557" t="s">
        <v>1299</v>
      </c>
      <c r="M412" s="382" t="str">
        <f>IFERROR(VLOOKUP($L412,[4]Insumos!$C$2:$F$517,2,FALSE),"")</f>
        <v xml:space="preserve">Cheque </v>
      </c>
      <c r="N412" s="505">
        <v>5</v>
      </c>
      <c r="O412" s="338">
        <f>IFERROR(VLOOKUP($L412,[4]Insumos!$C$2:$F$517,3,FALSE),"")</f>
        <v>1500</v>
      </c>
      <c r="P412" s="337">
        <f>+Tabla1[[#This Row],[Precio Unitario]]*Tabla1[[#This Row],[Cantidad de Insumos]]</f>
        <v>7500</v>
      </c>
      <c r="Q412" s="380" t="str">
        <f>IFERROR(VLOOKUP($L412,[4]Insumos!$C$2:$F$517,4,FALSE),"")</f>
        <v>2.2.3.1.01</v>
      </c>
      <c r="R412" s="556" t="s">
        <v>1303</v>
      </c>
      <c r="S412" s="449"/>
      <c r="T412" s="449"/>
    </row>
    <row r="413" spans="2:20" ht="51" x14ac:dyDescent="0.25">
      <c r="B413" s="403" t="e">
        <f>IF(Tabla1[[#This Row],[Código_Actividad]]="","",CONCATENATE(Tabla1[[#This Row],[POA]],".",Tabla1[[#This Row],[SRS]],".",Tabla1[[#This Row],[AREA]],".",Tabla1[[#This Row],[TIPO]]))</f>
        <v>#REF!</v>
      </c>
      <c r="C413" s="403" t="e">
        <f>IF(Tabla1[[#This Row],[Código_Actividad]]="","",'Formulario PPGR1'!#REF!)</f>
        <v>#REF!</v>
      </c>
      <c r="D413" s="403" t="e">
        <f>IF(Tabla1[[#This Row],[Código_Actividad]]="","",'Formulario PPGR1'!#REF!)</f>
        <v>#REF!</v>
      </c>
      <c r="E413" s="403" t="e">
        <f>IF(Tabla1[[#This Row],[Código_Actividad]]="","",'Formulario PPGR1'!#REF!)</f>
        <v>#REF!</v>
      </c>
      <c r="F413" s="403" t="e">
        <f>IF(Tabla1[[#This Row],[Código_Actividad]]="","",'Formulario PPGR1'!#REF!)</f>
        <v>#REF!</v>
      </c>
      <c r="G413" s="335" t="s">
        <v>1960</v>
      </c>
      <c r="H413" s="572" t="str">
        <f>IFERROR(VLOOKUP(Tabla1[[#This Row],[Código_Actividad]],'Formulario PPGR2'!$H$10:$I$1048576,2,FALSE),"")</f>
        <v xml:space="preserve">Desarrollo del programa de capacitación continua del personal para la gestión de los servicios odontológicos </v>
      </c>
      <c r="I413" s="384">
        <f>IFERROR(VLOOKUP(Tabla1[[#This Row],[Código_Actividad]],Tabla2[[Código]:[Total de Acciones ]],15,FALSE),"")</f>
        <v>3</v>
      </c>
      <c r="J413" s="556" t="s">
        <v>128</v>
      </c>
      <c r="K413" s="558" t="s">
        <v>1298</v>
      </c>
      <c r="L413" s="557" t="s">
        <v>1299</v>
      </c>
      <c r="M413" s="382" t="str">
        <f>IFERROR(VLOOKUP($L413,[4]Insumos!$C$2:$F$517,2,FALSE),"")</f>
        <v xml:space="preserve">Cheque </v>
      </c>
      <c r="N413" s="505">
        <v>3</v>
      </c>
      <c r="O413" s="338">
        <f>IFERROR(VLOOKUP($L413,[4]Insumos!$C$2:$F$517,3,FALSE),"")</f>
        <v>1500</v>
      </c>
      <c r="P413" s="337">
        <f>+Tabla1[[#This Row],[Precio Unitario]]*Tabla1[[#This Row],[Cantidad de Insumos]]</f>
        <v>4500</v>
      </c>
      <c r="Q413" s="380" t="str">
        <f>IFERROR(VLOOKUP($L413,[4]Insumos!$C$2:$F$517,4,FALSE),"")</f>
        <v>2.2.3.1.01</v>
      </c>
      <c r="R413" s="556" t="s">
        <v>1305</v>
      </c>
      <c r="S413" s="449"/>
      <c r="T413" s="449"/>
    </row>
    <row r="414" spans="2:20" ht="25.5" x14ac:dyDescent="0.25">
      <c r="B414" s="403" t="e">
        <f>IF(Tabla1[[#This Row],[Código_Actividad]]="","",CONCATENATE(Tabla1[[#This Row],[POA]],".",Tabla1[[#This Row],[SRS]],".",Tabla1[[#This Row],[AREA]],".",Tabla1[[#This Row],[TIPO]]))</f>
        <v>#REF!</v>
      </c>
      <c r="C414" s="403" t="e">
        <f>IF(Tabla1[[#This Row],[Código_Actividad]]="","",'Formulario PPGR1'!#REF!)</f>
        <v>#REF!</v>
      </c>
      <c r="D414" s="403" t="e">
        <f>IF(Tabla1[[#This Row],[Código_Actividad]]="","",'Formulario PPGR1'!#REF!)</f>
        <v>#REF!</v>
      </c>
      <c r="E414" s="403" t="e">
        <f>IF(Tabla1[[#This Row],[Código_Actividad]]="","",'Formulario PPGR1'!#REF!)</f>
        <v>#REF!</v>
      </c>
      <c r="F414" s="403" t="e">
        <f>IF(Tabla1[[#This Row],[Código_Actividad]]="","",'Formulario PPGR1'!#REF!)</f>
        <v>#REF!</v>
      </c>
      <c r="G414" s="335" t="s">
        <v>1961</v>
      </c>
      <c r="H414" s="572" t="str">
        <f>IFERROR(VLOOKUP(Tabla1[[#This Row],[Código_Actividad]],'Formulario PPGR2'!$H$10:$I$1048576,2,FALSE),"")</f>
        <v>Monitoreo y Evaluación de los Servicios Odontológicos de la Red</v>
      </c>
      <c r="I414" s="384">
        <f>IFERROR(VLOOKUP(Tabla1[[#This Row],[Código_Actividad]],Tabla2[[Código]:[Total de Acciones ]],15,FALSE),"")</f>
        <v>11</v>
      </c>
      <c r="J414" s="556" t="s">
        <v>128</v>
      </c>
      <c r="K414" s="558" t="s">
        <v>1298</v>
      </c>
      <c r="L414" s="557" t="s">
        <v>1299</v>
      </c>
      <c r="M414" s="382" t="str">
        <f>IFERROR(VLOOKUP($L414,[4]Insumos!$C$2:$F$517,2,FALSE),"")</f>
        <v xml:space="preserve">Cheque </v>
      </c>
      <c r="N414" s="505">
        <v>11</v>
      </c>
      <c r="O414" s="338">
        <f>IFERROR(VLOOKUP($L414,[4]Insumos!$C$2:$F$517,3,FALSE),"")</f>
        <v>1500</v>
      </c>
      <c r="P414" s="337">
        <f>+Tabla1[[#This Row],[Precio Unitario]]*Tabla1[[#This Row],[Cantidad de Insumos]]</f>
        <v>16500</v>
      </c>
      <c r="Q414" s="380" t="str">
        <f>IFERROR(VLOOKUP($L414,[4]Insumos!$C$2:$F$517,4,FALSE),"")</f>
        <v>2.2.3.1.01</v>
      </c>
      <c r="R414" s="556" t="s">
        <v>1305</v>
      </c>
      <c r="S414" s="449"/>
      <c r="T414" s="449"/>
    </row>
    <row r="415" spans="2:20" ht="25.5" x14ac:dyDescent="0.25">
      <c r="B415" s="403" t="e">
        <f>IF(Tabla1[[#This Row],[Código_Actividad]]="","",CONCATENATE(Tabla1[[#This Row],[POA]],".",Tabla1[[#This Row],[SRS]],".",Tabla1[[#This Row],[AREA]],".",Tabla1[[#This Row],[TIPO]]))</f>
        <v>#REF!</v>
      </c>
      <c r="C415" s="403" t="e">
        <f>IF(Tabla1[[#This Row],[Código_Actividad]]="","",'Formulario PPGR1'!#REF!)</f>
        <v>#REF!</v>
      </c>
      <c r="D415" s="403" t="e">
        <f>IF(Tabla1[[#This Row],[Código_Actividad]]="","",'Formulario PPGR1'!#REF!)</f>
        <v>#REF!</v>
      </c>
      <c r="E415" s="403" t="e">
        <f>IF(Tabla1[[#This Row],[Código_Actividad]]="","",'Formulario PPGR1'!#REF!)</f>
        <v>#REF!</v>
      </c>
      <c r="F415" s="403" t="e">
        <f>IF(Tabla1[[#This Row],[Código_Actividad]]="","",'Formulario PPGR1'!#REF!)</f>
        <v>#REF!</v>
      </c>
      <c r="G415" s="335" t="s">
        <v>1967</v>
      </c>
      <c r="H415" s="572" t="str">
        <f>IFERROR(VLOOKUP(Tabla1[[#This Row],[Código_Actividad]],'Formulario PPGR2'!$H$10:$I$1048576,2,FALSE),"")</f>
        <v>Levantamiento de los servicios odontológicos de la Red</v>
      </c>
      <c r="I415" s="384">
        <f>IFERROR(VLOOKUP(Tabla1[[#This Row],[Código_Actividad]],Tabla2[[Código]:[Total de Acciones ]],15,FALSE),"")</f>
        <v>1</v>
      </c>
      <c r="J415" s="556" t="s">
        <v>128</v>
      </c>
      <c r="K415" s="558" t="s">
        <v>1298</v>
      </c>
      <c r="L415" s="557" t="s">
        <v>1299</v>
      </c>
      <c r="M415" s="382" t="str">
        <f>IFERROR(VLOOKUP($L415,[4]Insumos!$C$2:$F$517,2,FALSE),"")</f>
        <v xml:space="preserve">Cheque </v>
      </c>
      <c r="N415" s="505">
        <v>1</v>
      </c>
      <c r="O415" s="338">
        <f>IFERROR(VLOOKUP($L415,[4]Insumos!$C$2:$F$517,3,FALSE),"")</f>
        <v>1500</v>
      </c>
      <c r="P415" s="337">
        <f>+Tabla1[[#This Row],[Precio Unitario]]*Tabla1[[#This Row],[Cantidad de Insumos]]</f>
        <v>1500</v>
      </c>
      <c r="Q415" s="380" t="str">
        <f>IFERROR(VLOOKUP($L415,[4]Insumos!$C$2:$F$517,4,FALSE),"")</f>
        <v>2.2.3.1.01</v>
      </c>
      <c r="R415" s="556" t="s">
        <v>1305</v>
      </c>
      <c r="S415" s="449"/>
      <c r="T415" s="449"/>
    </row>
    <row r="416" spans="2:20" ht="38.25" x14ac:dyDescent="0.25">
      <c r="B416" s="403" t="e">
        <f>IF(Tabla1[[#This Row],[Código_Actividad]]="","",CONCATENATE(Tabla1[[#This Row],[POA]],".",Tabla1[[#This Row],[SRS]],".",Tabla1[[#This Row],[AREA]],".",Tabla1[[#This Row],[TIPO]]))</f>
        <v>#REF!</v>
      </c>
      <c r="C416" s="403" t="e">
        <f>IF(Tabla1[[#This Row],[Código_Actividad]]="","",'Formulario PPGR1'!#REF!)</f>
        <v>#REF!</v>
      </c>
      <c r="D416" s="403" t="e">
        <f>IF(Tabla1[[#This Row],[Código_Actividad]]="","",'Formulario PPGR1'!#REF!)</f>
        <v>#REF!</v>
      </c>
      <c r="E416" s="403" t="e">
        <f>IF(Tabla1[[#This Row],[Código_Actividad]]="","",'Formulario PPGR1'!#REF!)</f>
        <v>#REF!</v>
      </c>
      <c r="F416" s="403" t="e">
        <f>IF(Tabla1[[#This Row],[Código_Actividad]]="","",'Formulario PPGR1'!#REF!)</f>
        <v>#REF!</v>
      </c>
      <c r="G416" s="335" t="s">
        <v>1969</v>
      </c>
      <c r="H416" s="572" t="str">
        <f>IFERROR(VLOOKUP(Tabla1[[#This Row],[Código_Actividad]],'Formulario PPGR2'!$H$10:$I$1048576,2,FALSE),"")</f>
        <v>Identificacion brecha de RRHH según necesidades de los servicios odontológicos</v>
      </c>
      <c r="I416" s="384">
        <f>IFERROR(VLOOKUP(Tabla1[[#This Row],[Código_Actividad]],Tabla2[[Código]:[Total de Acciones ]],15,FALSE),"")</f>
        <v>1</v>
      </c>
      <c r="J416" s="556" t="s">
        <v>128</v>
      </c>
      <c r="K416" s="558" t="s">
        <v>1298</v>
      </c>
      <c r="L416" s="557" t="s">
        <v>1299</v>
      </c>
      <c r="M416" s="382" t="str">
        <f>IFERROR(VLOOKUP($L416,[4]Insumos!$C$2:$F$517,2,FALSE),"")</f>
        <v xml:space="preserve">Cheque </v>
      </c>
      <c r="N416" s="505">
        <v>1</v>
      </c>
      <c r="O416" s="338">
        <f>IFERROR(VLOOKUP($L416,[4]Insumos!$C$2:$F$517,3,FALSE),"")</f>
        <v>1500</v>
      </c>
      <c r="P416" s="337">
        <f>+Tabla1[[#This Row],[Precio Unitario]]*Tabla1[[#This Row],[Cantidad de Insumos]]</f>
        <v>1500</v>
      </c>
      <c r="Q416" s="380" t="str">
        <f>IFERROR(VLOOKUP($L416,[4]Insumos!$C$2:$F$517,4,FALSE),"")</f>
        <v>2.2.3.1.01</v>
      </c>
      <c r="R416" s="556" t="s">
        <v>1305</v>
      </c>
      <c r="S416" s="449"/>
      <c r="T416" s="449"/>
    </row>
    <row r="417" spans="2:20" ht="51" x14ac:dyDescent="0.25">
      <c r="B417" s="403" t="e">
        <f>IF(Tabla1[[#This Row],[Código_Actividad]]="","",CONCATENATE(Tabla1[[#This Row],[POA]],".",Tabla1[[#This Row],[SRS]],".",Tabla1[[#This Row],[AREA]],".",Tabla1[[#This Row],[TIPO]]))</f>
        <v>#REF!</v>
      </c>
      <c r="C417" s="403" t="e">
        <f>IF(Tabla1[[#This Row],[Código_Actividad]]="","",'Formulario PPGR1'!#REF!)</f>
        <v>#REF!</v>
      </c>
      <c r="D417" s="403" t="e">
        <f>IF(Tabla1[[#This Row],[Código_Actividad]]="","",'Formulario PPGR1'!#REF!)</f>
        <v>#REF!</v>
      </c>
      <c r="E417" s="403" t="e">
        <f>IF(Tabla1[[#This Row],[Código_Actividad]]="","",'Formulario PPGR1'!#REF!)</f>
        <v>#REF!</v>
      </c>
      <c r="F417" s="403" t="e">
        <f>IF(Tabla1[[#This Row],[Código_Actividad]]="","",'Formulario PPGR1'!#REF!)</f>
        <v>#REF!</v>
      </c>
      <c r="G417" s="335" t="s">
        <v>1971</v>
      </c>
      <c r="H417" s="572" t="str">
        <f>IFERROR(VLOOKUP(Tabla1[[#This Row],[Código_Actividad]],'Formulario PPGR2'!$H$10:$I$1048576,2,FALSE),"")</f>
        <v xml:space="preserve">Ejecución del plan de acciones para el acondicionamiento de la infraestructura y equipamiento de áreas de odontología en los EESS </v>
      </c>
      <c r="I417" s="384">
        <f>IFERROR(VLOOKUP(Tabla1[[#This Row],[Código_Actividad]],Tabla2[[Código]:[Total de Acciones ]],15,FALSE),"")</f>
        <v>12</v>
      </c>
      <c r="J417" s="556" t="s">
        <v>128</v>
      </c>
      <c r="K417" s="558" t="s">
        <v>1298</v>
      </c>
      <c r="L417" s="557" t="s">
        <v>1299</v>
      </c>
      <c r="M417" s="382" t="str">
        <f>IFERROR(VLOOKUP($L417,[4]Insumos!$C$2:$F$517,2,FALSE),"")</f>
        <v xml:space="preserve">Cheque </v>
      </c>
      <c r="N417" s="505">
        <v>12</v>
      </c>
      <c r="O417" s="338">
        <f>IFERROR(VLOOKUP($L417,[4]Insumos!$C$2:$F$517,3,FALSE),"")</f>
        <v>1500</v>
      </c>
      <c r="P417" s="337">
        <f>+Tabla1[[#This Row],[Precio Unitario]]*Tabla1[[#This Row],[Cantidad de Insumos]]</f>
        <v>18000</v>
      </c>
      <c r="Q417" s="380" t="str">
        <f>IFERROR(VLOOKUP($L417,[4]Insumos!$C$2:$F$517,4,FALSE),"")</f>
        <v>2.2.3.1.01</v>
      </c>
      <c r="R417" s="556" t="s">
        <v>1305</v>
      </c>
      <c r="S417" s="449"/>
      <c r="T417" s="449"/>
    </row>
    <row r="418" spans="2:20" ht="63.75" x14ac:dyDescent="0.25">
      <c r="B418" s="403" t="e">
        <f>IF(Tabla1[[#This Row],[Código_Actividad]]="","",CONCATENATE(Tabla1[[#This Row],[POA]],".",Tabla1[[#This Row],[SRS]],".",Tabla1[[#This Row],[AREA]],".",Tabla1[[#This Row],[TIPO]]))</f>
        <v>#REF!</v>
      </c>
      <c r="C418" s="403" t="e">
        <f>IF(Tabla1[[#This Row],[Código_Actividad]]="","",'Formulario PPGR1'!#REF!)</f>
        <v>#REF!</v>
      </c>
      <c r="D418" s="403" t="e">
        <f>IF(Tabla1[[#This Row],[Código_Actividad]]="","",'Formulario PPGR1'!#REF!)</f>
        <v>#REF!</v>
      </c>
      <c r="E418" s="403" t="e">
        <f>IF(Tabla1[[#This Row],[Código_Actividad]]="","",'Formulario PPGR1'!#REF!)</f>
        <v>#REF!</v>
      </c>
      <c r="F418" s="403" t="e">
        <f>IF(Tabla1[[#This Row],[Código_Actividad]]="","",'Formulario PPGR1'!#REF!)</f>
        <v>#REF!</v>
      </c>
      <c r="G418" s="335" t="s">
        <v>2221</v>
      </c>
      <c r="H418" s="572" t="str">
        <f>IFERROR(VLOOKUP(Tabla1[[#This Row],[Código_Actividad]],'Formulario PPGR2'!$H$10:$I$1048576,2,FALSE),"")</f>
        <v>Talleres de capacitación sobre la metodología de estimación y programación de medicamentos e insumos de uso general a SRS y CEAS para el 2022</v>
      </c>
      <c r="I418" s="384">
        <f>IFERROR(VLOOKUP(Tabla1[[#This Row],[Código_Actividad]],Tabla2[[Código]:[Total de Acciones ]],15,FALSE),"")</f>
        <v>9</v>
      </c>
      <c r="J418" s="556" t="s">
        <v>172</v>
      </c>
      <c r="K418" s="558" t="s">
        <v>688</v>
      </c>
      <c r="L418" s="557" t="s">
        <v>706</v>
      </c>
      <c r="M418" s="382" t="str">
        <f>IFERROR(VLOOKUP($L418,[4]Insumos!$C$2:$F$517,2,FALSE),"")</f>
        <v>unidad</v>
      </c>
      <c r="N418" s="505">
        <v>1</v>
      </c>
      <c r="O418" s="338">
        <f>IFERROR(VLOOKUP($L418,[4]Insumos!$C$2:$F$517,3,FALSE),"")</f>
        <v>19706</v>
      </c>
      <c r="P418" s="337">
        <f>+Tabla1[[#This Row],[Precio Unitario]]*Tabla1[[#This Row],[Cantidad de Insumos]]</f>
        <v>19706</v>
      </c>
      <c r="Q418" s="380" t="str">
        <f>IFERROR(VLOOKUP($L418,[4]Insumos!$C$2:$F$517,4,FALSE),"")</f>
        <v>2.3.1.1.01</v>
      </c>
      <c r="R418" s="556"/>
      <c r="S418" s="449"/>
      <c r="T418" s="449"/>
    </row>
    <row r="419" spans="2:20" ht="51" x14ac:dyDescent="0.25">
      <c r="B419" s="403" t="e">
        <f>IF(Tabla1[[#This Row],[Código_Actividad]]="","",CONCATENATE(Tabla1[[#This Row],[POA]],".",Tabla1[[#This Row],[SRS]],".",Tabla1[[#This Row],[AREA]],".",Tabla1[[#This Row],[TIPO]]))</f>
        <v>#REF!</v>
      </c>
      <c r="C419" s="403" t="e">
        <f>IF(Tabla1[[#This Row],[Código_Actividad]]="","",'Formulario PPGR1'!#REF!)</f>
        <v>#REF!</v>
      </c>
      <c r="D419" s="403" t="e">
        <f>IF(Tabla1[[#This Row],[Código_Actividad]]="","",'Formulario PPGR1'!#REF!)</f>
        <v>#REF!</v>
      </c>
      <c r="E419" s="403" t="e">
        <f>IF(Tabla1[[#This Row],[Código_Actividad]]="","",'Formulario PPGR1'!#REF!)</f>
        <v>#REF!</v>
      </c>
      <c r="F419" s="403" t="e">
        <f>IF(Tabla1[[#This Row],[Código_Actividad]]="","",'Formulario PPGR1'!#REF!)</f>
        <v>#REF!</v>
      </c>
      <c r="G419" s="335" t="s">
        <v>2222</v>
      </c>
      <c r="H419" s="572" t="str">
        <f>IFERROR(VLOOKUP(Tabla1[[#This Row],[Código_Actividad]],'Formulario PPGR2'!$H$10:$I$1048576,2,FALSE),"")</f>
        <v>Talleres de acompañamiento a los SRS para la consolidación de la programación de medicamentos e insumos para el 2023</v>
      </c>
      <c r="I419" s="384">
        <f>IFERROR(VLOOKUP(Tabla1[[#This Row],[Código_Actividad]],Tabla2[[Código]:[Total de Acciones ]],15,FALSE),"")</f>
        <v>9</v>
      </c>
      <c r="J419" s="556" t="s">
        <v>172</v>
      </c>
      <c r="K419" s="558" t="s">
        <v>688</v>
      </c>
      <c r="L419" s="557" t="s">
        <v>693</v>
      </c>
      <c r="M419" s="382" t="str">
        <f>IFERROR(VLOOKUP($L419,[4]Insumos!$C$2:$F$517,2,FALSE),"")</f>
        <v>unidad</v>
      </c>
      <c r="N419" s="505">
        <v>4</v>
      </c>
      <c r="O419" s="338">
        <f>IFERROR(VLOOKUP($L419,[4]Insumos!$C$2:$F$517,3,FALSE),"")</f>
        <v>61419</v>
      </c>
      <c r="P419" s="337">
        <f>+Tabla1[[#This Row],[Precio Unitario]]*Tabla1[[#This Row],[Cantidad de Insumos]]</f>
        <v>245676</v>
      </c>
      <c r="Q419" s="380" t="str">
        <f>IFERROR(VLOOKUP($L419,[4]Insumos!$C$2:$F$517,4,FALSE),"")</f>
        <v>2.3.1.1.01</v>
      </c>
      <c r="R419" s="556"/>
      <c r="S419" s="449"/>
      <c r="T419" s="449"/>
    </row>
    <row r="420" spans="2:20" ht="51" x14ac:dyDescent="0.25">
      <c r="B420" s="403" t="e">
        <f>IF(Tabla1[[#This Row],[Código_Actividad]]="","",CONCATENATE(Tabla1[[#This Row],[POA]],".",Tabla1[[#This Row],[SRS]],".",Tabla1[[#This Row],[AREA]],".",Tabla1[[#This Row],[TIPO]]))</f>
        <v>#REF!</v>
      </c>
      <c r="C420" s="403" t="e">
        <f>IF(Tabla1[[#This Row],[Código_Actividad]]="","",'Formulario PPGR1'!#REF!)</f>
        <v>#REF!</v>
      </c>
      <c r="D420" s="403" t="e">
        <f>IF(Tabla1[[#This Row],[Código_Actividad]]="","",'Formulario PPGR1'!#REF!)</f>
        <v>#REF!</v>
      </c>
      <c r="E420" s="403" t="e">
        <f>IF(Tabla1[[#This Row],[Código_Actividad]]="","",'Formulario PPGR1'!#REF!)</f>
        <v>#REF!</v>
      </c>
      <c r="F420" s="403" t="e">
        <f>IF(Tabla1[[#This Row],[Código_Actividad]]="","",'Formulario PPGR1'!#REF!)</f>
        <v>#REF!</v>
      </c>
      <c r="G420" s="335" t="s">
        <v>2224</v>
      </c>
      <c r="H420" s="572" t="str">
        <f>IFERROR(VLOOKUP(Tabla1[[#This Row],[Código_Actividad]],'Formulario PPGR2'!$H$10:$I$1048576,2,FALSE),"")</f>
        <v>Visita de supervisión del cumplimiento de los procedimientos operativos del SUGEMI  en los CPN y CEAS</v>
      </c>
      <c r="I420" s="384">
        <f>IFERROR(VLOOKUP(Tabla1[[#This Row],[Código_Actividad]],Tabla2[[Código]:[Total de Acciones ]],15,FALSE),"")</f>
        <v>4</v>
      </c>
      <c r="J420" s="556" t="s">
        <v>128</v>
      </c>
      <c r="K420" s="558" t="s">
        <v>1298</v>
      </c>
      <c r="L420" s="557" t="s">
        <v>1302</v>
      </c>
      <c r="M420" s="382" t="str">
        <f>IFERROR(VLOOKUP($L420,[4]Insumos!$C$2:$F$517,2,FALSE),"")</f>
        <v xml:space="preserve">Cheque </v>
      </c>
      <c r="N420" s="505">
        <v>4</v>
      </c>
      <c r="O420" s="338">
        <f>IFERROR(VLOOKUP($L420,[4]Insumos!$C$2:$F$517,3,FALSE),"")</f>
        <v>2100</v>
      </c>
      <c r="P420" s="337">
        <f>+Tabla1[[#This Row],[Precio Unitario]]*Tabla1[[#This Row],[Cantidad de Insumos]]</f>
        <v>8400</v>
      </c>
      <c r="Q420" s="380" t="str">
        <f>IFERROR(VLOOKUP($L420,[4]Insumos!$C$2:$F$517,4,FALSE),"")</f>
        <v>2.2.3.1.01</v>
      </c>
      <c r="R420" s="556"/>
      <c r="S420" s="449"/>
      <c r="T420" s="449"/>
    </row>
    <row r="421" spans="2:20" ht="51" x14ac:dyDescent="0.25">
      <c r="B421" s="403" t="e">
        <f>IF(Tabla1[[#This Row],[Código_Actividad]]="","",CONCATENATE(Tabla1[[#This Row],[POA]],".",Tabla1[[#This Row],[SRS]],".",Tabla1[[#This Row],[AREA]],".",Tabla1[[#This Row],[TIPO]]))</f>
        <v>#REF!</v>
      </c>
      <c r="C421" s="403" t="e">
        <f>IF(Tabla1[[#This Row],[Código_Actividad]]="","",'Formulario PPGR1'!#REF!)</f>
        <v>#REF!</v>
      </c>
      <c r="D421" s="403" t="e">
        <f>IF(Tabla1[[#This Row],[Código_Actividad]]="","",'Formulario PPGR1'!#REF!)</f>
        <v>#REF!</v>
      </c>
      <c r="E421" s="403" t="e">
        <f>IF(Tabla1[[#This Row],[Código_Actividad]]="","",'Formulario PPGR1'!#REF!)</f>
        <v>#REF!</v>
      </c>
      <c r="F421" s="403" t="e">
        <f>IF(Tabla1[[#This Row],[Código_Actividad]]="","",'Formulario PPGR1'!#REF!)</f>
        <v>#REF!</v>
      </c>
      <c r="G421" s="335" t="s">
        <v>2224</v>
      </c>
      <c r="H421" s="572" t="str">
        <f>IFERROR(VLOOKUP(Tabla1[[#This Row],[Código_Actividad]],'Formulario PPGR2'!$H$10:$I$1048576,2,FALSE),"")</f>
        <v>Visita de supervisión del cumplimiento de los procedimientos operativos del SUGEMI  en los CPN y CEAS</v>
      </c>
      <c r="I421" s="384">
        <f>IFERROR(VLOOKUP(Tabla1[[#This Row],[Código_Actividad]],Tabla2[[Código]:[Total de Acciones ]],15,FALSE),"")</f>
        <v>4</v>
      </c>
      <c r="J421" s="556" t="s">
        <v>128</v>
      </c>
      <c r="K421" s="558" t="str">
        <f>IFERROR(VLOOKUP($J421,[3]LSIns!$B$5:$C$45,2,FALSE),"")</f>
        <v>lsViaticosDP</v>
      </c>
      <c r="L421" s="557" t="s">
        <v>1299</v>
      </c>
      <c r="M421" s="382" t="str">
        <f>IFERROR(VLOOKUP($L421,[4]Insumos!$C$2:$F$517,2,FALSE),"")</f>
        <v xml:space="preserve">Cheque </v>
      </c>
      <c r="N421" s="505">
        <v>4</v>
      </c>
      <c r="O421" s="338">
        <f>IFERROR(VLOOKUP($L421,[4]Insumos!$C$2:$F$517,3,FALSE),"")</f>
        <v>1500</v>
      </c>
      <c r="P421" s="337">
        <f>+Tabla1[[#This Row],[Precio Unitario]]*Tabla1[[#This Row],[Cantidad de Insumos]]</f>
        <v>6000</v>
      </c>
      <c r="Q421" s="380" t="str">
        <f>IFERROR(VLOOKUP($L421,[4]Insumos!$C$2:$F$517,4,FALSE),"")</f>
        <v>2.2.3.1.01</v>
      </c>
      <c r="R421" s="556"/>
      <c r="S421" s="449"/>
      <c r="T421" s="449"/>
    </row>
    <row r="422" spans="2:20" ht="51" x14ac:dyDescent="0.25">
      <c r="B422" s="403" t="e">
        <f>IF(Tabla1[[#This Row],[Código_Actividad]]="","",CONCATENATE(Tabla1[[#This Row],[POA]],".",Tabla1[[#This Row],[SRS]],".",Tabla1[[#This Row],[AREA]],".",Tabla1[[#This Row],[TIPO]]))</f>
        <v>#REF!</v>
      </c>
      <c r="C422" s="403" t="e">
        <f>IF(Tabla1[[#This Row],[Código_Actividad]]="","",'Formulario PPGR1'!#REF!)</f>
        <v>#REF!</v>
      </c>
      <c r="D422" s="403" t="e">
        <f>IF(Tabla1[[#This Row],[Código_Actividad]]="","",'Formulario PPGR1'!#REF!)</f>
        <v>#REF!</v>
      </c>
      <c r="E422" s="403" t="e">
        <f>IF(Tabla1[[#This Row],[Código_Actividad]]="","",'Formulario PPGR1'!#REF!)</f>
        <v>#REF!</v>
      </c>
      <c r="F422" s="403" t="e">
        <f>IF(Tabla1[[#This Row],[Código_Actividad]]="","",'Formulario PPGR1'!#REF!)</f>
        <v>#REF!</v>
      </c>
      <c r="G422" s="335" t="s">
        <v>2224</v>
      </c>
      <c r="H422" s="572" t="str">
        <f>IFERROR(VLOOKUP(Tabla1[[#This Row],[Código_Actividad]],'Formulario PPGR2'!$H$10:$I$1048576,2,FALSE),"")</f>
        <v>Visita de supervisión del cumplimiento de los procedimientos operativos del SUGEMI  en los CPN y CEAS</v>
      </c>
      <c r="I422" s="384">
        <f>IFERROR(VLOOKUP(Tabla1[[#This Row],[Código_Actividad]],Tabla2[[Código]:[Total de Acciones ]],15,FALSE),"")</f>
        <v>4</v>
      </c>
      <c r="J422" s="556" t="s">
        <v>216</v>
      </c>
      <c r="K422" s="558" t="str">
        <f>IFERROR(VLOOKUP($J422,[3]LSIns!$B$5:$C$45,2,FALSE),"")</f>
        <v>lsGasoil</v>
      </c>
      <c r="L422" s="557" t="s">
        <v>854</v>
      </c>
      <c r="M422" s="382" t="str">
        <f>IFERROR(VLOOKUP($L422,[4]Insumos!$C$2:$F$517,2,FALSE),"")</f>
        <v>galon</v>
      </c>
      <c r="N422" s="505">
        <v>40</v>
      </c>
      <c r="O422" s="338">
        <f>IFERROR(VLOOKUP($L422,[4]Insumos!$C$2:$F$517,3,FALSE),"")</f>
        <v>181</v>
      </c>
      <c r="P422" s="337">
        <f>+Tabla1[[#This Row],[Precio Unitario]]*Tabla1[[#This Row],[Cantidad de Insumos]]</f>
        <v>7240</v>
      </c>
      <c r="Q422" s="380" t="str">
        <f>IFERROR(VLOOKUP($L422,[4]Insumos!$C$2:$F$517,4,FALSE),"")</f>
        <v>2.3.7.1.02</v>
      </c>
      <c r="R422" s="556"/>
      <c r="S422" s="449"/>
      <c r="T422" s="449"/>
    </row>
    <row r="423" spans="2:20" ht="25.5" x14ac:dyDescent="0.25">
      <c r="B423" s="403" t="e">
        <f>IF(Tabla1[[#This Row],[Código_Actividad]]="","",CONCATENATE(Tabla1[[#This Row],[POA]],".",Tabla1[[#This Row],[SRS]],".",Tabla1[[#This Row],[AREA]],".",Tabla1[[#This Row],[TIPO]]))</f>
        <v>#REF!</v>
      </c>
      <c r="C423" s="403" t="e">
        <f>IF(Tabla1[[#This Row],[Código_Actividad]]="","",'Formulario PPGR1'!#REF!)</f>
        <v>#REF!</v>
      </c>
      <c r="D423" s="403" t="e">
        <f>IF(Tabla1[[#This Row],[Código_Actividad]]="","",'Formulario PPGR1'!#REF!)</f>
        <v>#REF!</v>
      </c>
      <c r="E423" s="403" t="e">
        <f>IF(Tabla1[[#This Row],[Código_Actividad]]="","",'Formulario PPGR1'!#REF!)</f>
        <v>#REF!</v>
      </c>
      <c r="F423" s="403" t="e">
        <f>IF(Tabla1[[#This Row],[Código_Actividad]]="","",'Formulario PPGR1'!#REF!)</f>
        <v>#REF!</v>
      </c>
      <c r="G423" s="335" t="s">
        <v>2225</v>
      </c>
      <c r="H423" s="572" t="str">
        <f>IFERROR(VLOOKUP(Tabla1[[#This Row],[Código_Actividad]],'Formulario PPGR2'!$H$10:$I$1048576,2,FALSE),"")</f>
        <v>Visita de seguimiento funcionamiento de los CFT Hospitalarios.</v>
      </c>
      <c r="I423" s="384">
        <f>IFERROR(VLOOKUP(Tabla1[[#This Row],[Código_Actividad]],Tabla2[[Código]:[Total de Acciones ]],15,FALSE),"")</f>
        <v>2</v>
      </c>
      <c r="J423" s="556" t="s">
        <v>128</v>
      </c>
      <c r="K423" s="558" t="s">
        <v>1298</v>
      </c>
      <c r="L423" s="557" t="s">
        <v>1302</v>
      </c>
      <c r="M423" s="382" t="str">
        <f>IFERROR(VLOOKUP($L423,[4]Insumos!$C$2:$F$517,2,FALSE),"")</f>
        <v xml:space="preserve">Cheque </v>
      </c>
      <c r="N423" s="505">
        <v>2</v>
      </c>
      <c r="O423" s="338">
        <f>IFERROR(VLOOKUP($L423,[4]Insumos!$C$2:$F$517,3,FALSE),"")</f>
        <v>2100</v>
      </c>
      <c r="P423" s="337">
        <f>+Tabla1[[#This Row],[Precio Unitario]]*Tabla1[[#This Row],[Cantidad de Insumos]]</f>
        <v>4200</v>
      </c>
      <c r="Q423" s="380" t="str">
        <f>IFERROR(VLOOKUP($L423,[4]Insumos!$C$2:$F$517,4,FALSE),"")</f>
        <v>2.2.3.1.01</v>
      </c>
      <c r="R423" s="556"/>
      <c r="S423" s="449"/>
      <c r="T423" s="449"/>
    </row>
    <row r="424" spans="2:20" ht="25.5" x14ac:dyDescent="0.25">
      <c r="B424" s="403" t="e">
        <f>IF(Tabla1[[#This Row],[Código_Actividad]]="","",CONCATENATE(Tabla1[[#This Row],[POA]],".",Tabla1[[#This Row],[SRS]],".",Tabla1[[#This Row],[AREA]],".",Tabla1[[#This Row],[TIPO]]))</f>
        <v>#REF!</v>
      </c>
      <c r="C424" s="403" t="e">
        <f>IF(Tabla1[[#This Row],[Código_Actividad]]="","",'Formulario PPGR1'!#REF!)</f>
        <v>#REF!</v>
      </c>
      <c r="D424" s="403" t="e">
        <f>IF(Tabla1[[#This Row],[Código_Actividad]]="","",'Formulario PPGR1'!#REF!)</f>
        <v>#REF!</v>
      </c>
      <c r="E424" s="403" t="e">
        <f>IF(Tabla1[[#This Row],[Código_Actividad]]="","",'Formulario PPGR1'!#REF!)</f>
        <v>#REF!</v>
      </c>
      <c r="F424" s="403" t="e">
        <f>IF(Tabla1[[#This Row],[Código_Actividad]]="","",'Formulario PPGR1'!#REF!)</f>
        <v>#REF!</v>
      </c>
      <c r="G424" s="335" t="s">
        <v>2225</v>
      </c>
      <c r="H424" s="572" t="str">
        <f>IFERROR(VLOOKUP(Tabla1[[#This Row],[Código_Actividad]],'Formulario PPGR2'!$H$10:$I$1048576,2,FALSE),"")</f>
        <v>Visita de seguimiento funcionamiento de los CFT Hospitalarios.</v>
      </c>
      <c r="I424" s="384">
        <f>IFERROR(VLOOKUP(Tabla1[[#This Row],[Código_Actividad]],Tabla2[[Código]:[Total de Acciones ]],15,FALSE),"")</f>
        <v>2</v>
      </c>
      <c r="J424" s="556" t="s">
        <v>128</v>
      </c>
      <c r="K424" s="558" t="s">
        <v>1298</v>
      </c>
      <c r="L424" s="557" t="s">
        <v>1299</v>
      </c>
      <c r="M424" s="382" t="str">
        <f>IFERROR(VLOOKUP($L424,[4]Insumos!$C$2:$F$517,2,FALSE),"")</f>
        <v xml:space="preserve">Cheque </v>
      </c>
      <c r="N424" s="505">
        <v>2</v>
      </c>
      <c r="O424" s="338">
        <f>IFERROR(VLOOKUP($L424,[4]Insumos!$C$2:$F$517,3,FALSE),"")</f>
        <v>1500</v>
      </c>
      <c r="P424" s="337">
        <f>+Tabla1[[#This Row],[Precio Unitario]]*Tabla1[[#This Row],[Cantidad de Insumos]]</f>
        <v>3000</v>
      </c>
      <c r="Q424" s="380" t="str">
        <f>IFERROR(VLOOKUP($L424,[4]Insumos!$C$2:$F$517,4,FALSE),"")</f>
        <v>2.2.3.1.01</v>
      </c>
      <c r="R424" s="556"/>
      <c r="S424" s="449"/>
      <c r="T424" s="449"/>
    </row>
    <row r="425" spans="2:20" ht="25.5" x14ac:dyDescent="0.25">
      <c r="B425" s="403" t="e">
        <f>IF(Tabla1[[#This Row],[Código_Actividad]]="","",CONCATENATE(Tabla1[[#This Row],[POA]],".",Tabla1[[#This Row],[SRS]],".",Tabla1[[#This Row],[AREA]],".",Tabla1[[#This Row],[TIPO]]))</f>
        <v>#REF!</v>
      </c>
      <c r="C425" s="403" t="e">
        <f>IF(Tabla1[[#This Row],[Código_Actividad]]="","",'Formulario PPGR1'!#REF!)</f>
        <v>#REF!</v>
      </c>
      <c r="D425" s="403" t="e">
        <f>IF(Tabla1[[#This Row],[Código_Actividad]]="","",'Formulario PPGR1'!#REF!)</f>
        <v>#REF!</v>
      </c>
      <c r="E425" s="403" t="e">
        <f>IF(Tabla1[[#This Row],[Código_Actividad]]="","",'Formulario PPGR1'!#REF!)</f>
        <v>#REF!</v>
      </c>
      <c r="F425" s="403" t="e">
        <f>IF(Tabla1[[#This Row],[Código_Actividad]]="","",'Formulario PPGR1'!#REF!)</f>
        <v>#REF!</v>
      </c>
      <c r="G425" s="335" t="s">
        <v>2225</v>
      </c>
      <c r="H425" s="572" t="str">
        <f>IFERROR(VLOOKUP(Tabla1[[#This Row],[Código_Actividad]],'Formulario PPGR2'!$H$10:$I$1048576,2,FALSE),"")</f>
        <v>Visita de seguimiento funcionamiento de los CFT Hospitalarios.</v>
      </c>
      <c r="I425" s="384">
        <f>IFERROR(VLOOKUP(Tabla1[[#This Row],[Código_Actividad]],Tabla2[[Código]:[Total de Acciones ]],15,FALSE),"")</f>
        <v>2</v>
      </c>
      <c r="J425" s="556" t="s">
        <v>216</v>
      </c>
      <c r="K425" s="558" t="s">
        <v>846</v>
      </c>
      <c r="L425" s="557" t="s">
        <v>854</v>
      </c>
      <c r="M425" s="382" t="str">
        <f>IFERROR(VLOOKUP($L425,[4]Insumos!$C$2:$F$517,2,FALSE),"")</f>
        <v>galon</v>
      </c>
      <c r="N425" s="505">
        <v>20</v>
      </c>
      <c r="O425" s="338">
        <f>IFERROR(VLOOKUP($L425,[4]Insumos!$C$2:$F$517,3,FALSE),"")</f>
        <v>181</v>
      </c>
      <c r="P425" s="337">
        <f>+Tabla1[[#This Row],[Precio Unitario]]*Tabla1[[#This Row],[Cantidad de Insumos]]</f>
        <v>3620</v>
      </c>
      <c r="Q425" s="380" t="str">
        <f>IFERROR(VLOOKUP($L425,[4]Insumos!$C$2:$F$517,4,FALSE),"")</f>
        <v>2.3.7.1.02</v>
      </c>
      <c r="R425" s="556"/>
      <c r="S425" s="449"/>
      <c r="T425" s="449"/>
    </row>
    <row r="426" spans="2:20" ht="25.5" x14ac:dyDescent="0.25">
      <c r="B426" s="403" t="e">
        <f>IF(Tabla1[[#This Row],[Código_Actividad]]="","",CONCATENATE(Tabla1[[#This Row],[POA]],".",Tabla1[[#This Row],[SRS]],".",Tabla1[[#This Row],[AREA]],".",Tabla1[[#This Row],[TIPO]]))</f>
        <v>#REF!</v>
      </c>
      <c r="C426" s="403" t="e">
        <f>IF(Tabla1[[#This Row],[Código_Actividad]]="","",'Formulario PPGR1'!#REF!)</f>
        <v>#REF!</v>
      </c>
      <c r="D426" s="403" t="e">
        <f>IF(Tabla1[[#This Row],[Código_Actividad]]="","",'Formulario PPGR1'!#REF!)</f>
        <v>#REF!</v>
      </c>
      <c r="E426" s="403" t="e">
        <f>IF(Tabla1[[#This Row],[Código_Actividad]]="","",'Formulario PPGR1'!#REF!)</f>
        <v>#REF!</v>
      </c>
      <c r="F426" s="403" t="e">
        <f>IF(Tabla1[[#This Row],[Código_Actividad]]="","",'Formulario PPGR1'!#REF!)</f>
        <v>#REF!</v>
      </c>
      <c r="G426" s="335" t="s">
        <v>2056</v>
      </c>
      <c r="H426" s="572" t="str">
        <f>IFERROR(VLOOKUP(Tabla1[[#This Row],[Código_Actividad]],'Formulario PPGR2'!$H$10:$I$1048576,2,FALSE),"")</f>
        <v>Ejecución Plan de Capacitacion SRS-2022</v>
      </c>
      <c r="I426" s="384">
        <f>IFERROR(VLOOKUP(Tabla1[[#This Row],[Código_Actividad]],Tabla2[[Código]:[Total de Acciones ]],15,FALSE),"")</f>
        <v>9</v>
      </c>
      <c r="J426" s="556" t="s">
        <v>172</v>
      </c>
      <c r="K426" s="558" t="s">
        <v>688</v>
      </c>
      <c r="L426" s="557" t="s">
        <v>692</v>
      </c>
      <c r="M426" s="382" t="str">
        <f>IFERROR(VLOOKUP($L426,[4]Insumos!$C$2:$F$517,2,FALSE),"")</f>
        <v>unidad</v>
      </c>
      <c r="N426" s="505">
        <v>9</v>
      </c>
      <c r="O426" s="338">
        <f>IFERROR(VLOOKUP($L426,[4]Insumos!$C$2:$F$517,3,FALSE),"")</f>
        <v>25488</v>
      </c>
      <c r="P426" s="337">
        <f>+Tabla1[[#This Row],[Precio Unitario]]*Tabla1[[#This Row],[Cantidad de Insumos]]</f>
        <v>229392</v>
      </c>
      <c r="Q426" s="380" t="str">
        <f>IFERROR(VLOOKUP($L426,[4]Insumos!$C$2:$F$517,4,FALSE),"")</f>
        <v>2.3.1.1.01</v>
      </c>
      <c r="R426" s="556"/>
      <c r="S426" s="449"/>
      <c r="T426" s="449"/>
    </row>
    <row r="427" spans="2:20" ht="25.5" x14ac:dyDescent="0.25">
      <c r="B427" s="403" t="e">
        <f>IF(Tabla1[[#This Row],[Código_Actividad]]="","",CONCATENATE(Tabla1[[#This Row],[POA]],".",Tabla1[[#This Row],[SRS]],".",Tabla1[[#This Row],[AREA]],".",Tabla1[[#This Row],[TIPO]]))</f>
        <v>#REF!</v>
      </c>
      <c r="C427" s="403" t="e">
        <f>IF(Tabla1[[#This Row],[Código_Actividad]]="","",'Formulario PPGR1'!#REF!)</f>
        <v>#REF!</v>
      </c>
      <c r="D427" s="403" t="e">
        <f>IF(Tabla1[[#This Row],[Código_Actividad]]="","",'Formulario PPGR1'!#REF!)</f>
        <v>#REF!</v>
      </c>
      <c r="E427" s="403" t="e">
        <f>IF(Tabla1[[#This Row],[Código_Actividad]]="","",'Formulario PPGR1'!#REF!)</f>
        <v>#REF!</v>
      </c>
      <c r="F427" s="403" t="e">
        <f>IF(Tabla1[[#This Row],[Código_Actividad]]="","",'Formulario PPGR1'!#REF!)</f>
        <v>#REF!</v>
      </c>
      <c r="G427" s="335" t="s">
        <v>2062</v>
      </c>
      <c r="H427" s="572" t="str">
        <f>IFERROR(VLOOKUP(Tabla1[[#This Row],[Código_Actividad]],'Formulario PPGR2'!$H$10:$I$1048576,2,FALSE),"")</f>
        <v>Seguimiento ejecución plan capacitación 2022 del SRS y los CEAS.</v>
      </c>
      <c r="I427" s="384">
        <f>IFERROR(VLOOKUP(Tabla1[[#This Row],[Código_Actividad]],Tabla2[[Código]:[Total de Acciones ]],15,FALSE),"")</f>
        <v>4</v>
      </c>
      <c r="J427" s="556" t="s">
        <v>128</v>
      </c>
      <c r="K427" s="558" t="str">
        <f>IFERROR(VLOOKUP($J427,[3]LSIns!$B$5:$C$45,2,FALSE),"")</f>
        <v>lsViaticosDP</v>
      </c>
      <c r="L427" s="557" t="s">
        <v>1302</v>
      </c>
      <c r="M427" s="382" t="str">
        <f>IFERROR(VLOOKUP($L427,[4]Insumos!$C$2:$F$517,2,FALSE),"")</f>
        <v xml:space="preserve">Cheque </v>
      </c>
      <c r="N427" s="505">
        <v>8</v>
      </c>
      <c r="O427" s="338">
        <f>IFERROR(VLOOKUP($L427,[4]Insumos!$C$2:$F$517,3,FALSE),"")</f>
        <v>2100</v>
      </c>
      <c r="P427" s="337">
        <f>+Tabla1[[#This Row],[Precio Unitario]]*Tabla1[[#This Row],[Cantidad de Insumos]]</f>
        <v>16800</v>
      </c>
      <c r="Q427" s="380" t="str">
        <f>IFERROR(VLOOKUP($L427,[4]Insumos!$C$2:$F$517,4,FALSE),"")</f>
        <v>2.2.3.1.01</v>
      </c>
      <c r="R427" s="556"/>
      <c r="S427" s="449"/>
      <c r="T427" s="449"/>
    </row>
    <row r="428" spans="2:20" ht="25.5" x14ac:dyDescent="0.25">
      <c r="B428" s="403" t="e">
        <f>IF(Tabla1[[#This Row],[Código_Actividad]]="","",CONCATENATE(Tabla1[[#This Row],[POA]],".",Tabla1[[#This Row],[SRS]],".",Tabla1[[#This Row],[AREA]],".",Tabla1[[#This Row],[TIPO]]))</f>
        <v>#REF!</v>
      </c>
      <c r="C428" s="403" t="e">
        <f>IF(Tabla1[[#This Row],[Código_Actividad]]="","",'Formulario PPGR1'!#REF!)</f>
        <v>#REF!</v>
      </c>
      <c r="D428" s="403" t="e">
        <f>IF(Tabla1[[#This Row],[Código_Actividad]]="","",'Formulario PPGR1'!#REF!)</f>
        <v>#REF!</v>
      </c>
      <c r="E428" s="403" t="e">
        <f>IF(Tabla1[[#This Row],[Código_Actividad]]="","",'Formulario PPGR1'!#REF!)</f>
        <v>#REF!</v>
      </c>
      <c r="F428" s="403" t="e">
        <f>IF(Tabla1[[#This Row],[Código_Actividad]]="","",'Formulario PPGR1'!#REF!)</f>
        <v>#REF!</v>
      </c>
      <c r="G428" s="335" t="s">
        <v>2062</v>
      </c>
      <c r="H428" s="572" t="str">
        <f>IFERROR(VLOOKUP(Tabla1[[#This Row],[Código_Actividad]],'Formulario PPGR2'!$H$10:$I$1048576,2,FALSE),"")</f>
        <v>Seguimiento ejecución plan capacitación 2022 del SRS y los CEAS.</v>
      </c>
      <c r="I428" s="384">
        <f>IFERROR(VLOOKUP(Tabla1[[#This Row],[Código_Actividad]],Tabla2[[Código]:[Total de Acciones ]],15,FALSE),"")</f>
        <v>4</v>
      </c>
      <c r="J428" s="556" t="s">
        <v>128</v>
      </c>
      <c r="K428" s="558" t="str">
        <f>IFERROR(VLOOKUP($J428,[3]LSIns!$B$5:$C$45,2,FALSE),"")</f>
        <v>lsViaticosDP</v>
      </c>
      <c r="L428" s="557" t="s">
        <v>1299</v>
      </c>
      <c r="M428" s="382" t="str">
        <f>IFERROR(VLOOKUP($L428,[4]Insumos!$C$2:$F$517,2,FALSE),"")</f>
        <v xml:space="preserve">Cheque </v>
      </c>
      <c r="N428" s="505">
        <v>4</v>
      </c>
      <c r="O428" s="338">
        <f>IFERROR(VLOOKUP($L428,[4]Insumos!$C$2:$F$517,3,FALSE),"")</f>
        <v>1500</v>
      </c>
      <c r="P428" s="337">
        <f>+Tabla1[[#This Row],[Precio Unitario]]*Tabla1[[#This Row],[Cantidad de Insumos]]</f>
        <v>6000</v>
      </c>
      <c r="Q428" s="380" t="str">
        <f>IFERROR(VLOOKUP($L428,[4]Insumos!$C$2:$F$517,4,FALSE),"")</f>
        <v>2.2.3.1.01</v>
      </c>
      <c r="R428" s="556"/>
      <c r="S428" s="449"/>
      <c r="T428" s="449"/>
    </row>
    <row r="429" spans="2:20" ht="25.5" x14ac:dyDescent="0.25">
      <c r="B429" s="403" t="e">
        <f>IF(Tabla1[[#This Row],[Código_Actividad]]="","",CONCATENATE(Tabla1[[#This Row],[POA]],".",Tabla1[[#This Row],[SRS]],".",Tabla1[[#This Row],[AREA]],".",Tabla1[[#This Row],[TIPO]]))</f>
        <v>#REF!</v>
      </c>
      <c r="C429" s="403" t="e">
        <f>IF(Tabla1[[#This Row],[Código_Actividad]]="","",'Formulario PPGR1'!#REF!)</f>
        <v>#REF!</v>
      </c>
      <c r="D429" s="403" t="e">
        <f>IF(Tabla1[[#This Row],[Código_Actividad]]="","",'Formulario PPGR1'!#REF!)</f>
        <v>#REF!</v>
      </c>
      <c r="E429" s="403" t="e">
        <f>IF(Tabla1[[#This Row],[Código_Actividad]]="","",'Formulario PPGR1'!#REF!)</f>
        <v>#REF!</v>
      </c>
      <c r="F429" s="403" t="e">
        <f>IF(Tabla1[[#This Row],[Código_Actividad]]="","",'Formulario PPGR1'!#REF!)</f>
        <v>#REF!</v>
      </c>
      <c r="G429" s="335" t="s">
        <v>2062</v>
      </c>
      <c r="H429" s="572" t="str">
        <f>IFERROR(VLOOKUP(Tabla1[[#This Row],[Código_Actividad]],'Formulario PPGR2'!$H$10:$I$1048576,2,FALSE),"")</f>
        <v>Seguimiento ejecución plan capacitación 2022 del SRS y los CEAS.</v>
      </c>
      <c r="I429" s="384">
        <f>IFERROR(VLOOKUP(Tabla1[[#This Row],[Código_Actividad]],Tabla2[[Código]:[Total de Acciones ]],15,FALSE),"")</f>
        <v>4</v>
      </c>
      <c r="J429" s="556" t="s">
        <v>216</v>
      </c>
      <c r="K429" s="558" t="str">
        <f>IFERROR(VLOOKUP($J429,[3]LSIns!$B$5:$C$45,2,FALSE),"")</f>
        <v>lsGasoil</v>
      </c>
      <c r="L429" s="557" t="s">
        <v>854</v>
      </c>
      <c r="M429" s="382" t="str">
        <f>IFERROR(VLOOKUP($L429,[4]Insumos!$C$2:$F$517,2,FALSE),"")</f>
        <v>galon</v>
      </c>
      <c r="N429" s="505">
        <v>40</v>
      </c>
      <c r="O429" s="338">
        <f>IFERROR(VLOOKUP($L429,[4]Insumos!$C$2:$F$517,3,FALSE),"")</f>
        <v>181</v>
      </c>
      <c r="P429" s="337">
        <f>+Tabla1[[#This Row],[Precio Unitario]]*Tabla1[[#This Row],[Cantidad de Insumos]]</f>
        <v>7240</v>
      </c>
      <c r="Q429" s="380" t="str">
        <f>IFERROR(VLOOKUP($L429,[4]Insumos!$C$2:$F$517,4,FALSE),"")</f>
        <v>2.3.7.1.02</v>
      </c>
      <c r="R429" s="556"/>
      <c r="S429" s="449"/>
      <c r="T429" s="449"/>
    </row>
    <row r="430" spans="2:20" ht="38.25" x14ac:dyDescent="0.25">
      <c r="B430" s="403" t="e">
        <f>IF(Tabla1[[#This Row],[Código_Actividad]]="","",CONCATENATE(Tabla1[[#This Row],[POA]],".",Tabla1[[#This Row],[SRS]],".",Tabla1[[#This Row],[AREA]],".",Tabla1[[#This Row],[TIPO]]))</f>
        <v>#REF!</v>
      </c>
      <c r="C430" s="403" t="e">
        <f>IF(Tabla1[[#This Row],[Código_Actividad]]="","",'Formulario PPGR1'!#REF!)</f>
        <v>#REF!</v>
      </c>
      <c r="D430" s="403" t="e">
        <f>IF(Tabla1[[#This Row],[Código_Actividad]]="","",'Formulario PPGR1'!#REF!)</f>
        <v>#REF!</v>
      </c>
      <c r="E430" s="403" t="e">
        <f>IF(Tabla1[[#This Row],[Código_Actividad]]="","",'Formulario PPGR1'!#REF!)</f>
        <v>#REF!</v>
      </c>
      <c r="F430" s="403" t="e">
        <f>IF(Tabla1[[#This Row],[Código_Actividad]]="","",'Formulario PPGR1'!#REF!)</f>
        <v>#REF!</v>
      </c>
      <c r="G430" s="335" t="s">
        <v>2063</v>
      </c>
      <c r="H430" s="572" t="str">
        <f>IFERROR(VLOOKUP(Tabla1[[#This Row],[Código_Actividad]],'Formulario PPGR2'!$H$10:$I$1048576,2,FALSE),"")</f>
        <v>Detección necesidades capacitacion por departamento SRS y CEAS- Plan 2023</v>
      </c>
      <c r="I430" s="384">
        <f>IFERROR(VLOOKUP(Tabla1[[#This Row],[Código_Actividad]],Tabla2[[Código]:[Total de Acciones ]],15,FALSE),"")</f>
        <v>1</v>
      </c>
      <c r="J430" s="556" t="s">
        <v>172</v>
      </c>
      <c r="K430" s="558" t="s">
        <v>688</v>
      </c>
      <c r="L430" s="557" t="s">
        <v>691</v>
      </c>
      <c r="M430" s="382" t="str">
        <f>IFERROR(VLOOKUP($L430,[4]Insumos!$C$2:$F$517,2,FALSE),"")</f>
        <v>unidad</v>
      </c>
      <c r="N430" s="505">
        <v>1</v>
      </c>
      <c r="O430" s="338">
        <f>IFERROR(VLOOKUP($L430,[4]Insumos!$C$2:$F$517,3,FALSE),"")</f>
        <v>10133.5</v>
      </c>
      <c r="P430" s="337">
        <f>+Tabla1[[#This Row],[Precio Unitario]]*Tabla1[[#This Row],[Cantidad de Insumos]]</f>
        <v>10133.5</v>
      </c>
      <c r="Q430" s="380" t="str">
        <f>IFERROR(VLOOKUP($L430,[4]Insumos!$C$2:$F$517,4,FALSE),"")</f>
        <v>2.3.1.1.01</v>
      </c>
      <c r="R430" s="556"/>
      <c r="S430" s="449"/>
      <c r="T430" s="449"/>
    </row>
    <row r="431" spans="2:20" ht="25.5" x14ac:dyDescent="0.25">
      <c r="B431" s="403" t="e">
        <f>IF(Tabla1[[#This Row],[Código_Actividad]]="","",CONCATENATE(Tabla1[[#This Row],[POA]],".",Tabla1[[#This Row],[SRS]],".",Tabla1[[#This Row],[AREA]],".",Tabla1[[#This Row],[TIPO]]))</f>
        <v>#REF!</v>
      </c>
      <c r="C431" s="403" t="e">
        <f>IF(Tabla1[[#This Row],[Código_Actividad]]="","",'Formulario PPGR1'!#REF!)</f>
        <v>#REF!</v>
      </c>
      <c r="D431" s="403" t="e">
        <f>IF(Tabla1[[#This Row],[Código_Actividad]]="","",'Formulario PPGR1'!#REF!)</f>
        <v>#REF!</v>
      </c>
      <c r="E431" s="403" t="e">
        <f>IF(Tabla1[[#This Row],[Código_Actividad]]="","",'Formulario PPGR1'!#REF!)</f>
        <v>#REF!</v>
      </c>
      <c r="F431" s="403" t="e">
        <f>IF(Tabla1[[#This Row],[Código_Actividad]]="","",'Formulario PPGR1'!#REF!)</f>
        <v>#REF!</v>
      </c>
      <c r="G431" s="335" t="s">
        <v>2064</v>
      </c>
      <c r="H431" s="572" t="str">
        <f>IFERROR(VLOOKUP(Tabla1[[#This Row],[Código_Actividad]],'Formulario PPGR2'!$H$10:$I$1048576,2,FALSE),"")</f>
        <v>Elaboración del Plan de Capacitación SRS-2023</v>
      </c>
      <c r="I431" s="384">
        <f>IFERROR(VLOOKUP(Tabla1[[#This Row],[Código_Actividad]],Tabla2[[Código]:[Total de Acciones ]],15,FALSE),"")</f>
        <v>1</v>
      </c>
      <c r="J431" s="556" t="s">
        <v>172</v>
      </c>
      <c r="K431" s="558" t="s">
        <v>688</v>
      </c>
      <c r="L431" s="557" t="s">
        <v>692</v>
      </c>
      <c r="M431" s="382" t="str">
        <f>IFERROR(VLOOKUP($L431,[4]Insumos!$C$2:$F$517,2,FALSE),"")</f>
        <v>unidad</v>
      </c>
      <c r="N431" s="505">
        <v>1</v>
      </c>
      <c r="O431" s="338">
        <f>IFERROR(VLOOKUP($L431,[4]Insumos!$C$2:$F$517,3,FALSE),"")</f>
        <v>25488</v>
      </c>
      <c r="P431" s="337">
        <f>+Tabla1[[#This Row],[Precio Unitario]]*Tabla1[[#This Row],[Cantidad de Insumos]]</f>
        <v>25488</v>
      </c>
      <c r="Q431" s="380" t="str">
        <f>IFERROR(VLOOKUP($L431,[4]Insumos!$C$2:$F$517,4,FALSE),"")</f>
        <v>2.3.1.1.01</v>
      </c>
      <c r="R431" s="556"/>
      <c r="S431" s="449"/>
      <c r="T431" s="449"/>
    </row>
    <row r="432" spans="2:20" ht="38.25" x14ac:dyDescent="0.25">
      <c r="B432" s="403" t="e">
        <f>IF(Tabla1[[#This Row],[Código_Actividad]]="","",CONCATENATE(Tabla1[[#This Row],[POA]],".",Tabla1[[#This Row],[SRS]],".",Tabla1[[#This Row],[AREA]],".",Tabla1[[#This Row],[TIPO]]))</f>
        <v>#REF!</v>
      </c>
      <c r="C432" s="403" t="e">
        <f>IF(Tabla1[[#This Row],[Código_Actividad]]="","",'Formulario PPGR1'!#REF!)</f>
        <v>#REF!</v>
      </c>
      <c r="D432" s="403" t="e">
        <f>IF(Tabla1[[#This Row],[Código_Actividad]]="","",'Formulario PPGR1'!#REF!)</f>
        <v>#REF!</v>
      </c>
      <c r="E432" s="403" t="e">
        <f>IF(Tabla1[[#This Row],[Código_Actividad]]="","",'Formulario PPGR1'!#REF!)</f>
        <v>#REF!</v>
      </c>
      <c r="F432" s="403" t="e">
        <f>IF(Tabla1[[#This Row],[Código_Actividad]]="","",'Formulario PPGR1'!#REF!)</f>
        <v>#REF!</v>
      </c>
      <c r="G432" s="335" t="s">
        <v>2065</v>
      </c>
      <c r="H432" s="572" t="str">
        <f>IFERROR(VLOOKUP(Tabla1[[#This Row],[Código_Actividad]],'Formulario PPGR2'!$H$10:$I$1048576,2,FALSE),"")</f>
        <v xml:space="preserve">Ejecución programa de Inducción para médicos designados a pasantia de ley 146-67 </v>
      </c>
      <c r="I432" s="384">
        <f>IFERROR(VLOOKUP(Tabla1[[#This Row],[Código_Actividad]],Tabla2[[Código]:[Total de Acciones ]],15,FALSE),"")</f>
        <v>4</v>
      </c>
      <c r="J432" s="556" t="s">
        <v>172</v>
      </c>
      <c r="K432" s="558" t="s">
        <v>688</v>
      </c>
      <c r="L432" s="557" t="s">
        <v>692</v>
      </c>
      <c r="M432" s="382" t="str">
        <f>IFERROR(VLOOKUP($L432,[4]Insumos!$C$2:$F$517,2,FALSE),"")</f>
        <v>unidad</v>
      </c>
      <c r="N432" s="505">
        <v>4</v>
      </c>
      <c r="O432" s="338">
        <f>IFERROR(VLOOKUP($L432,[4]Insumos!$C$2:$F$517,3,FALSE),"")</f>
        <v>25488</v>
      </c>
      <c r="P432" s="337">
        <f>+Tabla1[[#This Row],[Precio Unitario]]*Tabla1[[#This Row],[Cantidad de Insumos]]</f>
        <v>101952</v>
      </c>
      <c r="Q432" s="380" t="str">
        <f>IFERROR(VLOOKUP($L432,[4]Insumos!$C$2:$F$517,4,FALSE),"")</f>
        <v>2.3.1.1.01</v>
      </c>
      <c r="R432" s="556"/>
      <c r="S432" s="449"/>
      <c r="T432" s="449"/>
    </row>
    <row r="433" spans="2:20" ht="25.5" x14ac:dyDescent="0.25">
      <c r="B433" s="403" t="e">
        <f>IF(Tabla1[[#This Row],[Código_Actividad]]="","",CONCATENATE(Tabla1[[#This Row],[POA]],".",Tabla1[[#This Row],[SRS]],".",Tabla1[[#This Row],[AREA]],".",Tabla1[[#This Row],[TIPO]]))</f>
        <v>#REF!</v>
      </c>
      <c r="C433" s="403" t="e">
        <f>IF(Tabla1[[#This Row],[Código_Actividad]]="","",'Formulario PPGR1'!#REF!)</f>
        <v>#REF!</v>
      </c>
      <c r="D433" s="403" t="e">
        <f>IF(Tabla1[[#This Row],[Código_Actividad]]="","",'Formulario PPGR1'!#REF!)</f>
        <v>#REF!</v>
      </c>
      <c r="E433" s="403" t="e">
        <f>IF(Tabla1[[#This Row],[Código_Actividad]]="","",'Formulario PPGR1'!#REF!)</f>
        <v>#REF!</v>
      </c>
      <c r="F433" s="403" t="e">
        <f>IF(Tabla1[[#This Row],[Código_Actividad]]="","",'Formulario PPGR1'!#REF!)</f>
        <v>#REF!</v>
      </c>
      <c r="G433" s="335" t="s">
        <v>2068</v>
      </c>
      <c r="H433" s="572" t="str">
        <f>IFERROR(VLOOKUP(Tabla1[[#This Row],[Código_Actividad]],'Formulario PPGR2'!$H$10:$I$1048576,2,FALSE),"")</f>
        <v>Auditoría Evaluación de Desempeño 2022 SRS y CEAS</v>
      </c>
      <c r="I433" s="384">
        <f>IFERROR(VLOOKUP(Tabla1[[#This Row],[Código_Actividad]],Tabla2[[Código]:[Total de Acciones ]],15,FALSE),"")</f>
        <v>1</v>
      </c>
      <c r="J433" s="556" t="s">
        <v>172</v>
      </c>
      <c r="K433" s="558" t="s">
        <v>688</v>
      </c>
      <c r="L433" s="557" t="s">
        <v>689</v>
      </c>
      <c r="M433" s="382" t="str">
        <f>IFERROR(VLOOKUP($L433,[4]Insumos!$C$2:$F$517,2,FALSE),"")</f>
        <v>unidad</v>
      </c>
      <c r="N433" s="505">
        <v>1</v>
      </c>
      <c r="O433" s="338">
        <f>IFERROR(VLOOKUP($L433,[4]Insumos!$C$2:$F$517,3,FALSE),"")</f>
        <v>5000.5</v>
      </c>
      <c r="P433" s="337">
        <f>+Tabla1[[#This Row],[Precio Unitario]]*Tabla1[[#This Row],[Cantidad de Insumos]]</f>
        <v>5000.5</v>
      </c>
      <c r="Q433" s="380" t="str">
        <f>IFERROR(VLOOKUP($L433,[4]Insumos!$C$2:$F$517,4,FALSE),"")</f>
        <v>2.3.1.1.01</v>
      </c>
      <c r="R433" s="556"/>
      <c r="S433" s="449"/>
      <c r="T433" s="449"/>
    </row>
    <row r="434" spans="2:20" ht="38.25" x14ac:dyDescent="0.25">
      <c r="B434" s="403" t="e">
        <f>IF(Tabla1[[#This Row],[Código_Actividad]]="","",CONCATENATE(Tabla1[[#This Row],[POA]],".",Tabla1[[#This Row],[SRS]],".",Tabla1[[#This Row],[AREA]],".",Tabla1[[#This Row],[TIPO]]))</f>
        <v>#REF!</v>
      </c>
      <c r="C434" s="403" t="e">
        <f>IF(Tabla1[[#This Row],[Código_Actividad]]="","",'Formulario PPGR1'!#REF!)</f>
        <v>#REF!</v>
      </c>
      <c r="D434" s="403" t="e">
        <f>IF(Tabla1[[#This Row],[Código_Actividad]]="","",'Formulario PPGR1'!#REF!)</f>
        <v>#REF!</v>
      </c>
      <c r="E434" s="403" t="e">
        <f>IF(Tabla1[[#This Row],[Código_Actividad]]="","",'Formulario PPGR1'!#REF!)</f>
        <v>#REF!</v>
      </c>
      <c r="F434" s="403" t="e">
        <f>IF(Tabla1[[#This Row],[Código_Actividad]]="","",'Formulario PPGR1'!#REF!)</f>
        <v>#REF!</v>
      </c>
      <c r="G434" s="335" t="s">
        <v>2075</v>
      </c>
      <c r="H434" s="572" t="str">
        <f>IFERROR(VLOOKUP(Tabla1[[#This Row],[Código_Actividad]],'Formulario PPGR2'!$H$10:$I$1048576,2,FALSE),"")</f>
        <v>Implementación del Proceso de Auditoría Médica</v>
      </c>
      <c r="I434" s="384">
        <f>IFERROR(VLOOKUP(Tabla1[[#This Row],[Código_Actividad]],Tabla2[[Código]:[Total de Acciones ]],15,FALSE),"")</f>
        <v>4</v>
      </c>
      <c r="J434" s="556" t="s">
        <v>172</v>
      </c>
      <c r="K434" s="558" t="s">
        <v>688</v>
      </c>
      <c r="L434" s="557" t="s">
        <v>698</v>
      </c>
      <c r="M434" s="382" t="str">
        <f>IFERROR(VLOOKUP($L434,[4]Insumos!$C$2:$F$517,2,FALSE),"")</f>
        <v>unidad</v>
      </c>
      <c r="N434" s="505">
        <v>4</v>
      </c>
      <c r="O434" s="338">
        <f>IFERROR(VLOOKUP($L434,[4]Insumos!$C$2:$F$517,3,FALSE),"")</f>
        <v>29393.8</v>
      </c>
      <c r="P434" s="337">
        <f>+Tabla1[[#This Row],[Precio Unitario]]*Tabla1[[#This Row],[Cantidad de Insumos]]</f>
        <v>117575.2</v>
      </c>
      <c r="Q434" s="380" t="str">
        <f>IFERROR(VLOOKUP($L434,[4]Insumos!$C$2:$F$517,4,FALSE),"")</f>
        <v>2.3.1.1.01</v>
      </c>
      <c r="R434" s="556"/>
      <c r="S434" s="449"/>
      <c r="T434" s="449"/>
    </row>
    <row r="435" spans="2:20" ht="25.5" x14ac:dyDescent="0.25">
      <c r="B435" s="403" t="e">
        <f>IF(Tabla1[[#This Row],[Código_Actividad]]="","",CONCATENATE(Tabla1[[#This Row],[POA]],".",Tabla1[[#This Row],[SRS]],".",Tabla1[[#This Row],[AREA]],".",Tabla1[[#This Row],[TIPO]]))</f>
        <v>#REF!</v>
      </c>
      <c r="C435" s="403" t="e">
        <f>IF(Tabla1[[#This Row],[Código_Actividad]]="","",'Formulario PPGR1'!#REF!)</f>
        <v>#REF!</v>
      </c>
      <c r="D435" s="403" t="e">
        <f>IF(Tabla1[[#This Row],[Código_Actividad]]="","",'Formulario PPGR1'!#REF!)</f>
        <v>#REF!</v>
      </c>
      <c r="E435" s="403" t="e">
        <f>IF(Tabla1[[#This Row],[Código_Actividad]]="","",'Formulario PPGR1'!#REF!)</f>
        <v>#REF!</v>
      </c>
      <c r="F435" s="403" t="e">
        <f>IF(Tabla1[[#This Row],[Código_Actividad]]="","",'Formulario PPGR1'!#REF!)</f>
        <v>#REF!</v>
      </c>
      <c r="G435" s="335" t="s">
        <v>2077</v>
      </c>
      <c r="H435" s="572" t="str">
        <f>IFERROR(VLOOKUP(Tabla1[[#This Row],[Código_Actividad]],'Formulario PPGR2'!$H$10:$I$1048576,2,FALSE),"")</f>
        <v>Elaboración de reporte y seguimiento de incidentes laborales</v>
      </c>
      <c r="I435" s="384">
        <f>IFERROR(VLOOKUP(Tabla1[[#This Row],[Código_Actividad]],Tabla2[[Código]:[Total de Acciones ]],15,FALSE),"")</f>
        <v>4</v>
      </c>
      <c r="J435" s="556" t="s">
        <v>128</v>
      </c>
      <c r="K435" s="558" t="s">
        <v>1298</v>
      </c>
      <c r="L435" s="557" t="s">
        <v>1302</v>
      </c>
      <c r="M435" s="382" t="str">
        <f>IFERROR(VLOOKUP($L435,[4]Insumos!$C$2:$F$517,2,FALSE),"")</f>
        <v xml:space="preserve">Cheque </v>
      </c>
      <c r="N435" s="505">
        <v>8</v>
      </c>
      <c r="O435" s="338">
        <f>IFERROR(VLOOKUP($L435,[4]Insumos!$C$2:$F$517,3,FALSE),"")</f>
        <v>2100</v>
      </c>
      <c r="P435" s="337">
        <f>+Tabla1[[#This Row],[Precio Unitario]]*Tabla1[[#This Row],[Cantidad de Insumos]]</f>
        <v>16800</v>
      </c>
      <c r="Q435" s="380" t="str">
        <f>IFERROR(VLOOKUP($L435,[4]Insumos!$C$2:$F$517,4,FALSE),"")</f>
        <v>2.2.3.1.01</v>
      </c>
      <c r="R435" s="556"/>
      <c r="S435" s="449"/>
      <c r="T435" s="449"/>
    </row>
    <row r="436" spans="2:20" ht="25.5" x14ac:dyDescent="0.25">
      <c r="B436" s="403" t="e">
        <f>IF(Tabla1[[#This Row],[Código_Actividad]]="","",CONCATENATE(Tabla1[[#This Row],[POA]],".",Tabla1[[#This Row],[SRS]],".",Tabla1[[#This Row],[AREA]],".",Tabla1[[#This Row],[TIPO]]))</f>
        <v>#REF!</v>
      </c>
      <c r="C436" s="403" t="e">
        <f>IF(Tabla1[[#This Row],[Código_Actividad]]="","",'Formulario PPGR1'!#REF!)</f>
        <v>#REF!</v>
      </c>
      <c r="D436" s="403" t="e">
        <f>IF(Tabla1[[#This Row],[Código_Actividad]]="","",'Formulario PPGR1'!#REF!)</f>
        <v>#REF!</v>
      </c>
      <c r="E436" s="403" t="e">
        <f>IF(Tabla1[[#This Row],[Código_Actividad]]="","",'Formulario PPGR1'!#REF!)</f>
        <v>#REF!</v>
      </c>
      <c r="F436" s="403" t="e">
        <f>IF(Tabla1[[#This Row],[Código_Actividad]]="","",'Formulario PPGR1'!#REF!)</f>
        <v>#REF!</v>
      </c>
      <c r="G436" s="335" t="s">
        <v>2077</v>
      </c>
      <c r="H436" s="572" t="str">
        <f>IFERROR(VLOOKUP(Tabla1[[#This Row],[Código_Actividad]],'Formulario PPGR2'!$H$10:$I$1048576,2,FALSE),"")</f>
        <v>Elaboración de reporte y seguimiento de incidentes laborales</v>
      </c>
      <c r="I436" s="384">
        <f>IFERROR(VLOOKUP(Tabla1[[#This Row],[Código_Actividad]],Tabla2[[Código]:[Total de Acciones ]],15,FALSE),"")</f>
        <v>4</v>
      </c>
      <c r="J436" s="556" t="s">
        <v>128</v>
      </c>
      <c r="K436" s="558" t="str">
        <f>IFERROR(VLOOKUP($J436,[3]LSIns!$B$5:$C$45,2,FALSE),"")</f>
        <v>lsViaticosDP</v>
      </c>
      <c r="L436" s="557" t="s">
        <v>1299</v>
      </c>
      <c r="M436" s="382" t="str">
        <f>IFERROR(VLOOKUP($L436,[4]Insumos!$C$2:$F$517,2,FALSE),"")</f>
        <v xml:space="preserve">Cheque </v>
      </c>
      <c r="N436" s="505">
        <v>4</v>
      </c>
      <c r="O436" s="338">
        <f>IFERROR(VLOOKUP($L436,[4]Insumos!$C$2:$F$517,3,FALSE),"")</f>
        <v>1500</v>
      </c>
      <c r="P436" s="337">
        <f>+Tabla1[[#This Row],[Precio Unitario]]*Tabla1[[#This Row],[Cantidad de Insumos]]</f>
        <v>6000</v>
      </c>
      <c r="Q436" s="380" t="str">
        <f>IFERROR(VLOOKUP($L436,[4]Insumos!$C$2:$F$517,4,FALSE),"")</f>
        <v>2.2.3.1.01</v>
      </c>
      <c r="R436" s="556"/>
      <c r="S436" s="449"/>
      <c r="T436" s="449"/>
    </row>
    <row r="437" spans="2:20" ht="25.5" x14ac:dyDescent="0.25">
      <c r="B437" s="403" t="e">
        <f>IF(Tabla1[[#This Row],[Código_Actividad]]="","",CONCATENATE(Tabla1[[#This Row],[POA]],".",Tabla1[[#This Row],[SRS]],".",Tabla1[[#This Row],[AREA]],".",Tabla1[[#This Row],[TIPO]]))</f>
        <v>#REF!</v>
      </c>
      <c r="C437" s="403" t="e">
        <f>IF(Tabla1[[#This Row],[Código_Actividad]]="","",'Formulario PPGR1'!#REF!)</f>
        <v>#REF!</v>
      </c>
      <c r="D437" s="403" t="e">
        <f>IF(Tabla1[[#This Row],[Código_Actividad]]="","",'Formulario PPGR1'!#REF!)</f>
        <v>#REF!</v>
      </c>
      <c r="E437" s="403" t="e">
        <f>IF(Tabla1[[#This Row],[Código_Actividad]]="","",'Formulario PPGR1'!#REF!)</f>
        <v>#REF!</v>
      </c>
      <c r="F437" s="403" t="e">
        <f>IF(Tabla1[[#This Row],[Código_Actividad]]="","",'Formulario PPGR1'!#REF!)</f>
        <v>#REF!</v>
      </c>
      <c r="G437" s="335" t="s">
        <v>2077</v>
      </c>
      <c r="H437" s="572" t="str">
        <f>IFERROR(VLOOKUP(Tabla1[[#This Row],[Código_Actividad]],'Formulario PPGR2'!$H$10:$I$1048576,2,FALSE),"")</f>
        <v>Elaboración de reporte y seguimiento de incidentes laborales</v>
      </c>
      <c r="I437" s="384">
        <f>IFERROR(VLOOKUP(Tabla1[[#This Row],[Código_Actividad]],Tabla2[[Código]:[Total de Acciones ]],15,FALSE),"")</f>
        <v>4</v>
      </c>
      <c r="J437" s="556" t="s">
        <v>216</v>
      </c>
      <c r="K437" s="558" t="str">
        <f>IFERROR(VLOOKUP($J437,[3]LSIns!$B$5:$C$45,2,FALSE),"")</f>
        <v>lsGasoil</v>
      </c>
      <c r="L437" s="557" t="s">
        <v>854</v>
      </c>
      <c r="M437" s="382" t="str">
        <f>IFERROR(VLOOKUP($L437,[4]Insumos!$C$2:$F$517,2,FALSE),"")</f>
        <v>galon</v>
      </c>
      <c r="N437" s="505">
        <v>40</v>
      </c>
      <c r="O437" s="338">
        <f>IFERROR(VLOOKUP($L437,[4]Insumos!$C$2:$F$517,3,FALSE),"")</f>
        <v>181</v>
      </c>
      <c r="P437" s="337">
        <f>+Tabla1[[#This Row],[Precio Unitario]]*Tabla1[[#This Row],[Cantidad de Insumos]]</f>
        <v>7240</v>
      </c>
      <c r="Q437" s="380" t="str">
        <f>IFERROR(VLOOKUP($L437,[4]Insumos!$C$2:$F$517,4,FALSE),"")</f>
        <v>2.3.7.1.02</v>
      </c>
      <c r="R437" s="556"/>
      <c r="S437" s="449"/>
      <c r="T437" s="449"/>
    </row>
    <row r="438" spans="2:20" ht="51" x14ac:dyDescent="0.25">
      <c r="B438" s="403" t="e">
        <f>IF(Tabla1[[#This Row],[Código_Actividad]]="","",CONCATENATE(Tabla1[[#This Row],[POA]],".",Tabla1[[#This Row],[SRS]],".",Tabla1[[#This Row],[AREA]],".",Tabla1[[#This Row],[TIPO]]))</f>
        <v>#REF!</v>
      </c>
      <c r="C438" s="403" t="e">
        <f>IF(Tabla1[[#This Row],[Código_Actividad]]="","",'Formulario PPGR1'!#REF!)</f>
        <v>#REF!</v>
      </c>
      <c r="D438" s="403" t="e">
        <f>IF(Tabla1[[#This Row],[Código_Actividad]]="","",'Formulario PPGR1'!#REF!)</f>
        <v>#REF!</v>
      </c>
      <c r="E438" s="403" t="e">
        <f>IF(Tabla1[[#This Row],[Código_Actividad]]="","",'Formulario PPGR1'!#REF!)</f>
        <v>#REF!</v>
      </c>
      <c r="F438" s="403" t="e">
        <f>IF(Tabla1[[#This Row],[Código_Actividad]]="","",'Formulario PPGR1'!#REF!)</f>
        <v>#REF!</v>
      </c>
      <c r="G438" s="335" t="s">
        <v>2078</v>
      </c>
      <c r="H438" s="572" t="str">
        <f>IFERROR(VLOOKUP(Tabla1[[#This Row],[Código_Actividad]],'Formulario PPGR2'!$H$10:$I$1048576,2,FALSE),"")</f>
        <v>Elaboración  de reporte consolidado y seguimiento del personal pasivo por enfermedad en el SRS (oficina regional y centros de salud)</v>
      </c>
      <c r="I438" s="384">
        <f>IFERROR(VLOOKUP(Tabla1[[#This Row],[Código_Actividad]],Tabla2[[Código]:[Total de Acciones ]],15,FALSE),"")</f>
        <v>4</v>
      </c>
      <c r="J438" s="556" t="s">
        <v>128</v>
      </c>
      <c r="K438" s="558" t="s">
        <v>1298</v>
      </c>
      <c r="L438" s="557" t="s">
        <v>1302</v>
      </c>
      <c r="M438" s="382" t="str">
        <f>IFERROR(VLOOKUP($L438,[4]Insumos!$C$2:$F$517,2,FALSE),"")</f>
        <v xml:space="preserve">Cheque </v>
      </c>
      <c r="N438" s="505">
        <v>8</v>
      </c>
      <c r="O438" s="338">
        <f>IFERROR(VLOOKUP($L438,[4]Insumos!$C$2:$F$517,3,FALSE),"")</f>
        <v>2100</v>
      </c>
      <c r="P438" s="337">
        <f>+Tabla1[[#This Row],[Precio Unitario]]*Tabla1[[#This Row],[Cantidad de Insumos]]</f>
        <v>16800</v>
      </c>
      <c r="Q438" s="380" t="str">
        <f>IFERROR(VLOOKUP($L438,[4]Insumos!$C$2:$F$517,4,FALSE),"")</f>
        <v>2.2.3.1.01</v>
      </c>
      <c r="R438" s="556"/>
      <c r="S438" s="449"/>
      <c r="T438" s="449"/>
    </row>
    <row r="439" spans="2:20" ht="51" x14ac:dyDescent="0.25">
      <c r="B439" s="403" t="e">
        <f>IF(Tabla1[[#This Row],[Código_Actividad]]="","",CONCATENATE(Tabla1[[#This Row],[POA]],".",Tabla1[[#This Row],[SRS]],".",Tabla1[[#This Row],[AREA]],".",Tabla1[[#This Row],[TIPO]]))</f>
        <v>#REF!</v>
      </c>
      <c r="C439" s="403" t="e">
        <f>IF(Tabla1[[#This Row],[Código_Actividad]]="","",'Formulario PPGR1'!#REF!)</f>
        <v>#REF!</v>
      </c>
      <c r="D439" s="403" t="e">
        <f>IF(Tabla1[[#This Row],[Código_Actividad]]="","",'Formulario PPGR1'!#REF!)</f>
        <v>#REF!</v>
      </c>
      <c r="E439" s="403" t="e">
        <f>IF(Tabla1[[#This Row],[Código_Actividad]]="","",'Formulario PPGR1'!#REF!)</f>
        <v>#REF!</v>
      </c>
      <c r="F439" s="403" t="e">
        <f>IF(Tabla1[[#This Row],[Código_Actividad]]="","",'Formulario PPGR1'!#REF!)</f>
        <v>#REF!</v>
      </c>
      <c r="G439" s="335" t="s">
        <v>2078</v>
      </c>
      <c r="H439" s="572" t="str">
        <f>IFERROR(VLOOKUP(Tabla1[[#This Row],[Código_Actividad]],'Formulario PPGR2'!$H$10:$I$1048576,2,FALSE),"")</f>
        <v>Elaboración  de reporte consolidado y seguimiento del personal pasivo por enfermedad en el SRS (oficina regional y centros de salud)</v>
      </c>
      <c r="I439" s="384">
        <f>IFERROR(VLOOKUP(Tabla1[[#This Row],[Código_Actividad]],Tabla2[[Código]:[Total de Acciones ]],15,FALSE),"")</f>
        <v>4</v>
      </c>
      <c r="J439" s="556" t="s">
        <v>128</v>
      </c>
      <c r="K439" s="558" t="s">
        <v>1298</v>
      </c>
      <c r="L439" s="557" t="s">
        <v>1299</v>
      </c>
      <c r="M439" s="382" t="str">
        <f>IFERROR(VLOOKUP($L439,[4]Insumos!$C$2:$F$517,2,FALSE),"")</f>
        <v xml:space="preserve">Cheque </v>
      </c>
      <c r="N439" s="505">
        <v>4</v>
      </c>
      <c r="O439" s="338">
        <f>IFERROR(VLOOKUP($L439,[4]Insumos!$C$2:$F$517,3,FALSE),"")</f>
        <v>1500</v>
      </c>
      <c r="P439" s="337">
        <f>+Tabla1[[#This Row],[Precio Unitario]]*Tabla1[[#This Row],[Cantidad de Insumos]]</f>
        <v>6000</v>
      </c>
      <c r="Q439" s="380" t="str">
        <f>IFERROR(VLOOKUP($L439,[4]Insumos!$C$2:$F$517,4,FALSE),"")</f>
        <v>2.2.3.1.01</v>
      </c>
      <c r="R439" s="556"/>
      <c r="S439" s="449"/>
      <c r="T439" s="449"/>
    </row>
    <row r="440" spans="2:20" ht="51" x14ac:dyDescent="0.25">
      <c r="B440" s="403" t="e">
        <f>IF(Tabla1[[#This Row],[Código_Actividad]]="","",CONCATENATE(Tabla1[[#This Row],[POA]],".",Tabla1[[#This Row],[SRS]],".",Tabla1[[#This Row],[AREA]],".",Tabla1[[#This Row],[TIPO]]))</f>
        <v>#REF!</v>
      </c>
      <c r="C440" s="403" t="e">
        <f>IF(Tabla1[[#This Row],[Código_Actividad]]="","",'Formulario PPGR1'!#REF!)</f>
        <v>#REF!</v>
      </c>
      <c r="D440" s="403" t="e">
        <f>IF(Tabla1[[#This Row],[Código_Actividad]]="","",'Formulario PPGR1'!#REF!)</f>
        <v>#REF!</v>
      </c>
      <c r="E440" s="403" t="e">
        <f>IF(Tabla1[[#This Row],[Código_Actividad]]="","",'Formulario PPGR1'!#REF!)</f>
        <v>#REF!</v>
      </c>
      <c r="F440" s="403" t="e">
        <f>IF(Tabla1[[#This Row],[Código_Actividad]]="","",'Formulario PPGR1'!#REF!)</f>
        <v>#REF!</v>
      </c>
      <c r="G440" s="335" t="s">
        <v>2078</v>
      </c>
      <c r="H440" s="572" t="str">
        <f>IFERROR(VLOOKUP(Tabla1[[#This Row],[Código_Actividad]],'Formulario PPGR2'!$H$10:$I$1048576,2,FALSE),"")</f>
        <v>Elaboración  de reporte consolidado y seguimiento del personal pasivo por enfermedad en el SRS (oficina regional y centros de salud)</v>
      </c>
      <c r="I440" s="384">
        <f>IFERROR(VLOOKUP(Tabla1[[#This Row],[Código_Actividad]],Tabla2[[Código]:[Total de Acciones ]],15,FALSE),"")</f>
        <v>4</v>
      </c>
      <c r="J440" s="556" t="s">
        <v>216</v>
      </c>
      <c r="K440" s="558" t="s">
        <v>846</v>
      </c>
      <c r="L440" s="557" t="s">
        <v>854</v>
      </c>
      <c r="M440" s="382" t="str">
        <f>IFERROR(VLOOKUP($L440,[4]Insumos!$C$2:$F$517,2,FALSE),"")</f>
        <v>galon</v>
      </c>
      <c r="N440" s="505">
        <v>40</v>
      </c>
      <c r="O440" s="338">
        <f>IFERROR(VLOOKUP($L440,[4]Insumos!$C$2:$F$517,3,FALSE),"")</f>
        <v>181</v>
      </c>
      <c r="P440" s="337">
        <f>+Tabla1[[#This Row],[Precio Unitario]]*Tabla1[[#This Row],[Cantidad de Insumos]]</f>
        <v>7240</v>
      </c>
      <c r="Q440" s="380" t="str">
        <f>IFERROR(VLOOKUP($L440,[4]Insumos!$C$2:$F$517,4,FALSE),"")</f>
        <v>2.3.7.1.02</v>
      </c>
      <c r="R440" s="556"/>
      <c r="S440" s="449"/>
      <c r="T440" s="449"/>
    </row>
    <row r="441" spans="2:20" ht="51" x14ac:dyDescent="0.25">
      <c r="B441" s="403" t="e">
        <f>IF(Tabla1[[#This Row],[Código_Actividad]]="","",CONCATENATE(Tabla1[[#This Row],[POA]],".",Tabla1[[#This Row],[SRS]],".",Tabla1[[#This Row],[AREA]],".",Tabla1[[#This Row],[TIPO]]))</f>
        <v>#REF!</v>
      </c>
      <c r="C441" s="403" t="e">
        <f>IF(Tabla1[[#This Row],[Código_Actividad]]="","",'Formulario PPGR1'!#REF!)</f>
        <v>#REF!</v>
      </c>
      <c r="D441" s="403" t="e">
        <f>IF(Tabla1[[#This Row],[Código_Actividad]]="","",'Formulario PPGR1'!#REF!)</f>
        <v>#REF!</v>
      </c>
      <c r="E441" s="403" t="e">
        <f>IF(Tabla1[[#This Row],[Código_Actividad]]="","",'Formulario PPGR1'!#REF!)</f>
        <v>#REF!</v>
      </c>
      <c r="F441" s="403" t="e">
        <f>IF(Tabla1[[#This Row],[Código_Actividad]]="","",'Formulario PPGR1'!#REF!)</f>
        <v>#REF!</v>
      </c>
      <c r="G441" s="335" t="s">
        <v>2071</v>
      </c>
      <c r="H441" s="572" t="str">
        <f>IFERROR(VLOOKUP(Tabla1[[#This Row],[Código_Actividad]],'Formulario PPGR2'!$H$10:$I$1048576,2,FALSE),"")</f>
        <v>Seguimiento a la implementación del plan de mejora de los resultados producto  de la encuesta de clima laboral-2021</v>
      </c>
      <c r="I441" s="384">
        <f>IFERROR(VLOOKUP(Tabla1[[#This Row],[Código_Actividad]],Tabla2[[Código]:[Total de Acciones ]],15,FALSE),"")</f>
        <v>4</v>
      </c>
      <c r="J441" s="556" t="s">
        <v>828</v>
      </c>
      <c r="K441" s="558" t="s">
        <v>829</v>
      </c>
      <c r="L441" s="557" t="s">
        <v>830</v>
      </c>
      <c r="M441" s="382" t="str">
        <f>IFERROR(VLOOKUP($L441,[4]Insumos!$C$2:$F$517,2,FALSE),"")</f>
        <v>unidad</v>
      </c>
      <c r="N441" s="505">
        <v>1</v>
      </c>
      <c r="O441" s="338">
        <f>IFERROR(VLOOKUP($L441,[4]Insumos!$C$2:$F$517,3,FALSE),"")</f>
        <v>36954.32</v>
      </c>
      <c r="P441" s="337">
        <f>+Tabla1[[#This Row],[Precio Unitario]]*Tabla1[[#This Row],[Cantidad de Insumos]]</f>
        <v>36954.32</v>
      </c>
      <c r="Q441" s="380" t="str">
        <f>IFERROR(VLOOKUP($L441,[4]Insumos!$C$2:$F$517,4,FALSE),"")</f>
        <v>2.6.1.3.01</v>
      </c>
      <c r="R441" s="556"/>
      <c r="S441" s="449"/>
      <c r="T441" s="449"/>
    </row>
    <row r="442" spans="2:20" ht="38.25" x14ac:dyDescent="0.25">
      <c r="B442" s="403" t="e">
        <f>IF(Tabla1[[#This Row],[Código_Actividad]]="","",CONCATENATE(Tabla1[[#This Row],[POA]],".",Tabla1[[#This Row],[SRS]],".",Tabla1[[#This Row],[AREA]],".",Tabla1[[#This Row],[TIPO]]))</f>
        <v>#REF!</v>
      </c>
      <c r="C442" s="403" t="e">
        <f>IF(Tabla1[[#This Row],[Código_Actividad]]="","",'Formulario PPGR1'!#REF!)</f>
        <v>#REF!</v>
      </c>
      <c r="D442" s="403" t="e">
        <f>IF(Tabla1[[#This Row],[Código_Actividad]]="","",'Formulario PPGR1'!#REF!)</f>
        <v>#REF!</v>
      </c>
      <c r="E442" s="403" t="e">
        <f>IF(Tabla1[[#This Row],[Código_Actividad]]="","",'Formulario PPGR1'!#REF!)</f>
        <v>#REF!</v>
      </c>
      <c r="F442" s="403" t="e">
        <f>IF(Tabla1[[#This Row],[Código_Actividad]]="","",'Formulario PPGR1'!#REF!)</f>
        <v>#REF!</v>
      </c>
      <c r="G442" s="335" t="s">
        <v>2304</v>
      </c>
      <c r="H442" s="572" t="str">
        <f>IFERROR(VLOOKUP(Tabla1[[#This Row],[Código_Actividad]],'Formulario PPGR2'!$H$10:$I$1048576,2,FALSE),"")</f>
        <v>Coordinación de la elaboración de los planes de mejora de los EESS de la Red.</v>
      </c>
      <c r="I442" s="384">
        <f>IFERROR(VLOOKUP(Tabla1[[#This Row],[Código_Actividad]],Tabla2[[Código]:[Total de Acciones ]],15,FALSE),"")</f>
        <v>1</v>
      </c>
      <c r="J442" s="556" t="s">
        <v>172</v>
      </c>
      <c r="K442" s="558" t="str">
        <f>IFERROR(VLOOKUP($J442,[3]LSIns!$B$5:$C$45,2,FALSE),"")</f>
        <v>lsAlimentosyBebidas</v>
      </c>
      <c r="L442" s="557" t="s">
        <v>693</v>
      </c>
      <c r="M442" s="382" t="str">
        <f>IFERROR(VLOOKUP($L442,[4]Insumos!$C$2:$F$517,2,FALSE),"")</f>
        <v>unidad</v>
      </c>
      <c r="N442" s="505">
        <v>1</v>
      </c>
      <c r="O442" s="338">
        <f>IFERROR(VLOOKUP($L442,[4]Insumos!$C$2:$F$517,3,FALSE),"")</f>
        <v>61419</v>
      </c>
      <c r="P442" s="337">
        <f>+Tabla1[[#This Row],[Precio Unitario]]*Tabla1[[#This Row],[Cantidad de Insumos]]</f>
        <v>61419</v>
      </c>
      <c r="Q442" s="380" t="str">
        <f>IFERROR(VLOOKUP($L442,[4]Insumos!$C$2:$F$517,4,FALSE),"")</f>
        <v>2.3.1.1.01</v>
      </c>
      <c r="R442" s="556"/>
      <c r="S442" s="449"/>
      <c r="T442" s="449"/>
    </row>
    <row r="443" spans="2:20" ht="38.25" x14ac:dyDescent="0.25">
      <c r="B443" s="403" t="e">
        <f>IF(Tabla1[[#This Row],[Código_Actividad]]="","",CONCATENATE(Tabla1[[#This Row],[POA]],".",Tabla1[[#This Row],[SRS]],".",Tabla1[[#This Row],[AREA]],".",Tabla1[[#This Row],[TIPO]]))</f>
        <v>#REF!</v>
      </c>
      <c r="C443" s="403" t="e">
        <f>IF(Tabla1[[#This Row],[Código_Actividad]]="","",'Formulario PPGR1'!#REF!)</f>
        <v>#REF!</v>
      </c>
      <c r="D443" s="403" t="e">
        <f>IF(Tabla1[[#This Row],[Código_Actividad]]="","",'Formulario PPGR1'!#REF!)</f>
        <v>#REF!</v>
      </c>
      <c r="E443" s="403" t="e">
        <f>IF(Tabla1[[#This Row],[Código_Actividad]]="","",'Formulario PPGR1'!#REF!)</f>
        <v>#REF!</v>
      </c>
      <c r="F443" s="403" t="e">
        <f>IF(Tabla1[[#This Row],[Código_Actividad]]="","",'Formulario PPGR1'!#REF!)</f>
        <v>#REF!</v>
      </c>
      <c r="G443" s="335" t="s">
        <v>2305</v>
      </c>
      <c r="H443" s="572" t="str">
        <f>IFERROR(VLOOKUP(Tabla1[[#This Row],[Código_Actividad]],'Formulario PPGR2'!$H$10:$I$1048576,2,FALSE),"")</f>
        <v>Seguimiento a la implementación de los planes de mejora de los EESS.</v>
      </c>
      <c r="I443" s="384">
        <f>IFERROR(VLOOKUP(Tabla1[[#This Row],[Código_Actividad]],Tabla2[[Código]:[Total de Acciones ]],15,FALSE),"")</f>
        <v>2</v>
      </c>
      <c r="J443" s="556" t="s">
        <v>172</v>
      </c>
      <c r="K443" s="558" t="str">
        <f>IFERROR(VLOOKUP($J443,[3]LSIns!$B$5:$C$45,2,FALSE),"")</f>
        <v>lsAlimentosyBebidas</v>
      </c>
      <c r="L443" s="557" t="s">
        <v>693</v>
      </c>
      <c r="M443" s="382" t="str">
        <f>IFERROR(VLOOKUP($L443,[4]Insumos!$C$2:$F$517,2,FALSE),"")</f>
        <v>unidad</v>
      </c>
      <c r="N443" s="505">
        <v>2</v>
      </c>
      <c r="O443" s="338">
        <f>IFERROR(VLOOKUP($L443,[4]Insumos!$C$2:$F$517,3,FALSE),"")</f>
        <v>61419</v>
      </c>
      <c r="P443" s="337">
        <f>+Tabla1[[#This Row],[Precio Unitario]]*Tabla1[[#This Row],[Cantidad de Insumos]]</f>
        <v>122838</v>
      </c>
      <c r="Q443" s="380" t="str">
        <f>IFERROR(VLOOKUP($L443,[4]Insumos!$C$2:$F$517,4,FALSE),"")</f>
        <v>2.3.1.1.01</v>
      </c>
      <c r="R443" s="556"/>
      <c r="S443" s="449"/>
      <c r="T443" s="449"/>
    </row>
    <row r="444" spans="2:20" ht="25.5" x14ac:dyDescent="0.25">
      <c r="B444" s="403" t="e">
        <f>IF(Tabla1[[#This Row],[Código_Actividad]]="","",CONCATENATE(Tabla1[[#This Row],[POA]],".",Tabla1[[#This Row],[SRS]],".",Tabla1[[#This Row],[AREA]],".",Tabla1[[#This Row],[TIPO]]))</f>
        <v>#REF!</v>
      </c>
      <c r="C444" s="403" t="e">
        <f>IF(Tabla1[[#This Row],[Código_Actividad]]="","",'Formulario PPGR1'!#REF!)</f>
        <v>#REF!</v>
      </c>
      <c r="D444" s="403" t="e">
        <f>IF(Tabla1[[#This Row],[Código_Actividad]]="","",'Formulario PPGR1'!#REF!)</f>
        <v>#REF!</v>
      </c>
      <c r="E444" s="403" t="e">
        <f>IF(Tabla1[[#This Row],[Código_Actividad]]="","",'Formulario PPGR1'!#REF!)</f>
        <v>#REF!</v>
      </c>
      <c r="F444" s="403" t="e">
        <f>IF(Tabla1[[#This Row],[Código_Actividad]]="","",'Formulario PPGR1'!#REF!)</f>
        <v>#REF!</v>
      </c>
      <c r="G444" s="335" t="s">
        <v>2306</v>
      </c>
      <c r="H444" s="572" t="str">
        <f>IFERROR(VLOOKUP(Tabla1[[#This Row],[Código_Actividad]],'Formulario PPGR2'!$H$10:$I$1048576,2,FALSE),"")</f>
        <v>Coordinación de la implementación de los grupos focales.</v>
      </c>
      <c r="I444" s="384">
        <f>IFERROR(VLOOKUP(Tabla1[[#This Row],[Código_Actividad]],Tabla2[[Código]:[Total de Acciones ]],15,FALSE),"")</f>
        <v>5</v>
      </c>
      <c r="J444" s="556" t="s">
        <v>172</v>
      </c>
      <c r="K444" s="558" t="str">
        <f>IFERROR(VLOOKUP($J444,[3]LSIns!$B$5:$C$45,2,FALSE),"")</f>
        <v>lsAlimentosyBebidas</v>
      </c>
      <c r="L444" s="557" t="s">
        <v>709</v>
      </c>
      <c r="M444" s="382" t="str">
        <f>IFERROR(VLOOKUP($L444,[4]Insumos!$C$2:$F$517,2,FALSE),"")</f>
        <v>unidad</v>
      </c>
      <c r="N444" s="505">
        <v>5</v>
      </c>
      <c r="O444" s="338">
        <f>IFERROR(VLOOKUP($L444,[4]Insumos!$C$2:$F$517,3,FALSE),"")</f>
        <v>24225.4</v>
      </c>
      <c r="P444" s="337">
        <f>+Tabla1[[#This Row],[Precio Unitario]]*Tabla1[[#This Row],[Cantidad de Insumos]]</f>
        <v>121127</v>
      </c>
      <c r="Q444" s="380" t="str">
        <f>IFERROR(VLOOKUP($L444,[4]Insumos!$C$2:$F$517,4,FALSE),"")</f>
        <v>2.3.1.1.01</v>
      </c>
      <c r="R444" s="556"/>
      <c r="S444" s="449"/>
      <c r="T444" s="449"/>
    </row>
    <row r="445" spans="2:20" ht="63.75" x14ac:dyDescent="0.25">
      <c r="B445" s="403" t="e">
        <f>IF(Tabla1[[#This Row],[Código_Actividad]]="","",CONCATENATE(Tabla1[[#This Row],[POA]],".",Tabla1[[#This Row],[SRS]],".",Tabla1[[#This Row],[AREA]],".",Tabla1[[#This Row],[TIPO]]))</f>
        <v>#REF!</v>
      </c>
      <c r="C445" s="403" t="e">
        <f>IF(Tabla1[[#This Row],[Código_Actividad]]="","",'Formulario PPGR1'!#REF!)</f>
        <v>#REF!</v>
      </c>
      <c r="D445" s="403" t="e">
        <f>IF(Tabla1[[#This Row],[Código_Actividad]]="","",'Formulario PPGR1'!#REF!)</f>
        <v>#REF!</v>
      </c>
      <c r="E445" s="403" t="e">
        <f>IF(Tabla1[[#This Row],[Código_Actividad]]="","",'Formulario PPGR1'!#REF!)</f>
        <v>#REF!</v>
      </c>
      <c r="F445" s="403" t="e">
        <f>IF(Tabla1[[#This Row],[Código_Actividad]]="","",'Formulario PPGR1'!#REF!)</f>
        <v>#REF!</v>
      </c>
      <c r="G445" s="335" t="s">
        <v>2308</v>
      </c>
      <c r="H445" s="572" t="str">
        <f>IFERROR(VLOOKUP(Tabla1[[#This Row],[Código_Actividad]],'Formulario PPGR2'!$H$10:$I$1048576,2,FALSE),"")</f>
        <v>Visitas de acompañamiento a los CEAS sobre el cumplimiento de los procesos de gestión de usuarios (afiches de deberes y derechos, cartera de servicios, señalización interna).</v>
      </c>
      <c r="I445" s="384">
        <f>IFERROR(VLOOKUP(Tabla1[[#This Row],[Código_Actividad]],Tabla2[[Código]:[Total de Acciones ]],15,FALSE),"")</f>
        <v>12</v>
      </c>
      <c r="J445" s="556" t="s">
        <v>128</v>
      </c>
      <c r="K445" s="558" t="str">
        <f>IFERROR(VLOOKUP($J445,[3]LSIns!$B$5:$C$45,2,FALSE),"")</f>
        <v>lsViaticosDP</v>
      </c>
      <c r="L445" s="557" t="s">
        <v>1302</v>
      </c>
      <c r="M445" s="382" t="str">
        <f>IFERROR(VLOOKUP($L445,[4]Insumos!$C$2:$F$517,2,FALSE),"")</f>
        <v xml:space="preserve">Cheque </v>
      </c>
      <c r="N445" s="505">
        <v>24</v>
      </c>
      <c r="O445" s="338">
        <f>IFERROR(VLOOKUP($L445,[4]Insumos!$C$2:$F$517,3,FALSE),"")</f>
        <v>2100</v>
      </c>
      <c r="P445" s="337">
        <f>+Tabla1[[#This Row],[Precio Unitario]]*Tabla1[[#This Row],[Cantidad de Insumos]]</f>
        <v>50400</v>
      </c>
      <c r="Q445" s="380" t="str">
        <f>IFERROR(VLOOKUP($L445,[4]Insumos!$C$2:$F$517,4,FALSE),"")</f>
        <v>2.2.3.1.01</v>
      </c>
      <c r="R445" s="556"/>
      <c r="S445" s="449"/>
      <c r="T445" s="449"/>
    </row>
    <row r="446" spans="2:20" ht="63.75" x14ac:dyDescent="0.25">
      <c r="B446" s="403" t="e">
        <f>IF(Tabla1[[#This Row],[Código_Actividad]]="","",CONCATENATE(Tabla1[[#This Row],[POA]],".",Tabla1[[#This Row],[SRS]],".",Tabla1[[#This Row],[AREA]],".",Tabla1[[#This Row],[TIPO]]))</f>
        <v>#REF!</v>
      </c>
      <c r="C446" s="403" t="e">
        <f>IF(Tabla1[[#This Row],[Código_Actividad]]="","",'Formulario PPGR1'!#REF!)</f>
        <v>#REF!</v>
      </c>
      <c r="D446" s="403" t="e">
        <f>IF(Tabla1[[#This Row],[Código_Actividad]]="","",'Formulario PPGR1'!#REF!)</f>
        <v>#REF!</v>
      </c>
      <c r="E446" s="403" t="e">
        <f>IF(Tabla1[[#This Row],[Código_Actividad]]="","",'Formulario PPGR1'!#REF!)</f>
        <v>#REF!</v>
      </c>
      <c r="F446" s="403" t="e">
        <f>IF(Tabla1[[#This Row],[Código_Actividad]]="","",'Formulario PPGR1'!#REF!)</f>
        <v>#REF!</v>
      </c>
      <c r="G446" s="335" t="s">
        <v>2308</v>
      </c>
      <c r="H446" s="572" t="str">
        <f>IFERROR(VLOOKUP(Tabla1[[#This Row],[Código_Actividad]],'Formulario PPGR2'!$H$10:$I$1048576,2,FALSE),"")</f>
        <v>Visitas de acompañamiento a los CEAS sobre el cumplimiento de los procesos de gestión de usuarios (afiches de deberes y derechos, cartera de servicios, señalización interna).</v>
      </c>
      <c r="I446" s="384">
        <f>IFERROR(VLOOKUP(Tabla1[[#This Row],[Código_Actividad]],Tabla2[[Código]:[Total de Acciones ]],15,FALSE),"")</f>
        <v>12</v>
      </c>
      <c r="J446" s="556" t="s">
        <v>128</v>
      </c>
      <c r="K446" s="558" t="str">
        <f>IFERROR(VLOOKUP($J446,[3]LSIns!$B$5:$C$45,2,FALSE),"")</f>
        <v>lsViaticosDP</v>
      </c>
      <c r="L446" s="557" t="s">
        <v>1299</v>
      </c>
      <c r="M446" s="382" t="str">
        <f>IFERROR(VLOOKUP($L446,[4]Insumos!$C$2:$F$517,2,FALSE),"")</f>
        <v xml:space="preserve">Cheque </v>
      </c>
      <c r="N446" s="505">
        <v>12</v>
      </c>
      <c r="O446" s="338">
        <f>IFERROR(VLOOKUP($L446,[4]Insumos!$C$2:$F$517,3,FALSE),"")</f>
        <v>1500</v>
      </c>
      <c r="P446" s="337">
        <f>+Tabla1[[#This Row],[Precio Unitario]]*Tabla1[[#This Row],[Cantidad de Insumos]]</f>
        <v>18000</v>
      </c>
      <c r="Q446" s="380" t="str">
        <f>IFERROR(VLOOKUP($L446,[4]Insumos!$C$2:$F$517,4,FALSE),"")</f>
        <v>2.2.3.1.01</v>
      </c>
      <c r="R446" s="556"/>
      <c r="S446" s="449"/>
      <c r="T446" s="449"/>
    </row>
    <row r="447" spans="2:20" ht="63.75" x14ac:dyDescent="0.25">
      <c r="B447" s="403" t="e">
        <f>IF(Tabla1[[#This Row],[Código_Actividad]]="","",CONCATENATE(Tabla1[[#This Row],[POA]],".",Tabla1[[#This Row],[SRS]],".",Tabla1[[#This Row],[AREA]],".",Tabla1[[#This Row],[TIPO]]))</f>
        <v>#REF!</v>
      </c>
      <c r="C447" s="403" t="e">
        <f>IF(Tabla1[[#This Row],[Código_Actividad]]="","",'Formulario PPGR1'!#REF!)</f>
        <v>#REF!</v>
      </c>
      <c r="D447" s="403" t="e">
        <f>IF(Tabla1[[#This Row],[Código_Actividad]]="","",'Formulario PPGR1'!#REF!)</f>
        <v>#REF!</v>
      </c>
      <c r="E447" s="403" t="e">
        <f>IF(Tabla1[[#This Row],[Código_Actividad]]="","",'Formulario PPGR1'!#REF!)</f>
        <v>#REF!</v>
      </c>
      <c r="F447" s="403" t="e">
        <f>IF(Tabla1[[#This Row],[Código_Actividad]]="","",'Formulario PPGR1'!#REF!)</f>
        <v>#REF!</v>
      </c>
      <c r="G447" s="335" t="s">
        <v>2308</v>
      </c>
      <c r="H447" s="572" t="str">
        <f>IFERROR(VLOOKUP(Tabla1[[#This Row],[Código_Actividad]],'Formulario PPGR2'!$H$10:$I$1048576,2,FALSE),"")</f>
        <v>Visitas de acompañamiento a los CEAS sobre el cumplimiento de los procesos de gestión de usuarios (afiches de deberes y derechos, cartera de servicios, señalización interna).</v>
      </c>
      <c r="I447" s="384">
        <f>IFERROR(VLOOKUP(Tabla1[[#This Row],[Código_Actividad]],Tabla2[[Código]:[Total de Acciones ]],15,FALSE),"")</f>
        <v>12</v>
      </c>
      <c r="J447" s="556" t="s">
        <v>216</v>
      </c>
      <c r="K447" s="558" t="str">
        <f>IFERROR(VLOOKUP($J447,[3]LSIns!$B$5:$C$45,2,FALSE),"")</f>
        <v>lsGasoil</v>
      </c>
      <c r="L447" s="557" t="s">
        <v>854</v>
      </c>
      <c r="M447" s="382" t="str">
        <f>IFERROR(VLOOKUP($L447,[4]Insumos!$C$2:$F$517,2,FALSE),"")</f>
        <v>galon</v>
      </c>
      <c r="N447" s="505">
        <v>120</v>
      </c>
      <c r="O447" s="338">
        <f>IFERROR(VLOOKUP($L447,[4]Insumos!$C$2:$F$517,3,FALSE),"")</f>
        <v>181</v>
      </c>
      <c r="P447" s="337">
        <f>+Tabla1[[#This Row],[Precio Unitario]]*Tabla1[[#This Row],[Cantidad de Insumos]]</f>
        <v>21720</v>
      </c>
      <c r="Q447" s="380" t="str">
        <f>IFERROR(VLOOKUP($L447,[4]Insumos!$C$2:$F$517,4,FALSE),"")</f>
        <v>2.3.7.1.02</v>
      </c>
      <c r="R447" s="556"/>
      <c r="S447" s="449"/>
      <c r="T447" s="449"/>
    </row>
    <row r="448" spans="2:20" ht="38.25" x14ac:dyDescent="0.25">
      <c r="B448" s="403" t="e">
        <f>IF(Tabla1[[#This Row],[Código_Actividad]]="","",CONCATENATE(Tabla1[[#This Row],[POA]],".",Tabla1[[#This Row],[SRS]],".",Tabla1[[#This Row],[AREA]],".",Tabla1[[#This Row],[TIPO]]))</f>
        <v>#REF!</v>
      </c>
      <c r="C448" s="403" t="e">
        <f>IF(Tabla1[[#This Row],[Código_Actividad]]="","",'Formulario PPGR1'!#REF!)</f>
        <v>#REF!</v>
      </c>
      <c r="D448" s="403" t="e">
        <f>IF(Tabla1[[#This Row],[Código_Actividad]]="","",'Formulario PPGR1'!#REF!)</f>
        <v>#REF!</v>
      </c>
      <c r="E448" s="403" t="e">
        <f>IF(Tabla1[[#This Row],[Código_Actividad]]="","",'Formulario PPGR1'!#REF!)</f>
        <v>#REF!</v>
      </c>
      <c r="F448" s="403" t="e">
        <f>IF(Tabla1[[#This Row],[Código_Actividad]]="","",'Formulario PPGR1'!#REF!)</f>
        <v>#REF!</v>
      </c>
      <c r="G448" s="335" t="s">
        <v>2122</v>
      </c>
      <c r="H448" s="572" t="str">
        <f>IFERROR(VLOOKUP(Tabla1[[#This Row],[Código_Actividad]],'Formulario PPGR2'!$H$10:$I$1048576,2,FALSE),"")</f>
        <v>Aplicación encuestas de satisfacción en el Primer Nivel</v>
      </c>
      <c r="I448" s="384">
        <f>IFERROR(VLOOKUP(Tabla1[[#This Row],[Código_Actividad]],Tabla2[[Código]:[Total de Acciones ]],15,FALSE),"")</f>
        <v>2</v>
      </c>
      <c r="J448" s="556" t="s">
        <v>172</v>
      </c>
      <c r="K448" s="558" t="str">
        <f>IFERROR(VLOOKUP($J448,[3]LSIns!$B$5:$C$45,2,FALSE),"")</f>
        <v>lsAlimentosyBebidas</v>
      </c>
      <c r="L448" s="557" t="s">
        <v>703</v>
      </c>
      <c r="M448" s="382" t="str">
        <f>IFERROR(VLOOKUP($L448,[4]Insumos!$C$2:$F$517,2,FALSE),"")</f>
        <v>unidad</v>
      </c>
      <c r="N448" s="505">
        <v>2</v>
      </c>
      <c r="O448" s="338">
        <f>IFERROR(VLOOKUP($L448,[4]Insumos!$C$2:$F$517,3,FALSE),"")</f>
        <v>12537.5</v>
      </c>
      <c r="P448" s="337">
        <f>+Tabla1[[#This Row],[Precio Unitario]]*Tabla1[[#This Row],[Cantidad de Insumos]]</f>
        <v>25075</v>
      </c>
      <c r="Q448" s="380" t="str">
        <f>IFERROR(VLOOKUP($L448,[4]Insumos!$C$2:$F$517,4,FALSE),"")</f>
        <v>2.3.1.1.01</v>
      </c>
      <c r="R448" s="556"/>
      <c r="S448" s="449"/>
      <c r="T448" s="449"/>
    </row>
    <row r="449" spans="2:20" ht="51" x14ac:dyDescent="0.25">
      <c r="B449" s="403" t="e">
        <f>IF(Tabla1[[#This Row],[Código_Actividad]]="","",CONCATENATE(Tabla1[[#This Row],[POA]],".",Tabla1[[#This Row],[SRS]],".",Tabla1[[#This Row],[AREA]],".",Tabla1[[#This Row],[TIPO]]))</f>
        <v>#REF!</v>
      </c>
      <c r="C449" s="403" t="e">
        <f>IF(Tabla1[[#This Row],[Código_Actividad]]="","",'Formulario PPGR1'!#REF!)</f>
        <v>#REF!</v>
      </c>
      <c r="D449" s="403" t="e">
        <f>IF(Tabla1[[#This Row],[Código_Actividad]]="","",'Formulario PPGR1'!#REF!)</f>
        <v>#REF!</v>
      </c>
      <c r="E449" s="403" t="e">
        <f>IF(Tabla1[[#This Row],[Código_Actividad]]="","",'Formulario PPGR1'!#REF!)</f>
        <v>#REF!</v>
      </c>
      <c r="F449" s="403" t="e">
        <f>IF(Tabla1[[#This Row],[Código_Actividad]]="","",'Formulario PPGR1'!#REF!)</f>
        <v>#REF!</v>
      </c>
      <c r="G449" s="335" t="s">
        <v>2387</v>
      </c>
      <c r="H449" s="572" t="str">
        <f>IFERROR(VLOOKUP(Tabla1[[#This Row],[Código_Actividad]],'Formulario PPGR2'!$H$10:$I$1048576,2,FALSE),"")</f>
        <v>Implementación del Manual de Procedimientos de la Dirección Jurídica del Servicio Nacional de Salud (SNS)</v>
      </c>
      <c r="I449" s="384">
        <f>IFERROR(VLOOKUP(Tabla1[[#This Row],[Código_Actividad]],Tabla2[[Código]:[Total de Acciones ]],15,FALSE),"")</f>
        <v>3</v>
      </c>
      <c r="J449" s="556" t="s">
        <v>172</v>
      </c>
      <c r="K449" s="558" t="str">
        <f>IFERROR(VLOOKUP($J449,[3]LSIns!$B$5:$C$45,2,FALSE),"")</f>
        <v>lsAlimentosyBebidas</v>
      </c>
      <c r="L449" s="557" t="s">
        <v>691</v>
      </c>
      <c r="M449" s="382" t="str">
        <f>IFERROR(VLOOKUP($L449,[4]Insumos!$C$2:$F$517,2,FALSE),"")</f>
        <v>unidad</v>
      </c>
      <c r="N449" s="505">
        <v>3</v>
      </c>
      <c r="O449" s="338">
        <f>IFERROR(VLOOKUP($L449,[4]Insumos!$C$2:$F$517,3,FALSE),"")</f>
        <v>10133.5</v>
      </c>
      <c r="P449" s="337">
        <f>+Tabla1[[#This Row],[Precio Unitario]]*Tabla1[[#This Row],[Cantidad de Insumos]]</f>
        <v>30400.5</v>
      </c>
      <c r="Q449" s="380" t="str">
        <f>IFERROR(VLOOKUP($L449,[4]Insumos!$C$2:$F$517,4,FALSE),"")</f>
        <v>2.3.1.1.01</v>
      </c>
      <c r="R449" s="556"/>
      <c r="S449" s="449"/>
      <c r="T449" s="449"/>
    </row>
    <row r="450" spans="2:20" ht="38.25" x14ac:dyDescent="0.25">
      <c r="B450" s="403" t="e">
        <f>IF(Tabla1[[#This Row],[Código_Actividad]]="","",CONCATENATE(Tabla1[[#This Row],[POA]],".",Tabla1[[#This Row],[SRS]],".",Tabla1[[#This Row],[AREA]],".",Tabla1[[#This Row],[TIPO]]))</f>
        <v>#REF!</v>
      </c>
      <c r="C450" s="403" t="e">
        <f>IF(Tabla1[[#This Row],[Código_Actividad]]="","",'Formulario PPGR1'!#REF!)</f>
        <v>#REF!</v>
      </c>
      <c r="D450" s="403" t="e">
        <f>IF(Tabla1[[#This Row],[Código_Actividad]]="","",'Formulario PPGR1'!#REF!)</f>
        <v>#REF!</v>
      </c>
      <c r="E450" s="403" t="e">
        <f>IF(Tabla1[[#This Row],[Código_Actividad]]="","",'Formulario PPGR1'!#REF!)</f>
        <v>#REF!</v>
      </c>
      <c r="F450" s="403" t="e">
        <f>IF(Tabla1[[#This Row],[Código_Actividad]]="","",'Formulario PPGR1'!#REF!)</f>
        <v>#REF!</v>
      </c>
      <c r="G450" s="335" t="s">
        <v>2388</v>
      </c>
      <c r="H450" s="572" t="str">
        <f>IFERROR(VLOOKUP(Tabla1[[#This Row],[Código_Actividad]],'Formulario PPGR2'!$H$10:$I$1048576,2,FALSE),"")</f>
        <v>Implementación de la Ficha de Macroproceso Legal para las SRS y sus establecimientos hospitalarios</v>
      </c>
      <c r="I450" s="384">
        <f>IFERROR(VLOOKUP(Tabla1[[#This Row],[Código_Actividad]],Tabla2[[Código]:[Total de Acciones ]],15,FALSE),"")</f>
        <v>3</v>
      </c>
      <c r="J450" s="556" t="s">
        <v>172</v>
      </c>
      <c r="K450" s="558" t="str">
        <f>IFERROR(VLOOKUP($J450,[3]LSIns!$B$5:$C$45,2,FALSE),"")</f>
        <v>lsAlimentosyBebidas</v>
      </c>
      <c r="L450" s="557" t="s">
        <v>691</v>
      </c>
      <c r="M450" s="382" t="str">
        <f>IFERROR(VLOOKUP($L450,[4]Insumos!$C$2:$F$517,2,FALSE),"")</f>
        <v>unidad</v>
      </c>
      <c r="N450" s="505">
        <v>3</v>
      </c>
      <c r="O450" s="338">
        <f>IFERROR(VLOOKUP($L450,[4]Insumos!$C$2:$F$517,3,FALSE),"")</f>
        <v>10133.5</v>
      </c>
      <c r="P450" s="337">
        <f>+Tabla1[[#This Row],[Precio Unitario]]*Tabla1[[#This Row],[Cantidad de Insumos]]</f>
        <v>30400.5</v>
      </c>
      <c r="Q450" s="380" t="str">
        <f>IFERROR(VLOOKUP($L450,[4]Insumos!$C$2:$F$517,4,FALSE),"")</f>
        <v>2.3.1.1.01</v>
      </c>
      <c r="R450" s="556"/>
      <c r="S450" s="449"/>
      <c r="T450" s="449"/>
    </row>
    <row r="451" spans="2:20" ht="51" x14ac:dyDescent="0.25">
      <c r="B451" s="403" t="e">
        <f>IF(Tabla1[[#This Row],[Código_Actividad]]="","",CONCATENATE(Tabla1[[#This Row],[POA]],".",Tabla1[[#This Row],[SRS]],".",Tabla1[[#This Row],[AREA]],".",Tabla1[[#This Row],[TIPO]]))</f>
        <v>#REF!</v>
      </c>
      <c r="C451" s="403" t="e">
        <f>IF(Tabla1[[#This Row],[Código_Actividad]]="","",'Formulario PPGR1'!#REF!)</f>
        <v>#REF!</v>
      </c>
      <c r="D451" s="403" t="e">
        <f>IF(Tabla1[[#This Row],[Código_Actividad]]="","",'Formulario PPGR1'!#REF!)</f>
        <v>#REF!</v>
      </c>
      <c r="E451" s="403" t="e">
        <f>IF(Tabla1[[#This Row],[Código_Actividad]]="","",'Formulario PPGR1'!#REF!)</f>
        <v>#REF!</v>
      </c>
      <c r="F451" s="403" t="e">
        <f>IF(Tabla1[[#This Row],[Código_Actividad]]="","",'Formulario PPGR1'!#REF!)</f>
        <v>#REF!</v>
      </c>
      <c r="G451" s="335" t="s">
        <v>2395</v>
      </c>
      <c r="H451" s="572" t="str">
        <f>IFERROR(VLOOKUP(Tabla1[[#This Row],[Código_Actividad]],'Formulario PPGR2'!$H$10:$I$1048576,2,FALSE),"")</f>
        <v>Implementación del Manual de Procedimientos de Compras de Bienes y Servicios del Servicio Nacional de Salud (SNS)</v>
      </c>
      <c r="I451" s="384">
        <f>IFERROR(VLOOKUP(Tabla1[[#This Row],[Código_Actividad]],Tabla2[[Código]:[Total de Acciones ]],15,FALSE),"")</f>
        <v>3</v>
      </c>
      <c r="J451" s="556" t="s">
        <v>172</v>
      </c>
      <c r="K451" s="558" t="str">
        <f>IFERROR(VLOOKUP($J451,[3]LSIns!$B$5:$C$45,2,FALSE),"")</f>
        <v>lsAlimentosyBebidas</v>
      </c>
      <c r="L451" s="557" t="s">
        <v>703</v>
      </c>
      <c r="M451" s="382" t="str">
        <f>IFERROR(VLOOKUP($L451,[4]Insumos!$C$2:$F$517,2,FALSE),"")</f>
        <v>unidad</v>
      </c>
      <c r="N451" s="505">
        <v>3</v>
      </c>
      <c r="O451" s="338">
        <f>IFERROR(VLOOKUP($L451,[4]Insumos!$C$2:$F$517,3,FALSE),"")</f>
        <v>12537.5</v>
      </c>
      <c r="P451" s="337">
        <f>+Tabla1[[#This Row],[Precio Unitario]]*Tabla1[[#This Row],[Cantidad de Insumos]]</f>
        <v>37612.5</v>
      </c>
      <c r="Q451" s="380" t="str">
        <f>IFERROR(VLOOKUP($L451,[4]Insumos!$C$2:$F$517,4,FALSE),"")</f>
        <v>2.3.1.1.01</v>
      </c>
      <c r="R451" s="556"/>
      <c r="S451" s="449"/>
      <c r="T451" s="449"/>
    </row>
    <row r="452" spans="2:20" ht="51" x14ac:dyDescent="0.25">
      <c r="B452" s="403" t="e">
        <f>IF(Tabla1[[#This Row],[Código_Actividad]]="","",CONCATENATE(Tabla1[[#This Row],[POA]],".",Tabla1[[#This Row],[SRS]],".",Tabla1[[#This Row],[AREA]],".",Tabla1[[#This Row],[TIPO]]))</f>
        <v>#REF!</v>
      </c>
      <c r="C452" s="403" t="e">
        <f>IF(Tabla1[[#This Row],[Código_Actividad]]="","",'Formulario PPGR1'!#REF!)</f>
        <v>#REF!</v>
      </c>
      <c r="D452" s="403" t="e">
        <f>IF(Tabla1[[#This Row],[Código_Actividad]]="","",'Formulario PPGR1'!#REF!)</f>
        <v>#REF!</v>
      </c>
      <c r="E452" s="403" t="e">
        <f>IF(Tabla1[[#This Row],[Código_Actividad]]="","",'Formulario PPGR1'!#REF!)</f>
        <v>#REF!</v>
      </c>
      <c r="F452" s="403" t="e">
        <f>IF(Tabla1[[#This Row],[Código_Actividad]]="","",'Formulario PPGR1'!#REF!)</f>
        <v>#REF!</v>
      </c>
      <c r="G452" s="335" t="s">
        <v>2389</v>
      </c>
      <c r="H452" s="572" t="str">
        <f>IFERROR(VLOOKUP(Tabla1[[#This Row],[Código_Actividad]],'Formulario PPGR2'!$H$10:$I$1048576,2,FALSE),"")</f>
        <v>Levantamiento y seguimiento de los casos litigiosos del Servicio Regional de Salud (SRS) y sus establecimientos hospitalarios</v>
      </c>
      <c r="I452" s="384">
        <f>IFERROR(VLOOKUP(Tabla1[[#This Row],[Código_Actividad]],Tabla2[[Código]:[Total de Acciones ]],15,FALSE),"")</f>
        <v>4</v>
      </c>
      <c r="J452" s="556" t="s">
        <v>128</v>
      </c>
      <c r="K452" s="558" t="str">
        <f>IFERROR(VLOOKUP($J452,[3]LSIns!$B$5:$C$45,2,FALSE),"")</f>
        <v>lsViaticosDP</v>
      </c>
      <c r="L452" s="557" t="s">
        <v>1302</v>
      </c>
      <c r="M452" s="382" t="str">
        <f>IFERROR(VLOOKUP($L452,[4]Insumos!$C$2:$F$517,2,FALSE),"")</f>
        <v xml:space="preserve">Cheque </v>
      </c>
      <c r="N452" s="505">
        <v>8</v>
      </c>
      <c r="O452" s="338">
        <f>IFERROR(VLOOKUP($L452,[4]Insumos!$C$2:$F$517,3,FALSE),"")</f>
        <v>2100</v>
      </c>
      <c r="P452" s="337">
        <f>+Tabla1[[#This Row],[Precio Unitario]]*Tabla1[[#This Row],[Cantidad de Insumos]]</f>
        <v>16800</v>
      </c>
      <c r="Q452" s="380" t="str">
        <f>IFERROR(VLOOKUP($L452,[4]Insumos!$C$2:$F$517,4,FALSE),"")</f>
        <v>2.2.3.1.01</v>
      </c>
      <c r="R452" s="556"/>
      <c r="S452" s="449"/>
      <c r="T452" s="449"/>
    </row>
    <row r="453" spans="2:20" ht="51" x14ac:dyDescent="0.25">
      <c r="B453" s="403" t="e">
        <f>IF(Tabla1[[#This Row],[Código_Actividad]]="","",CONCATENATE(Tabla1[[#This Row],[POA]],".",Tabla1[[#This Row],[SRS]],".",Tabla1[[#This Row],[AREA]],".",Tabla1[[#This Row],[TIPO]]))</f>
        <v>#REF!</v>
      </c>
      <c r="C453" s="403" t="e">
        <f>IF(Tabla1[[#This Row],[Código_Actividad]]="","",'Formulario PPGR1'!#REF!)</f>
        <v>#REF!</v>
      </c>
      <c r="D453" s="403" t="e">
        <f>IF(Tabla1[[#This Row],[Código_Actividad]]="","",'Formulario PPGR1'!#REF!)</f>
        <v>#REF!</v>
      </c>
      <c r="E453" s="403" t="e">
        <f>IF(Tabla1[[#This Row],[Código_Actividad]]="","",'Formulario PPGR1'!#REF!)</f>
        <v>#REF!</v>
      </c>
      <c r="F453" s="403" t="e">
        <f>IF(Tabla1[[#This Row],[Código_Actividad]]="","",'Formulario PPGR1'!#REF!)</f>
        <v>#REF!</v>
      </c>
      <c r="G453" s="335" t="s">
        <v>2389</v>
      </c>
      <c r="H453" s="572" t="str">
        <f>IFERROR(VLOOKUP(Tabla1[[#This Row],[Código_Actividad]],'Formulario PPGR2'!$H$10:$I$1048576,2,FALSE),"")</f>
        <v>Levantamiento y seguimiento de los casos litigiosos del Servicio Regional de Salud (SRS) y sus establecimientos hospitalarios</v>
      </c>
      <c r="I453" s="384">
        <f>IFERROR(VLOOKUP(Tabla1[[#This Row],[Código_Actividad]],Tabla2[[Código]:[Total de Acciones ]],15,FALSE),"")</f>
        <v>4</v>
      </c>
      <c r="J453" s="556" t="s">
        <v>128</v>
      </c>
      <c r="K453" s="558" t="str">
        <f>IFERROR(VLOOKUP($J453,[3]LSIns!$B$5:$C$45,2,FALSE),"")</f>
        <v>lsViaticosDP</v>
      </c>
      <c r="L453" s="557" t="s">
        <v>1299</v>
      </c>
      <c r="M453" s="382" t="str">
        <f>IFERROR(VLOOKUP($L453,[4]Insumos!$C$2:$F$517,2,FALSE),"")</f>
        <v xml:space="preserve">Cheque </v>
      </c>
      <c r="N453" s="505">
        <v>4</v>
      </c>
      <c r="O453" s="338">
        <f>IFERROR(VLOOKUP($L453,[4]Insumos!$C$2:$F$517,3,FALSE),"")</f>
        <v>1500</v>
      </c>
      <c r="P453" s="337">
        <f>+Tabla1[[#This Row],[Precio Unitario]]*Tabla1[[#This Row],[Cantidad de Insumos]]</f>
        <v>6000</v>
      </c>
      <c r="Q453" s="380" t="str">
        <f>IFERROR(VLOOKUP($L453,[4]Insumos!$C$2:$F$517,4,FALSE),"")</f>
        <v>2.2.3.1.01</v>
      </c>
      <c r="R453" s="556"/>
      <c r="S453" s="449"/>
      <c r="T453" s="449"/>
    </row>
    <row r="454" spans="2:20" ht="51" x14ac:dyDescent="0.25">
      <c r="B454" s="403" t="e">
        <f>IF(Tabla1[[#This Row],[Código_Actividad]]="","",CONCATENATE(Tabla1[[#This Row],[POA]],".",Tabla1[[#This Row],[SRS]],".",Tabla1[[#This Row],[AREA]],".",Tabla1[[#This Row],[TIPO]]))</f>
        <v>#REF!</v>
      </c>
      <c r="C454" s="403" t="e">
        <f>IF(Tabla1[[#This Row],[Código_Actividad]]="","",'Formulario PPGR1'!#REF!)</f>
        <v>#REF!</v>
      </c>
      <c r="D454" s="403" t="e">
        <f>IF(Tabla1[[#This Row],[Código_Actividad]]="","",'Formulario PPGR1'!#REF!)</f>
        <v>#REF!</v>
      </c>
      <c r="E454" s="403" t="e">
        <f>IF(Tabla1[[#This Row],[Código_Actividad]]="","",'Formulario PPGR1'!#REF!)</f>
        <v>#REF!</v>
      </c>
      <c r="F454" s="403" t="e">
        <f>IF(Tabla1[[#This Row],[Código_Actividad]]="","",'Formulario PPGR1'!#REF!)</f>
        <v>#REF!</v>
      </c>
      <c r="G454" s="335" t="s">
        <v>2389</v>
      </c>
      <c r="H454" s="572" t="str">
        <f>IFERROR(VLOOKUP(Tabla1[[#This Row],[Código_Actividad]],'Formulario PPGR2'!$H$10:$I$1048576,2,FALSE),"")</f>
        <v>Levantamiento y seguimiento de los casos litigiosos del Servicio Regional de Salud (SRS) y sus establecimientos hospitalarios</v>
      </c>
      <c r="I454" s="384">
        <f>IFERROR(VLOOKUP(Tabla1[[#This Row],[Código_Actividad]],Tabla2[[Código]:[Total de Acciones ]],15,FALSE),"")</f>
        <v>4</v>
      </c>
      <c r="J454" s="556" t="s">
        <v>216</v>
      </c>
      <c r="K454" s="558" t="str">
        <f>IFERROR(VLOOKUP($J454,[3]LSIns!$B$5:$C$45,2,FALSE),"")</f>
        <v>lsGasoil</v>
      </c>
      <c r="L454" s="557" t="s">
        <v>854</v>
      </c>
      <c r="M454" s="382" t="str">
        <f>IFERROR(VLOOKUP($L454,[4]Insumos!$C$2:$F$517,2,FALSE),"")</f>
        <v>galon</v>
      </c>
      <c r="N454" s="505">
        <v>40</v>
      </c>
      <c r="O454" s="338">
        <f>IFERROR(VLOOKUP($L454,[4]Insumos!$C$2:$F$517,3,FALSE),"")</f>
        <v>181</v>
      </c>
      <c r="P454" s="337">
        <f>+Tabla1[[#This Row],[Precio Unitario]]*Tabla1[[#This Row],[Cantidad de Insumos]]</f>
        <v>7240</v>
      </c>
      <c r="Q454" s="380" t="str">
        <f>IFERROR(VLOOKUP($L454,[4]Insumos!$C$2:$F$517,4,FALSE),"")</f>
        <v>2.3.7.1.02</v>
      </c>
      <c r="R454" s="556"/>
      <c r="S454" s="449"/>
      <c r="T454" s="449"/>
    </row>
    <row r="455" spans="2:20" ht="51" x14ac:dyDescent="0.25">
      <c r="B455" s="403" t="e">
        <f>IF(Tabla1[[#This Row],[Código_Actividad]]="","",CONCATENATE(Tabla1[[#This Row],[POA]],".",Tabla1[[#This Row],[SRS]],".",Tabla1[[#This Row],[AREA]],".",Tabla1[[#This Row],[TIPO]]))</f>
        <v>#REF!</v>
      </c>
      <c r="C455" s="403" t="e">
        <f>IF(Tabla1[[#This Row],[Código_Actividad]]="","",'Formulario PPGR1'!#REF!)</f>
        <v>#REF!</v>
      </c>
      <c r="D455" s="403" t="e">
        <f>IF(Tabla1[[#This Row],[Código_Actividad]]="","",'Formulario PPGR1'!#REF!)</f>
        <v>#REF!</v>
      </c>
      <c r="E455" s="403" t="e">
        <f>IF(Tabla1[[#This Row],[Código_Actividad]]="","",'Formulario PPGR1'!#REF!)</f>
        <v>#REF!</v>
      </c>
      <c r="F455" s="403" t="e">
        <f>IF(Tabla1[[#This Row],[Código_Actividad]]="","",'Formulario PPGR1'!#REF!)</f>
        <v>#REF!</v>
      </c>
      <c r="G455" s="335" t="s">
        <v>2390</v>
      </c>
      <c r="H455" s="572" t="str">
        <f>IFERROR(VLOOKUP(Tabla1[[#This Row],[Código_Actividad]],'Formulario PPGR2'!$H$10:$I$1048576,2,FALSE),"")</f>
        <v>Levantamiento del estatus jurídico y titularidad de las edificaciones y terrenos del SRS y sus establecimientos hospitalarios</v>
      </c>
      <c r="I455" s="384">
        <f>IFERROR(VLOOKUP(Tabla1[[#This Row],[Código_Actividad]],Tabla2[[Código]:[Total de Acciones ]],15,FALSE),"")</f>
        <v>4</v>
      </c>
      <c r="J455" s="556" t="s">
        <v>128</v>
      </c>
      <c r="K455" s="558" t="str">
        <f>IFERROR(VLOOKUP($J455,[3]LSIns!$B$5:$C$45,2,FALSE),"")</f>
        <v>lsViaticosDP</v>
      </c>
      <c r="L455" s="557" t="s">
        <v>1302</v>
      </c>
      <c r="M455" s="382" t="str">
        <f>IFERROR(VLOOKUP($L455,[4]Insumos!$C$2:$F$517,2,FALSE),"")</f>
        <v xml:space="preserve">Cheque </v>
      </c>
      <c r="N455" s="505">
        <v>8</v>
      </c>
      <c r="O455" s="338">
        <f>IFERROR(VLOOKUP($L455,[4]Insumos!$C$2:$F$517,3,FALSE),"")</f>
        <v>2100</v>
      </c>
      <c r="P455" s="337">
        <f>+Tabla1[[#This Row],[Precio Unitario]]*Tabla1[[#This Row],[Cantidad de Insumos]]</f>
        <v>16800</v>
      </c>
      <c r="Q455" s="380" t="str">
        <f>IFERROR(VLOOKUP($L455,[4]Insumos!$C$2:$F$517,4,FALSE),"")</f>
        <v>2.2.3.1.01</v>
      </c>
      <c r="R455" s="556"/>
      <c r="S455" s="449"/>
      <c r="T455" s="449"/>
    </row>
    <row r="456" spans="2:20" ht="51" x14ac:dyDescent="0.25">
      <c r="B456" s="403" t="e">
        <f>IF(Tabla1[[#This Row],[Código_Actividad]]="","",CONCATENATE(Tabla1[[#This Row],[POA]],".",Tabla1[[#This Row],[SRS]],".",Tabla1[[#This Row],[AREA]],".",Tabla1[[#This Row],[TIPO]]))</f>
        <v>#REF!</v>
      </c>
      <c r="C456" s="403" t="e">
        <f>IF(Tabla1[[#This Row],[Código_Actividad]]="","",'Formulario PPGR1'!#REF!)</f>
        <v>#REF!</v>
      </c>
      <c r="D456" s="403" t="e">
        <f>IF(Tabla1[[#This Row],[Código_Actividad]]="","",'Formulario PPGR1'!#REF!)</f>
        <v>#REF!</v>
      </c>
      <c r="E456" s="403" t="e">
        <f>IF(Tabla1[[#This Row],[Código_Actividad]]="","",'Formulario PPGR1'!#REF!)</f>
        <v>#REF!</v>
      </c>
      <c r="F456" s="403" t="e">
        <f>IF(Tabla1[[#This Row],[Código_Actividad]]="","",'Formulario PPGR1'!#REF!)</f>
        <v>#REF!</v>
      </c>
      <c r="G456" s="335" t="s">
        <v>2390</v>
      </c>
      <c r="H456" s="572" t="str">
        <f>IFERROR(VLOOKUP(Tabla1[[#This Row],[Código_Actividad]],'Formulario PPGR2'!$H$10:$I$1048576,2,FALSE),"")</f>
        <v>Levantamiento del estatus jurídico y titularidad de las edificaciones y terrenos del SRS y sus establecimientos hospitalarios</v>
      </c>
      <c r="I456" s="384">
        <f>IFERROR(VLOOKUP(Tabla1[[#This Row],[Código_Actividad]],Tabla2[[Código]:[Total de Acciones ]],15,FALSE),"")</f>
        <v>4</v>
      </c>
      <c r="J456" s="556" t="s">
        <v>128</v>
      </c>
      <c r="K456" s="558" t="str">
        <f>IFERROR(VLOOKUP($J456,[3]LSIns!$B$5:$C$45,2,FALSE),"")</f>
        <v>lsViaticosDP</v>
      </c>
      <c r="L456" s="557" t="s">
        <v>1299</v>
      </c>
      <c r="M456" s="382" t="str">
        <f>IFERROR(VLOOKUP($L456,[4]Insumos!$C$2:$F$517,2,FALSE),"")</f>
        <v xml:space="preserve">Cheque </v>
      </c>
      <c r="N456" s="505">
        <v>4</v>
      </c>
      <c r="O456" s="338">
        <f>IFERROR(VLOOKUP($L456,[4]Insumos!$C$2:$F$517,3,FALSE),"")</f>
        <v>1500</v>
      </c>
      <c r="P456" s="337">
        <f>+Tabla1[[#This Row],[Precio Unitario]]*Tabla1[[#This Row],[Cantidad de Insumos]]</f>
        <v>6000</v>
      </c>
      <c r="Q456" s="380" t="str">
        <f>IFERROR(VLOOKUP($L456,[4]Insumos!$C$2:$F$517,4,FALSE),"")</f>
        <v>2.2.3.1.01</v>
      </c>
      <c r="R456" s="556"/>
      <c r="S456" s="449"/>
      <c r="T456" s="449"/>
    </row>
    <row r="457" spans="2:20" ht="51" x14ac:dyDescent="0.25">
      <c r="B457" s="403" t="e">
        <f>IF(Tabla1[[#This Row],[Código_Actividad]]="","",CONCATENATE(Tabla1[[#This Row],[POA]],".",Tabla1[[#This Row],[SRS]],".",Tabla1[[#This Row],[AREA]],".",Tabla1[[#This Row],[TIPO]]))</f>
        <v>#REF!</v>
      </c>
      <c r="C457" s="403" t="e">
        <f>IF(Tabla1[[#This Row],[Código_Actividad]]="","",'Formulario PPGR1'!#REF!)</f>
        <v>#REF!</v>
      </c>
      <c r="D457" s="403" t="e">
        <f>IF(Tabla1[[#This Row],[Código_Actividad]]="","",'Formulario PPGR1'!#REF!)</f>
        <v>#REF!</v>
      </c>
      <c r="E457" s="403" t="e">
        <f>IF(Tabla1[[#This Row],[Código_Actividad]]="","",'Formulario PPGR1'!#REF!)</f>
        <v>#REF!</v>
      </c>
      <c r="F457" s="403" t="e">
        <f>IF(Tabla1[[#This Row],[Código_Actividad]]="","",'Formulario PPGR1'!#REF!)</f>
        <v>#REF!</v>
      </c>
      <c r="G457" s="335" t="s">
        <v>2390</v>
      </c>
      <c r="H457" s="572" t="str">
        <f>IFERROR(VLOOKUP(Tabla1[[#This Row],[Código_Actividad]],'Formulario PPGR2'!$H$10:$I$1048576,2,FALSE),"")</f>
        <v>Levantamiento del estatus jurídico y titularidad de las edificaciones y terrenos del SRS y sus establecimientos hospitalarios</v>
      </c>
      <c r="I457" s="384">
        <f>IFERROR(VLOOKUP(Tabla1[[#This Row],[Código_Actividad]],Tabla2[[Código]:[Total de Acciones ]],15,FALSE),"")</f>
        <v>4</v>
      </c>
      <c r="J457" s="556" t="s">
        <v>216</v>
      </c>
      <c r="K457" s="558" t="str">
        <f>IFERROR(VLOOKUP($J457,[3]LSIns!$B$5:$C$45,2,FALSE),"")</f>
        <v>lsGasoil</v>
      </c>
      <c r="L457" s="557" t="s">
        <v>854</v>
      </c>
      <c r="M457" s="382" t="str">
        <f>IFERROR(VLOOKUP($L457,[4]Insumos!$C$2:$F$517,2,FALSE),"")</f>
        <v>galon</v>
      </c>
      <c r="N457" s="505">
        <v>40</v>
      </c>
      <c r="O457" s="338">
        <f>IFERROR(VLOOKUP($L457,[4]Insumos!$C$2:$F$517,3,FALSE),"")</f>
        <v>181</v>
      </c>
      <c r="P457" s="337">
        <f>+Tabla1[[#This Row],[Precio Unitario]]*Tabla1[[#This Row],[Cantidad de Insumos]]</f>
        <v>7240</v>
      </c>
      <c r="Q457" s="380" t="str">
        <f>IFERROR(VLOOKUP($L457,[4]Insumos!$C$2:$F$517,4,FALSE),"")</f>
        <v>2.3.7.1.02</v>
      </c>
      <c r="R457" s="556"/>
      <c r="S457" s="449"/>
      <c r="T457" s="449"/>
    </row>
    <row r="458" spans="2:20" ht="63.75" x14ac:dyDescent="0.25">
      <c r="B458" s="403" t="e">
        <f>IF(Tabla1[[#This Row],[Código_Actividad]]="","",CONCATENATE(Tabla1[[#This Row],[POA]],".",Tabla1[[#This Row],[SRS]],".",Tabla1[[#This Row],[AREA]],".",Tabla1[[#This Row],[TIPO]]))</f>
        <v>#REF!</v>
      </c>
      <c r="C458" s="403" t="e">
        <f>IF(Tabla1[[#This Row],[Código_Actividad]]="","",'Formulario PPGR1'!#REF!)</f>
        <v>#REF!</v>
      </c>
      <c r="D458" s="403" t="e">
        <f>IF(Tabla1[[#This Row],[Código_Actividad]]="","",'Formulario PPGR1'!#REF!)</f>
        <v>#REF!</v>
      </c>
      <c r="E458" s="403" t="e">
        <f>IF(Tabla1[[#This Row],[Código_Actividad]]="","",'Formulario PPGR1'!#REF!)</f>
        <v>#REF!</v>
      </c>
      <c r="F458" s="403" t="e">
        <f>IF(Tabla1[[#This Row],[Código_Actividad]]="","",'Formulario PPGR1'!#REF!)</f>
        <v>#REF!</v>
      </c>
      <c r="G458" s="335" t="s">
        <v>2396</v>
      </c>
      <c r="H458" s="572" t="str">
        <f>IFERROR(VLOOKUP(Tabla1[[#This Row],[Código_Actividad]],'Formulario PPGR2'!$H$10:$I$1048576,2,FALSE),"")</f>
        <v>Seguimiento a los procesos de compras ejecutados por los centros hospitalarios bajo dependencia territorial del Servicio Regional de Salud (SRS)</v>
      </c>
      <c r="I458" s="384">
        <f>IFERROR(VLOOKUP(Tabla1[[#This Row],[Código_Actividad]],Tabla2[[Código]:[Total de Acciones ]],15,FALSE),"")</f>
        <v>3</v>
      </c>
      <c r="J458" s="556" t="s">
        <v>128</v>
      </c>
      <c r="K458" s="558" t="s">
        <v>1298</v>
      </c>
      <c r="L458" s="557" t="s">
        <v>1302</v>
      </c>
      <c r="M458" s="382" t="str">
        <f>IFERROR(VLOOKUP($L458,[4]Insumos!$C$2:$F$517,2,FALSE),"")</f>
        <v xml:space="preserve">Cheque </v>
      </c>
      <c r="N458" s="505">
        <v>6</v>
      </c>
      <c r="O458" s="338">
        <f>IFERROR(VLOOKUP($L458,[4]Insumos!$C$2:$F$517,3,FALSE),"")</f>
        <v>2100</v>
      </c>
      <c r="P458" s="337">
        <f>+Tabla1[[#This Row],[Precio Unitario]]*Tabla1[[#This Row],[Cantidad de Insumos]]</f>
        <v>12600</v>
      </c>
      <c r="Q458" s="380" t="str">
        <f>IFERROR(VLOOKUP($L458,[4]Insumos!$C$2:$F$517,4,FALSE),"")</f>
        <v>2.2.3.1.01</v>
      </c>
      <c r="R458" s="556"/>
      <c r="S458" s="449"/>
      <c r="T458" s="449"/>
    </row>
    <row r="459" spans="2:20" ht="63.75" x14ac:dyDescent="0.25">
      <c r="B459" s="403" t="e">
        <f>IF(Tabla1[[#This Row],[Código_Actividad]]="","",CONCATENATE(Tabla1[[#This Row],[POA]],".",Tabla1[[#This Row],[SRS]],".",Tabla1[[#This Row],[AREA]],".",Tabla1[[#This Row],[TIPO]]))</f>
        <v>#REF!</v>
      </c>
      <c r="C459" s="403" t="e">
        <f>IF(Tabla1[[#This Row],[Código_Actividad]]="","",'Formulario PPGR1'!#REF!)</f>
        <v>#REF!</v>
      </c>
      <c r="D459" s="403" t="e">
        <f>IF(Tabla1[[#This Row],[Código_Actividad]]="","",'Formulario PPGR1'!#REF!)</f>
        <v>#REF!</v>
      </c>
      <c r="E459" s="403" t="e">
        <f>IF(Tabla1[[#This Row],[Código_Actividad]]="","",'Formulario PPGR1'!#REF!)</f>
        <v>#REF!</v>
      </c>
      <c r="F459" s="403" t="e">
        <f>IF(Tabla1[[#This Row],[Código_Actividad]]="","",'Formulario PPGR1'!#REF!)</f>
        <v>#REF!</v>
      </c>
      <c r="G459" s="335" t="s">
        <v>2396</v>
      </c>
      <c r="H459" s="572" t="str">
        <f>IFERROR(VLOOKUP(Tabla1[[#This Row],[Código_Actividad]],'Formulario PPGR2'!$H$10:$I$1048576,2,FALSE),"")</f>
        <v>Seguimiento a los procesos de compras ejecutados por los centros hospitalarios bajo dependencia territorial del Servicio Regional de Salud (SRS)</v>
      </c>
      <c r="I459" s="384">
        <f>IFERROR(VLOOKUP(Tabla1[[#This Row],[Código_Actividad]],Tabla2[[Código]:[Total de Acciones ]],15,FALSE),"")</f>
        <v>3</v>
      </c>
      <c r="J459" s="556" t="s">
        <v>128</v>
      </c>
      <c r="K459" s="558" t="s">
        <v>1298</v>
      </c>
      <c r="L459" s="557" t="s">
        <v>1299</v>
      </c>
      <c r="M459" s="382" t="str">
        <f>IFERROR(VLOOKUP($L459,[4]Insumos!$C$2:$F$517,2,FALSE),"")</f>
        <v xml:space="preserve">Cheque </v>
      </c>
      <c r="N459" s="505">
        <v>3</v>
      </c>
      <c r="O459" s="338">
        <f>IFERROR(VLOOKUP($L459,[4]Insumos!$C$2:$F$517,3,FALSE),"")</f>
        <v>1500</v>
      </c>
      <c r="P459" s="337">
        <f>+Tabla1[[#This Row],[Precio Unitario]]*Tabla1[[#This Row],[Cantidad de Insumos]]</f>
        <v>4500</v>
      </c>
      <c r="Q459" s="380" t="str">
        <f>IFERROR(VLOOKUP($L459,[4]Insumos!$C$2:$F$517,4,FALSE),"")</f>
        <v>2.2.3.1.01</v>
      </c>
      <c r="R459" s="556"/>
      <c r="S459" s="449"/>
      <c r="T459" s="449"/>
    </row>
    <row r="460" spans="2:20" ht="63.75" x14ac:dyDescent="0.25">
      <c r="B460" s="403" t="e">
        <f>IF(Tabla1[[#This Row],[Código_Actividad]]="","",CONCATENATE(Tabla1[[#This Row],[POA]],".",Tabla1[[#This Row],[SRS]],".",Tabla1[[#This Row],[AREA]],".",Tabla1[[#This Row],[TIPO]]))</f>
        <v>#REF!</v>
      </c>
      <c r="C460" s="403" t="e">
        <f>IF(Tabla1[[#This Row],[Código_Actividad]]="","",'Formulario PPGR1'!#REF!)</f>
        <v>#REF!</v>
      </c>
      <c r="D460" s="403" t="e">
        <f>IF(Tabla1[[#This Row],[Código_Actividad]]="","",'Formulario PPGR1'!#REF!)</f>
        <v>#REF!</v>
      </c>
      <c r="E460" s="403" t="e">
        <f>IF(Tabla1[[#This Row],[Código_Actividad]]="","",'Formulario PPGR1'!#REF!)</f>
        <v>#REF!</v>
      </c>
      <c r="F460" s="403" t="e">
        <f>IF(Tabla1[[#This Row],[Código_Actividad]]="","",'Formulario PPGR1'!#REF!)</f>
        <v>#REF!</v>
      </c>
      <c r="G460" s="335" t="s">
        <v>2396</v>
      </c>
      <c r="H460" s="572" t="str">
        <f>IFERROR(VLOOKUP(Tabla1[[#This Row],[Código_Actividad]],'Formulario PPGR2'!$H$10:$I$1048576,2,FALSE),"")</f>
        <v>Seguimiento a los procesos de compras ejecutados por los centros hospitalarios bajo dependencia territorial del Servicio Regional de Salud (SRS)</v>
      </c>
      <c r="I460" s="384">
        <f>IFERROR(VLOOKUP(Tabla1[[#This Row],[Código_Actividad]],Tabla2[[Código]:[Total de Acciones ]],15,FALSE),"")</f>
        <v>3</v>
      </c>
      <c r="J460" s="556" t="s">
        <v>216</v>
      </c>
      <c r="K460" s="558" t="s">
        <v>846</v>
      </c>
      <c r="L460" s="557" t="s">
        <v>854</v>
      </c>
      <c r="M460" s="382" t="str">
        <f>IFERROR(VLOOKUP($L460,[4]Insumos!$C$2:$F$517,2,FALSE),"")</f>
        <v>galon</v>
      </c>
      <c r="N460" s="505">
        <v>30</v>
      </c>
      <c r="O460" s="338">
        <f>IFERROR(VLOOKUP($L460,[4]Insumos!$C$2:$F$517,3,FALSE),"")</f>
        <v>181</v>
      </c>
      <c r="P460" s="337">
        <f>+Tabla1[[#This Row],[Precio Unitario]]*Tabla1[[#This Row],[Cantidad de Insumos]]</f>
        <v>5430</v>
      </c>
      <c r="Q460" s="380" t="str">
        <f>IFERROR(VLOOKUP($L460,[4]Insumos!$C$2:$F$517,4,FALSE),"")</f>
        <v>2.3.7.1.02</v>
      </c>
      <c r="R460" s="556"/>
      <c r="S460" s="449"/>
      <c r="T460" s="449"/>
    </row>
    <row r="461" spans="2:20" ht="25.5" x14ac:dyDescent="0.25">
      <c r="B461" s="403" t="e">
        <f>IF(Tabla1[[#This Row],[Código_Actividad]]="","",CONCATENATE(Tabla1[[#This Row],[POA]],".",Tabla1[[#This Row],[SRS]],".",Tabla1[[#This Row],[AREA]],".",Tabla1[[#This Row],[TIPO]]))</f>
        <v>#REF!</v>
      </c>
      <c r="C461" s="403" t="e">
        <f>IF(Tabla1[[#This Row],[Código_Actividad]]="","",'Formulario PPGR1'!#REF!)</f>
        <v>#REF!</v>
      </c>
      <c r="D461" s="403" t="e">
        <f>IF(Tabla1[[#This Row],[Código_Actividad]]="","",'Formulario PPGR1'!#REF!)</f>
        <v>#REF!</v>
      </c>
      <c r="E461" s="403" t="e">
        <f>IF(Tabla1[[#This Row],[Código_Actividad]]="","",'Formulario PPGR1'!#REF!)</f>
        <v>#REF!</v>
      </c>
      <c r="F461" s="403" t="e">
        <f>IF(Tabla1[[#This Row],[Código_Actividad]]="","",'Formulario PPGR1'!#REF!)</f>
        <v>#REF!</v>
      </c>
      <c r="G461" s="335" t="s">
        <v>2258</v>
      </c>
      <c r="H461" s="572" t="str">
        <f>IFERROR(VLOOKUP(Tabla1[[#This Row],[Código_Actividad]],'Formulario PPGR2'!$H$10:$I$1048576,2,FALSE),"")</f>
        <v xml:space="preserve">Monitoreo a los equipos de la UNAP al uso de las guias y protocolos </v>
      </c>
      <c r="I461" s="384">
        <f>IFERROR(VLOOKUP(Tabla1[[#This Row],[Código_Actividad]],Tabla2[[Código]:[Total de Acciones ]],15,FALSE),"")</f>
        <v>4</v>
      </c>
      <c r="J461" s="556" t="s">
        <v>128</v>
      </c>
      <c r="K461" s="558" t="str">
        <f>IFERROR(VLOOKUP($J461,[3]LSIns!$B$5:$C$45,2,FALSE),"")</f>
        <v>lsViaticosDP</v>
      </c>
      <c r="L461" s="557" t="s">
        <v>1302</v>
      </c>
      <c r="M461" s="382" t="str">
        <f>IFERROR(VLOOKUP($L461,[4]Insumos!$C$2:$F$517,2,FALSE),"")</f>
        <v xml:space="preserve">Cheque </v>
      </c>
      <c r="N461" s="505">
        <v>24</v>
      </c>
      <c r="O461" s="338">
        <f>IFERROR(VLOOKUP($L461,[4]Insumos!$C$2:$F$517,3,FALSE),"")</f>
        <v>2100</v>
      </c>
      <c r="P461" s="337">
        <f>+Tabla1[[#This Row],[Precio Unitario]]*Tabla1[[#This Row],[Cantidad de Insumos]]</f>
        <v>50400</v>
      </c>
      <c r="Q461" s="380" t="str">
        <f>IFERROR(VLOOKUP($L461,[4]Insumos!$C$2:$F$517,4,FALSE),"")</f>
        <v>2.2.3.1.01</v>
      </c>
      <c r="R461" s="556"/>
      <c r="S461" s="449"/>
      <c r="T461" s="449"/>
    </row>
    <row r="462" spans="2:20" ht="25.5" x14ac:dyDescent="0.25">
      <c r="B462" s="403" t="e">
        <f>IF(Tabla1[[#This Row],[Código_Actividad]]="","",CONCATENATE(Tabla1[[#This Row],[POA]],".",Tabla1[[#This Row],[SRS]],".",Tabla1[[#This Row],[AREA]],".",Tabla1[[#This Row],[TIPO]]))</f>
        <v>#REF!</v>
      </c>
      <c r="C462" s="403" t="e">
        <f>IF(Tabla1[[#This Row],[Código_Actividad]]="","",'Formulario PPGR1'!#REF!)</f>
        <v>#REF!</v>
      </c>
      <c r="D462" s="403" t="e">
        <f>IF(Tabla1[[#This Row],[Código_Actividad]]="","",'Formulario PPGR1'!#REF!)</f>
        <v>#REF!</v>
      </c>
      <c r="E462" s="403" t="e">
        <f>IF(Tabla1[[#This Row],[Código_Actividad]]="","",'Formulario PPGR1'!#REF!)</f>
        <v>#REF!</v>
      </c>
      <c r="F462" s="403" t="e">
        <f>IF(Tabla1[[#This Row],[Código_Actividad]]="","",'Formulario PPGR1'!#REF!)</f>
        <v>#REF!</v>
      </c>
      <c r="G462" s="335" t="s">
        <v>2258</v>
      </c>
      <c r="H462" s="572" t="str">
        <f>IFERROR(VLOOKUP(Tabla1[[#This Row],[Código_Actividad]],'Formulario PPGR2'!$H$10:$I$1048576,2,FALSE),"")</f>
        <v xml:space="preserve">Monitoreo a los equipos de la UNAP al uso de las guias y protocolos </v>
      </c>
      <c r="I462" s="384">
        <f>IFERROR(VLOOKUP(Tabla1[[#This Row],[Código_Actividad]],Tabla2[[Código]:[Total de Acciones ]],15,FALSE),"")</f>
        <v>4</v>
      </c>
      <c r="J462" s="556" t="s">
        <v>128</v>
      </c>
      <c r="K462" s="558" t="str">
        <f>IFERROR(VLOOKUP($J462,[3]LSIns!$B$5:$C$45,2,FALSE),"")</f>
        <v>lsViaticosDP</v>
      </c>
      <c r="L462" s="557" t="s">
        <v>1299</v>
      </c>
      <c r="M462" s="382" t="str">
        <f>IFERROR(VLOOKUP($L462,[4]Insumos!$C$2:$F$517,2,FALSE),"")</f>
        <v xml:space="preserve">Cheque </v>
      </c>
      <c r="N462" s="505">
        <v>12</v>
      </c>
      <c r="O462" s="338">
        <f>IFERROR(VLOOKUP($L462,[4]Insumos!$C$2:$F$517,3,FALSE),"")</f>
        <v>1500</v>
      </c>
      <c r="P462" s="337">
        <f>+Tabla1[[#This Row],[Precio Unitario]]*Tabla1[[#This Row],[Cantidad de Insumos]]</f>
        <v>18000</v>
      </c>
      <c r="Q462" s="380" t="str">
        <f>IFERROR(VLOOKUP($L462,[4]Insumos!$C$2:$F$517,4,FALSE),"")</f>
        <v>2.2.3.1.01</v>
      </c>
      <c r="R462" s="556"/>
      <c r="S462" s="449"/>
      <c r="T462" s="449"/>
    </row>
    <row r="463" spans="2:20" ht="25.5" x14ac:dyDescent="0.25">
      <c r="B463" s="403" t="e">
        <f>IF(Tabla1[[#This Row],[Código_Actividad]]="","",CONCATENATE(Tabla1[[#This Row],[POA]],".",Tabla1[[#This Row],[SRS]],".",Tabla1[[#This Row],[AREA]],".",Tabla1[[#This Row],[TIPO]]))</f>
        <v>#REF!</v>
      </c>
      <c r="C463" s="403" t="e">
        <f>IF(Tabla1[[#This Row],[Código_Actividad]]="","",'Formulario PPGR1'!#REF!)</f>
        <v>#REF!</v>
      </c>
      <c r="D463" s="403" t="e">
        <f>IF(Tabla1[[#This Row],[Código_Actividad]]="","",'Formulario PPGR1'!#REF!)</f>
        <v>#REF!</v>
      </c>
      <c r="E463" s="403" t="e">
        <f>IF(Tabla1[[#This Row],[Código_Actividad]]="","",'Formulario PPGR1'!#REF!)</f>
        <v>#REF!</v>
      </c>
      <c r="F463" s="403" t="e">
        <f>IF(Tabla1[[#This Row],[Código_Actividad]]="","",'Formulario PPGR1'!#REF!)</f>
        <v>#REF!</v>
      </c>
      <c r="G463" s="335" t="s">
        <v>2258</v>
      </c>
      <c r="H463" s="572" t="str">
        <f>IFERROR(VLOOKUP(Tabla1[[#This Row],[Código_Actividad]],'Formulario PPGR2'!$H$10:$I$1048576,2,FALSE),"")</f>
        <v xml:space="preserve">Monitoreo a los equipos de la UNAP al uso de las guias y protocolos </v>
      </c>
      <c r="I463" s="384">
        <f>IFERROR(VLOOKUP(Tabla1[[#This Row],[Código_Actividad]],Tabla2[[Código]:[Total de Acciones ]],15,FALSE),"")</f>
        <v>4</v>
      </c>
      <c r="J463" s="556" t="s">
        <v>216</v>
      </c>
      <c r="K463" s="558" t="str">
        <f>IFERROR(VLOOKUP($J463,[3]LSIns!$B$5:$C$45,2,FALSE),"")</f>
        <v>lsGasoil</v>
      </c>
      <c r="L463" s="557" t="s">
        <v>854</v>
      </c>
      <c r="M463" s="382" t="str">
        <f>IFERROR(VLOOKUP($L463,[4]Insumos!$C$2:$F$517,2,FALSE),"")</f>
        <v>galon</v>
      </c>
      <c r="N463" s="505">
        <v>120</v>
      </c>
      <c r="O463" s="338">
        <f>IFERROR(VLOOKUP($L463,[4]Insumos!$C$2:$F$517,3,FALSE),"")</f>
        <v>181</v>
      </c>
      <c r="P463" s="337">
        <f>+Tabla1[[#This Row],[Precio Unitario]]*Tabla1[[#This Row],[Cantidad de Insumos]]</f>
        <v>21720</v>
      </c>
      <c r="Q463" s="380" t="str">
        <f>IFERROR(VLOOKUP($L463,[4]Insumos!$C$2:$F$517,4,FALSE),"")</f>
        <v>2.3.7.1.02</v>
      </c>
      <c r="R463" s="556"/>
      <c r="S463" s="449"/>
      <c r="T463" s="449"/>
    </row>
    <row r="464" spans="2:20" ht="63.75" x14ac:dyDescent="0.25">
      <c r="B464" s="403" t="e">
        <f>IF(Tabla1[[#This Row],[Código_Actividad]]="","",CONCATENATE(Tabla1[[#This Row],[POA]],".",Tabla1[[#This Row],[SRS]],".",Tabla1[[#This Row],[AREA]],".",Tabla1[[#This Row],[TIPO]]))</f>
        <v>#REF!</v>
      </c>
      <c r="C464" s="403" t="e">
        <f>IF(Tabla1[[#This Row],[Código_Actividad]]="","",'Formulario PPGR1'!#REF!)</f>
        <v>#REF!</v>
      </c>
      <c r="D464" s="403" t="e">
        <f>IF(Tabla1[[#This Row],[Código_Actividad]]="","",'Formulario PPGR1'!#REF!)</f>
        <v>#REF!</v>
      </c>
      <c r="E464" s="403" t="e">
        <f>IF(Tabla1[[#This Row],[Código_Actividad]]="","",'Formulario PPGR1'!#REF!)</f>
        <v>#REF!</v>
      </c>
      <c r="F464" s="403" t="e">
        <f>IF(Tabla1[[#This Row],[Código_Actividad]]="","",'Formulario PPGR1'!#REF!)</f>
        <v>#REF!</v>
      </c>
      <c r="G464" s="335" t="s">
        <v>2105</v>
      </c>
      <c r="H464" s="572" t="str">
        <f>IFERROR(VLOOKUP(Tabla1[[#This Row],[Código_Actividad]],'Formulario PPGR2'!$H$10:$I$1048576,2,FALSE),"")</f>
        <v>Seguimiento a los equipos de las UNAP para registro oportuno de las atenciones en el sistema de información de Primer Nivel de Atención</v>
      </c>
      <c r="I464" s="384">
        <f>IFERROR(VLOOKUP(Tabla1[[#This Row],[Código_Actividad]],Tabla2[[Código]:[Total de Acciones ]],15,FALSE),"")</f>
        <v>4</v>
      </c>
      <c r="J464" s="556" t="s">
        <v>128</v>
      </c>
      <c r="K464" s="558" t="str">
        <f>IFERROR(VLOOKUP($J464,[3]LSIns!$B$5:$C$45,2,FALSE),"")</f>
        <v>lsViaticosDP</v>
      </c>
      <c r="L464" s="557" t="s">
        <v>1302</v>
      </c>
      <c r="M464" s="382" t="str">
        <f>IFERROR(VLOOKUP($L464,[4]Insumos!$C$2:$F$517,2,FALSE),"")</f>
        <v xml:space="preserve">Cheque </v>
      </c>
      <c r="N464" s="505">
        <v>24</v>
      </c>
      <c r="O464" s="338">
        <f>IFERROR(VLOOKUP($L464,[4]Insumos!$C$2:$F$517,3,FALSE),"")</f>
        <v>2100</v>
      </c>
      <c r="P464" s="337">
        <f>+Tabla1[[#This Row],[Precio Unitario]]*Tabla1[[#This Row],[Cantidad de Insumos]]</f>
        <v>50400</v>
      </c>
      <c r="Q464" s="380" t="str">
        <f>IFERROR(VLOOKUP($L464,[4]Insumos!$C$2:$F$517,4,FALSE),"")</f>
        <v>2.2.3.1.01</v>
      </c>
      <c r="R464" s="556"/>
      <c r="S464" s="449"/>
      <c r="T464" s="449"/>
    </row>
    <row r="465" spans="2:20" ht="63.75" x14ac:dyDescent="0.25">
      <c r="B465" s="403" t="e">
        <f>IF(Tabla1[[#This Row],[Código_Actividad]]="","",CONCATENATE(Tabla1[[#This Row],[POA]],".",Tabla1[[#This Row],[SRS]],".",Tabla1[[#This Row],[AREA]],".",Tabla1[[#This Row],[TIPO]]))</f>
        <v>#REF!</v>
      </c>
      <c r="C465" s="403" t="e">
        <f>IF(Tabla1[[#This Row],[Código_Actividad]]="","",'Formulario PPGR1'!#REF!)</f>
        <v>#REF!</v>
      </c>
      <c r="D465" s="403" t="e">
        <f>IF(Tabla1[[#This Row],[Código_Actividad]]="","",'Formulario PPGR1'!#REF!)</f>
        <v>#REF!</v>
      </c>
      <c r="E465" s="403" t="e">
        <f>IF(Tabla1[[#This Row],[Código_Actividad]]="","",'Formulario PPGR1'!#REF!)</f>
        <v>#REF!</v>
      </c>
      <c r="F465" s="403" t="e">
        <f>IF(Tabla1[[#This Row],[Código_Actividad]]="","",'Formulario PPGR1'!#REF!)</f>
        <v>#REF!</v>
      </c>
      <c r="G465" s="335" t="s">
        <v>2105</v>
      </c>
      <c r="H465" s="572" t="str">
        <f>IFERROR(VLOOKUP(Tabla1[[#This Row],[Código_Actividad]],'Formulario PPGR2'!$H$10:$I$1048576,2,FALSE),"")</f>
        <v>Seguimiento a los equipos de las UNAP para registro oportuno de las atenciones en el sistema de información de Primer Nivel de Atención</v>
      </c>
      <c r="I465" s="384">
        <f>IFERROR(VLOOKUP(Tabla1[[#This Row],[Código_Actividad]],Tabla2[[Código]:[Total de Acciones ]],15,FALSE),"")</f>
        <v>4</v>
      </c>
      <c r="J465" s="556" t="s">
        <v>128</v>
      </c>
      <c r="K465" s="558" t="str">
        <f>IFERROR(VLOOKUP($J465,[3]LSIns!$B$5:$C$45,2,FALSE),"")</f>
        <v>lsViaticosDP</v>
      </c>
      <c r="L465" s="557" t="s">
        <v>1299</v>
      </c>
      <c r="M465" s="382" t="str">
        <f>IFERROR(VLOOKUP($L465,[4]Insumos!$C$2:$F$517,2,FALSE),"")</f>
        <v xml:space="preserve">Cheque </v>
      </c>
      <c r="N465" s="505">
        <v>12</v>
      </c>
      <c r="O465" s="338">
        <f>IFERROR(VLOOKUP($L465,[4]Insumos!$C$2:$F$517,3,FALSE),"")</f>
        <v>1500</v>
      </c>
      <c r="P465" s="337">
        <f>+Tabla1[[#This Row],[Precio Unitario]]*Tabla1[[#This Row],[Cantidad de Insumos]]</f>
        <v>18000</v>
      </c>
      <c r="Q465" s="380" t="str">
        <f>IFERROR(VLOOKUP($L465,[4]Insumos!$C$2:$F$517,4,FALSE),"")</f>
        <v>2.2.3.1.01</v>
      </c>
      <c r="R465" s="556"/>
      <c r="S465" s="449"/>
      <c r="T465" s="449"/>
    </row>
    <row r="466" spans="2:20" ht="63.75" x14ac:dyDescent="0.25">
      <c r="B466" s="403" t="e">
        <f>IF(Tabla1[[#This Row],[Código_Actividad]]="","",CONCATENATE(Tabla1[[#This Row],[POA]],".",Tabla1[[#This Row],[SRS]],".",Tabla1[[#This Row],[AREA]],".",Tabla1[[#This Row],[TIPO]]))</f>
        <v>#REF!</v>
      </c>
      <c r="C466" s="403" t="e">
        <f>IF(Tabla1[[#This Row],[Código_Actividad]]="","",'Formulario PPGR1'!#REF!)</f>
        <v>#REF!</v>
      </c>
      <c r="D466" s="403" t="e">
        <f>IF(Tabla1[[#This Row],[Código_Actividad]]="","",'Formulario PPGR1'!#REF!)</f>
        <v>#REF!</v>
      </c>
      <c r="E466" s="403" t="e">
        <f>IF(Tabla1[[#This Row],[Código_Actividad]]="","",'Formulario PPGR1'!#REF!)</f>
        <v>#REF!</v>
      </c>
      <c r="F466" s="403" t="e">
        <f>IF(Tabla1[[#This Row],[Código_Actividad]]="","",'Formulario PPGR1'!#REF!)</f>
        <v>#REF!</v>
      </c>
      <c r="G466" s="335" t="s">
        <v>2105</v>
      </c>
      <c r="H466" s="572" t="str">
        <f>IFERROR(VLOOKUP(Tabla1[[#This Row],[Código_Actividad]],'Formulario PPGR2'!$H$10:$I$1048576,2,FALSE),"")</f>
        <v>Seguimiento a los equipos de las UNAP para registro oportuno de las atenciones en el sistema de información de Primer Nivel de Atención</v>
      </c>
      <c r="I466" s="384">
        <f>IFERROR(VLOOKUP(Tabla1[[#This Row],[Código_Actividad]],Tabla2[[Código]:[Total de Acciones ]],15,FALSE),"")</f>
        <v>4</v>
      </c>
      <c r="J466" s="556" t="s">
        <v>216</v>
      </c>
      <c r="K466" s="558" t="str">
        <f>IFERROR(VLOOKUP($J466,[3]LSIns!$B$5:$C$45,2,FALSE),"")</f>
        <v>lsGasoil</v>
      </c>
      <c r="L466" s="557" t="s">
        <v>854</v>
      </c>
      <c r="M466" s="382" t="str">
        <f>IFERROR(VLOOKUP($L466,[4]Insumos!$C$2:$F$517,2,FALSE),"")</f>
        <v>galon</v>
      </c>
      <c r="N466" s="505">
        <v>120</v>
      </c>
      <c r="O466" s="338">
        <f>IFERROR(VLOOKUP($L466,[4]Insumos!$C$2:$F$517,3,FALSE),"")</f>
        <v>181</v>
      </c>
      <c r="P466" s="337">
        <f>+Tabla1[[#This Row],[Precio Unitario]]*Tabla1[[#This Row],[Cantidad de Insumos]]</f>
        <v>21720</v>
      </c>
      <c r="Q466" s="380" t="str">
        <f>IFERROR(VLOOKUP($L466,[4]Insumos!$C$2:$F$517,4,FALSE),"")</f>
        <v>2.3.7.1.02</v>
      </c>
      <c r="R466" s="556"/>
      <c r="S466" s="449"/>
      <c r="T466" s="449"/>
    </row>
    <row r="467" spans="2:20" ht="38.25" x14ac:dyDescent="0.25">
      <c r="B467" s="403" t="e">
        <f>IF(Tabla1[[#This Row],[Código_Actividad]]="","",CONCATENATE(Tabla1[[#This Row],[POA]],".",Tabla1[[#This Row],[SRS]],".",Tabla1[[#This Row],[AREA]],".",Tabla1[[#This Row],[TIPO]]))</f>
        <v>#REF!</v>
      </c>
      <c r="C467" s="403" t="e">
        <f>IF(Tabla1[[#This Row],[Código_Actividad]]="","",'Formulario PPGR1'!#REF!)</f>
        <v>#REF!</v>
      </c>
      <c r="D467" s="403" t="e">
        <f>IF(Tabla1[[#This Row],[Código_Actividad]]="","",'Formulario PPGR1'!#REF!)</f>
        <v>#REF!</v>
      </c>
      <c r="E467" s="403" t="e">
        <f>IF(Tabla1[[#This Row],[Código_Actividad]]="","",'Formulario PPGR1'!#REF!)</f>
        <v>#REF!</v>
      </c>
      <c r="F467" s="403" t="e">
        <f>IF(Tabla1[[#This Row],[Código_Actividad]]="","",'Formulario PPGR1'!#REF!)</f>
        <v>#REF!</v>
      </c>
      <c r="G467" s="335" t="s">
        <v>2668</v>
      </c>
      <c r="H467" s="572" t="str">
        <f>IFERROR(VLOOKUP(Tabla1[[#This Row],[Código_Actividad]],'Formulario PPGR2'!$H$10:$I$1048576,2,FALSE),"")</f>
        <v>Elaboración/actualización de autodiagnóstico CAF en el SRS</v>
      </c>
      <c r="I467" s="384">
        <f>IFERROR(VLOOKUP(Tabla1[[#This Row],[Código_Actividad]],Tabla2[[Código]:[Total de Acciones ]],15,FALSE),"")</f>
        <v>1</v>
      </c>
      <c r="J467" s="556" t="s">
        <v>172</v>
      </c>
      <c r="K467" s="558" t="str">
        <f>IFERROR(VLOOKUP($J467,[3]LSIns!$B$5:$C$45,2,FALSE),"")</f>
        <v>lsAlimentosyBebidas</v>
      </c>
      <c r="L467" s="557" t="s">
        <v>696</v>
      </c>
      <c r="M467" s="382" t="str">
        <f>IFERROR(VLOOKUP($L467,[4]Insumos!$C$2:$F$517,2,FALSE),"")</f>
        <v>unidad</v>
      </c>
      <c r="N467" s="505">
        <v>1</v>
      </c>
      <c r="O467" s="338">
        <f>IFERROR(VLOOKUP($L467,[4]Insumos!$C$2:$F$517,3,FALSE),"")</f>
        <v>5929.5</v>
      </c>
      <c r="P467" s="337">
        <f>+Tabla1[[#This Row],[Precio Unitario]]*Tabla1[[#This Row],[Cantidad de Insumos]]</f>
        <v>5929.5</v>
      </c>
      <c r="Q467" s="380" t="str">
        <f>IFERROR(VLOOKUP($L467,[4]Insumos!$C$2:$F$517,4,FALSE),"")</f>
        <v>2.3.1.1.01</v>
      </c>
      <c r="R467" s="556" t="s">
        <v>1305</v>
      </c>
      <c r="S467" s="449"/>
      <c r="T467" s="449"/>
    </row>
    <row r="468" spans="2:20" ht="38.25" x14ac:dyDescent="0.25">
      <c r="B468" s="403" t="e">
        <f>IF(Tabla1[[#This Row],[Código_Actividad]]="","",CONCATENATE(Tabla1[[#This Row],[POA]],".",Tabla1[[#This Row],[SRS]],".",Tabla1[[#This Row],[AREA]],".",Tabla1[[#This Row],[TIPO]]))</f>
        <v>#REF!</v>
      </c>
      <c r="C468" s="403" t="e">
        <f>IF(Tabla1[[#This Row],[Código_Actividad]]="","",'Formulario PPGR1'!#REF!)</f>
        <v>#REF!</v>
      </c>
      <c r="D468" s="403" t="e">
        <f>IF(Tabla1[[#This Row],[Código_Actividad]]="","",'Formulario PPGR1'!#REF!)</f>
        <v>#REF!</v>
      </c>
      <c r="E468" s="403" t="e">
        <f>IF(Tabla1[[#This Row],[Código_Actividad]]="","",'Formulario PPGR1'!#REF!)</f>
        <v>#REF!</v>
      </c>
      <c r="F468" s="403" t="e">
        <f>IF(Tabla1[[#This Row],[Código_Actividad]]="","",'Formulario PPGR1'!#REF!)</f>
        <v>#REF!</v>
      </c>
      <c r="G468" s="335" t="s">
        <v>2671</v>
      </c>
      <c r="H468" s="572" t="str">
        <f>IFERROR(VLOOKUP(Tabla1[[#This Row],[Código_Actividad]],'Formulario PPGR2'!$H$10:$I$1048576,2,FALSE),"")</f>
        <v>Elaboración de plan de mejora CAF en el SRS.</v>
      </c>
      <c r="I468" s="384">
        <f>IFERROR(VLOOKUP(Tabla1[[#This Row],[Código_Actividad]],Tabla2[[Código]:[Total de Acciones ]],15,FALSE),"")</f>
        <v>1</v>
      </c>
      <c r="J468" s="556" t="s">
        <v>172</v>
      </c>
      <c r="K468" s="558" t="str">
        <f>IFERROR(VLOOKUP($J468,[3]LSIns!$B$5:$C$45,2,FALSE),"")</f>
        <v>lsAlimentosyBebidas</v>
      </c>
      <c r="L468" s="557" t="s">
        <v>696</v>
      </c>
      <c r="M468" s="382" t="str">
        <f>IFERROR(VLOOKUP($L468,[4]Insumos!$C$2:$F$517,2,FALSE),"")</f>
        <v>unidad</v>
      </c>
      <c r="N468" s="505">
        <v>1</v>
      </c>
      <c r="O468" s="338">
        <f>IFERROR(VLOOKUP($L468,[4]Insumos!$C$2:$F$517,3,FALSE),"")</f>
        <v>5929.5</v>
      </c>
      <c r="P468" s="337">
        <f>+Tabla1[[#This Row],[Precio Unitario]]*Tabla1[[#This Row],[Cantidad de Insumos]]</f>
        <v>5929.5</v>
      </c>
      <c r="Q468" s="380" t="str">
        <f>IFERROR(VLOOKUP($L468,[4]Insumos!$C$2:$F$517,4,FALSE),"")</f>
        <v>2.3.1.1.01</v>
      </c>
      <c r="R468" s="556" t="s">
        <v>1305</v>
      </c>
      <c r="S468" s="449"/>
      <c r="T468" s="449"/>
    </row>
    <row r="469" spans="2:20" ht="38.25" x14ac:dyDescent="0.25">
      <c r="B469" s="403" t="e">
        <f>IF(Tabla1[[#This Row],[Código_Actividad]]="","",CONCATENATE(Tabla1[[#This Row],[POA]],".",Tabla1[[#This Row],[SRS]],".",Tabla1[[#This Row],[AREA]],".",Tabla1[[#This Row],[TIPO]]))</f>
        <v>#REF!</v>
      </c>
      <c r="C469" s="403" t="e">
        <f>IF(Tabla1[[#This Row],[Código_Actividad]]="","",'Formulario PPGR1'!#REF!)</f>
        <v>#REF!</v>
      </c>
      <c r="D469" s="403" t="e">
        <f>IF(Tabla1[[#This Row],[Código_Actividad]]="","",'Formulario PPGR1'!#REF!)</f>
        <v>#REF!</v>
      </c>
      <c r="E469" s="403" t="e">
        <f>IF(Tabla1[[#This Row],[Código_Actividad]]="","",'Formulario PPGR1'!#REF!)</f>
        <v>#REF!</v>
      </c>
      <c r="F469" s="403" t="e">
        <f>IF(Tabla1[[#This Row],[Código_Actividad]]="","",'Formulario PPGR1'!#REF!)</f>
        <v>#REF!</v>
      </c>
      <c r="G469" s="335" t="s">
        <v>2677</v>
      </c>
      <c r="H469" s="572" t="str">
        <f>IFERROR(VLOOKUP(Tabla1[[#This Row],[Código_Actividad]],'Formulario PPGR2'!$H$10:$I$1048576,2,FALSE),"")</f>
        <v>Elaboración de Acuerdo de Evaluación Desempeño Institucional, alineado al plan de mejora CAF.</v>
      </c>
      <c r="I469" s="384">
        <f>IFERROR(VLOOKUP(Tabla1[[#This Row],[Código_Actividad]],Tabla2[[Código]:[Total de Acciones ]],15,FALSE),"")</f>
        <v>1</v>
      </c>
      <c r="J469" s="556" t="s">
        <v>172</v>
      </c>
      <c r="K469" s="558" t="str">
        <f>IFERROR(VLOOKUP($J469,[3]LSIns!$B$5:$C$45,2,FALSE),"")</f>
        <v>lsAlimentosyBebidas</v>
      </c>
      <c r="L469" s="557" t="s">
        <v>696</v>
      </c>
      <c r="M469" s="382" t="str">
        <f>IFERROR(VLOOKUP($L469,[4]Insumos!$C$2:$F$517,2,FALSE),"")</f>
        <v>unidad</v>
      </c>
      <c r="N469" s="505">
        <v>1</v>
      </c>
      <c r="O469" s="338">
        <f>IFERROR(VLOOKUP($L469,[4]Insumos!$C$2:$F$517,3,FALSE),"")</f>
        <v>5929.5</v>
      </c>
      <c r="P469" s="337">
        <f>+Tabla1[[#This Row],[Precio Unitario]]*Tabla1[[#This Row],[Cantidad de Insumos]]</f>
        <v>5929.5</v>
      </c>
      <c r="Q469" s="380" t="str">
        <f>IFERROR(VLOOKUP($L469,[4]Insumos!$C$2:$F$517,4,FALSE),"")</f>
        <v>2.3.1.1.01</v>
      </c>
      <c r="R469" s="556" t="s">
        <v>1305</v>
      </c>
      <c r="S469" s="449"/>
      <c r="T469" s="449"/>
    </row>
    <row r="470" spans="2:20" ht="25.5" x14ac:dyDescent="0.25">
      <c r="B470" s="403" t="e">
        <f>IF(Tabla1[[#This Row],[Código_Actividad]]="","",CONCATENATE(Tabla1[[#This Row],[POA]],".",Tabla1[[#This Row],[SRS]],".",Tabla1[[#This Row],[AREA]],".",Tabla1[[#This Row],[TIPO]]))</f>
        <v>#REF!</v>
      </c>
      <c r="C470" s="403" t="e">
        <f>IF(Tabla1[[#This Row],[Código_Actividad]]="","",'Formulario PPGR1'!#REF!)</f>
        <v>#REF!</v>
      </c>
      <c r="D470" s="403" t="e">
        <f>IF(Tabla1[[#This Row],[Código_Actividad]]="","",'Formulario PPGR1'!#REF!)</f>
        <v>#REF!</v>
      </c>
      <c r="E470" s="403" t="e">
        <f>IF(Tabla1[[#This Row],[Código_Actividad]]="","",'Formulario PPGR1'!#REF!)</f>
        <v>#REF!</v>
      </c>
      <c r="F470" s="403" t="e">
        <f>IF(Tabla1[[#This Row],[Código_Actividad]]="","",'Formulario PPGR1'!#REF!)</f>
        <v>#REF!</v>
      </c>
      <c r="G470" s="335" t="s">
        <v>2680</v>
      </c>
      <c r="H470" s="572" t="str">
        <f>IFERROR(VLOOKUP(Tabla1[[#This Row],[Código_Actividad]],'Formulario PPGR2'!$H$10:$I$1048576,2,FALSE),"")</f>
        <v>Sincerización y Revisión de las nóminas de los CEAS  y SRS</v>
      </c>
      <c r="I470" s="384">
        <f>IFERROR(VLOOKUP(Tabla1[[#This Row],[Código_Actividad]],Tabla2[[Código]:[Total de Acciones ]],15,FALSE),"")</f>
        <v>48</v>
      </c>
      <c r="J470" s="556" t="s">
        <v>128</v>
      </c>
      <c r="K470" s="558" t="str">
        <f>IFERROR(VLOOKUP($J470,[3]LSIns!$B$5:$C$45,2,FALSE),"")</f>
        <v>lsViaticosDP</v>
      </c>
      <c r="L470" s="557" t="s">
        <v>1302</v>
      </c>
      <c r="M470" s="382" t="str">
        <f>IFERROR(VLOOKUP($L470,[4]Insumos!$C$2:$F$517,2,FALSE),"")</f>
        <v xml:space="preserve">Cheque </v>
      </c>
      <c r="N470" s="505">
        <v>144</v>
      </c>
      <c r="O470" s="338">
        <f>IFERROR(VLOOKUP($L470,[4]Insumos!$C$2:$F$517,3,FALSE),"")</f>
        <v>2100</v>
      </c>
      <c r="P470" s="337">
        <f>+Tabla1[[#This Row],[Precio Unitario]]*Tabla1[[#This Row],[Cantidad de Insumos]]</f>
        <v>302400</v>
      </c>
      <c r="Q470" s="380" t="str">
        <f>IFERROR(VLOOKUP($L470,[4]Insumos!$C$2:$F$517,4,FALSE),"")</f>
        <v>2.2.3.1.01</v>
      </c>
      <c r="R470" s="556"/>
      <c r="S470" s="449"/>
      <c r="T470" s="449"/>
    </row>
    <row r="471" spans="2:20" ht="25.5" x14ac:dyDescent="0.25">
      <c r="B471" s="403" t="e">
        <f>IF(Tabla1[[#This Row],[Código_Actividad]]="","",CONCATENATE(Tabla1[[#This Row],[POA]],".",Tabla1[[#This Row],[SRS]],".",Tabla1[[#This Row],[AREA]],".",Tabla1[[#This Row],[TIPO]]))</f>
        <v>#REF!</v>
      </c>
      <c r="C471" s="403" t="e">
        <f>IF(Tabla1[[#This Row],[Código_Actividad]]="","",'Formulario PPGR1'!#REF!)</f>
        <v>#REF!</v>
      </c>
      <c r="D471" s="403" t="e">
        <f>IF(Tabla1[[#This Row],[Código_Actividad]]="","",'Formulario PPGR1'!#REF!)</f>
        <v>#REF!</v>
      </c>
      <c r="E471" s="403" t="e">
        <f>IF(Tabla1[[#This Row],[Código_Actividad]]="","",'Formulario PPGR1'!#REF!)</f>
        <v>#REF!</v>
      </c>
      <c r="F471" s="403" t="e">
        <f>IF(Tabla1[[#This Row],[Código_Actividad]]="","",'Formulario PPGR1'!#REF!)</f>
        <v>#REF!</v>
      </c>
      <c r="G471" s="335" t="s">
        <v>2680</v>
      </c>
      <c r="H471" s="572" t="str">
        <f>IFERROR(VLOOKUP(Tabla1[[#This Row],[Código_Actividad]],'Formulario PPGR2'!$H$10:$I$1048576,2,FALSE),"")</f>
        <v>Sincerización y Revisión de las nóminas de los CEAS  y SRS</v>
      </c>
      <c r="I471" s="384">
        <f>IFERROR(VLOOKUP(Tabla1[[#This Row],[Código_Actividad]],Tabla2[[Código]:[Total de Acciones ]],15,FALSE),"")</f>
        <v>48</v>
      </c>
      <c r="J471" s="556" t="s">
        <v>128</v>
      </c>
      <c r="K471" s="558" t="str">
        <f>IFERROR(VLOOKUP($J471,[3]LSIns!$B$5:$C$45,2,FALSE),"")</f>
        <v>lsViaticosDP</v>
      </c>
      <c r="L471" s="557" t="s">
        <v>1299</v>
      </c>
      <c r="M471" s="382" t="str">
        <f>IFERROR(VLOOKUP($L471,[4]Insumos!$C$2:$F$517,2,FALSE),"")</f>
        <v xml:space="preserve">Cheque </v>
      </c>
      <c r="N471" s="505">
        <v>48</v>
      </c>
      <c r="O471" s="338">
        <f>IFERROR(VLOOKUP($L471,[4]Insumos!$C$2:$F$517,3,FALSE),"")</f>
        <v>1500</v>
      </c>
      <c r="P471" s="337">
        <f>+Tabla1[[#This Row],[Precio Unitario]]*Tabla1[[#This Row],[Cantidad de Insumos]]</f>
        <v>72000</v>
      </c>
      <c r="Q471" s="380" t="str">
        <f>IFERROR(VLOOKUP($L471,[4]Insumos!$C$2:$F$517,4,FALSE),"")</f>
        <v>2.2.3.1.01</v>
      </c>
      <c r="R471" s="556"/>
      <c r="S471" s="449"/>
      <c r="T471" s="449"/>
    </row>
    <row r="472" spans="2:20" ht="25.5" x14ac:dyDescent="0.25">
      <c r="B472" s="403" t="e">
        <f>IF(Tabla1[[#This Row],[Código_Actividad]]="","",CONCATENATE(Tabla1[[#This Row],[POA]],".",Tabla1[[#This Row],[SRS]],".",Tabla1[[#This Row],[AREA]],".",Tabla1[[#This Row],[TIPO]]))</f>
        <v>#REF!</v>
      </c>
      <c r="C472" s="403" t="e">
        <f>IF(Tabla1[[#This Row],[Código_Actividad]]="","",'Formulario PPGR1'!#REF!)</f>
        <v>#REF!</v>
      </c>
      <c r="D472" s="403" t="e">
        <f>IF(Tabla1[[#This Row],[Código_Actividad]]="","",'Formulario PPGR1'!#REF!)</f>
        <v>#REF!</v>
      </c>
      <c r="E472" s="403" t="e">
        <f>IF(Tabla1[[#This Row],[Código_Actividad]]="","",'Formulario PPGR1'!#REF!)</f>
        <v>#REF!</v>
      </c>
      <c r="F472" s="403" t="e">
        <f>IF(Tabla1[[#This Row],[Código_Actividad]]="","",'Formulario PPGR1'!#REF!)</f>
        <v>#REF!</v>
      </c>
      <c r="G472" s="335" t="s">
        <v>2680</v>
      </c>
      <c r="H472" s="572" t="str">
        <f>IFERROR(VLOOKUP(Tabla1[[#This Row],[Código_Actividad]],'Formulario PPGR2'!$H$10:$I$1048576,2,FALSE),"")</f>
        <v>Sincerización y Revisión de las nóminas de los CEAS  y SRS</v>
      </c>
      <c r="I472" s="384">
        <f>IFERROR(VLOOKUP(Tabla1[[#This Row],[Código_Actividad]],Tabla2[[Código]:[Total de Acciones ]],15,FALSE),"")</f>
        <v>48</v>
      </c>
      <c r="J472" s="556" t="s">
        <v>216</v>
      </c>
      <c r="K472" s="558" t="str">
        <f>IFERROR(VLOOKUP($J472,[3]LSIns!$B$5:$C$45,2,FALSE),"")</f>
        <v>lsGasoil</v>
      </c>
      <c r="L472" s="557" t="s">
        <v>854</v>
      </c>
      <c r="M472" s="382" t="str">
        <f>IFERROR(VLOOKUP($L472,[4]Insumos!$C$2:$F$517,2,FALSE),"")</f>
        <v>galon</v>
      </c>
      <c r="N472" s="505">
        <v>480</v>
      </c>
      <c r="O472" s="338">
        <f>IFERROR(VLOOKUP($L472,[4]Insumos!$C$2:$F$517,3,FALSE),"")</f>
        <v>181</v>
      </c>
      <c r="P472" s="337">
        <f>+Tabla1[[#This Row],[Precio Unitario]]*Tabla1[[#This Row],[Cantidad de Insumos]]</f>
        <v>86880</v>
      </c>
      <c r="Q472" s="380" t="str">
        <f>IFERROR(VLOOKUP($L472,[4]Insumos!$C$2:$F$517,4,FALSE),"")</f>
        <v>2.3.7.1.02</v>
      </c>
      <c r="R472" s="556"/>
      <c r="S472" s="449"/>
      <c r="T472" s="449"/>
    </row>
    <row r="473" spans="2:20" ht="76.5" x14ac:dyDescent="0.25">
      <c r="B473" s="403" t="e">
        <f>IF(Tabla1[[#This Row],[Código_Actividad]]="","",CONCATENATE(Tabla1[[#This Row],[POA]],".",Tabla1[[#This Row],[SRS]],".",Tabla1[[#This Row],[AREA]],".",Tabla1[[#This Row],[TIPO]]))</f>
        <v>#REF!</v>
      </c>
      <c r="C473" s="403" t="e">
        <f>IF(Tabla1[[#This Row],[Código_Actividad]]="","",'Formulario PPGR1'!#REF!)</f>
        <v>#REF!</v>
      </c>
      <c r="D473" s="403" t="e">
        <f>IF(Tabla1[[#This Row],[Código_Actividad]]="","",'Formulario PPGR1'!#REF!)</f>
        <v>#REF!</v>
      </c>
      <c r="E473" s="403" t="e">
        <f>IF(Tabla1[[#This Row],[Código_Actividad]]="","",'Formulario PPGR1'!#REF!)</f>
        <v>#REF!</v>
      </c>
      <c r="F473" s="403" t="e">
        <f>IF(Tabla1[[#This Row],[Código_Actividad]]="","",'Formulario PPGR1'!#REF!)</f>
        <v>#REF!</v>
      </c>
      <c r="G473" s="335" t="s">
        <v>2280</v>
      </c>
      <c r="H473" s="572" t="str">
        <f>IFERROR(VLOOKUP(Tabla1[[#This Row],[Código_Actividad]],'Formulario PPGR2'!$H$10:$I$1048576,2,FALSE),"")</f>
        <v>Sesión de coordinación con Centros Hospitalarios y Centros de Salud para el apoyo a los centros que seran intervenidos y que centros mas cercanos los apoyen con la prestación de servicios</v>
      </c>
      <c r="I473" s="384">
        <f>IFERROR(VLOOKUP(Tabla1[[#This Row],[Código_Actividad]],Tabla2[[Código]:[Total de Acciones ]],15,FALSE),"")</f>
        <v>4</v>
      </c>
      <c r="J473" s="556" t="s">
        <v>172</v>
      </c>
      <c r="K473" s="558" t="s">
        <v>688</v>
      </c>
      <c r="L473" s="557" t="s">
        <v>704</v>
      </c>
      <c r="M473" s="382" t="str">
        <f>IFERROR(VLOOKUP($L473,[4]Insumos!$C$2:$F$517,2,FALSE),"")</f>
        <v>unidad</v>
      </c>
      <c r="N473" s="505">
        <v>4</v>
      </c>
      <c r="O473" s="338">
        <f>IFERROR(VLOOKUP($L473,[4]Insumos!$C$2:$F$517,3,FALSE),"")</f>
        <v>12626</v>
      </c>
      <c r="P473" s="337">
        <f>+Tabla1[[#This Row],[Precio Unitario]]*Tabla1[[#This Row],[Cantidad de Insumos]]</f>
        <v>50504</v>
      </c>
      <c r="Q473" s="380" t="str">
        <f>IFERROR(VLOOKUP($L473,[4]Insumos!$C$2:$F$517,4,FALSE),"")</f>
        <v>2.3.1.1.01</v>
      </c>
      <c r="R473" s="556" t="s">
        <v>1305</v>
      </c>
      <c r="S473" s="449"/>
      <c r="T473" s="449"/>
    </row>
    <row r="474" spans="2:20" ht="25.5" x14ac:dyDescent="0.25">
      <c r="B474" s="403" t="e">
        <f>IF(Tabla1[[#This Row],[Código_Actividad]]="","",CONCATENATE(Tabla1[[#This Row],[POA]],".",Tabla1[[#This Row],[SRS]],".",Tabla1[[#This Row],[AREA]],".",Tabla1[[#This Row],[TIPO]]))</f>
        <v>#REF!</v>
      </c>
      <c r="C474" s="403" t="e">
        <f>IF(Tabla1[[#This Row],[Código_Actividad]]="","",'Formulario PPGR1'!#REF!)</f>
        <v>#REF!</v>
      </c>
      <c r="D474" s="403" t="e">
        <f>IF(Tabla1[[#This Row],[Código_Actividad]]="","",'Formulario PPGR1'!#REF!)</f>
        <v>#REF!</v>
      </c>
      <c r="E474" s="403" t="e">
        <f>IF(Tabla1[[#This Row],[Código_Actividad]]="","",'Formulario PPGR1'!#REF!)</f>
        <v>#REF!</v>
      </c>
      <c r="F474" s="403" t="e">
        <f>IF(Tabla1[[#This Row],[Código_Actividad]]="","",'Formulario PPGR1'!#REF!)</f>
        <v>#REF!</v>
      </c>
      <c r="G474" s="335" t="s">
        <v>2276</v>
      </c>
      <c r="H474" s="572" t="str">
        <f>IFERROR(VLOOKUP(Tabla1[[#This Row],[Código_Actividad]],'Formulario PPGR2'!$H$10:$I$1048576,2,FALSE),"")</f>
        <v>Levantamiento del estado actual de los centros de salud de la región</v>
      </c>
      <c r="I474" s="384">
        <f>IFERROR(VLOOKUP(Tabla1[[#This Row],[Código_Actividad]],Tabla2[[Código]:[Total de Acciones ]],15,FALSE),"")</f>
        <v>1</v>
      </c>
      <c r="J474" s="556" t="s">
        <v>128</v>
      </c>
      <c r="K474" s="558" t="s">
        <v>1298</v>
      </c>
      <c r="L474" s="557" t="s">
        <v>1302</v>
      </c>
      <c r="M474" s="382" t="str">
        <f>IFERROR(VLOOKUP($L474,[4]Insumos!$C$2:$F$517,2,FALSE),"")</f>
        <v xml:space="preserve">Cheque </v>
      </c>
      <c r="N474" s="505">
        <v>3</v>
      </c>
      <c r="O474" s="338">
        <f>IFERROR(VLOOKUP($L474,[4]Insumos!$C$2:$F$517,3,FALSE),"")</f>
        <v>2100</v>
      </c>
      <c r="P474" s="337">
        <f>+Tabla1[[#This Row],[Precio Unitario]]*Tabla1[[#This Row],[Cantidad de Insumos]]</f>
        <v>6300</v>
      </c>
      <c r="Q474" s="380" t="str">
        <f>IFERROR(VLOOKUP($L474,[4]Insumos!$C$2:$F$517,4,FALSE),"")</f>
        <v>2.2.3.1.01</v>
      </c>
      <c r="R474" s="556" t="s">
        <v>1303</v>
      </c>
      <c r="S474" s="449"/>
      <c r="T474" s="449"/>
    </row>
    <row r="475" spans="2:20" ht="25.5" x14ac:dyDescent="0.25">
      <c r="B475" s="403" t="e">
        <f>IF(Tabla1[[#This Row],[Código_Actividad]]="","",CONCATENATE(Tabla1[[#This Row],[POA]],".",Tabla1[[#This Row],[SRS]],".",Tabla1[[#This Row],[AREA]],".",Tabla1[[#This Row],[TIPO]]))</f>
        <v>#REF!</v>
      </c>
      <c r="C475" s="403" t="e">
        <f>IF(Tabla1[[#This Row],[Código_Actividad]]="","",'Formulario PPGR1'!#REF!)</f>
        <v>#REF!</v>
      </c>
      <c r="D475" s="403" t="e">
        <f>IF(Tabla1[[#This Row],[Código_Actividad]]="","",'Formulario PPGR1'!#REF!)</f>
        <v>#REF!</v>
      </c>
      <c r="E475" s="403" t="e">
        <f>IF(Tabla1[[#This Row],[Código_Actividad]]="","",'Formulario PPGR1'!#REF!)</f>
        <v>#REF!</v>
      </c>
      <c r="F475" s="403" t="e">
        <f>IF(Tabla1[[#This Row],[Código_Actividad]]="","",'Formulario PPGR1'!#REF!)</f>
        <v>#REF!</v>
      </c>
      <c r="G475" s="335" t="s">
        <v>2276</v>
      </c>
      <c r="H475" s="572" t="str">
        <f>IFERROR(VLOOKUP(Tabla1[[#This Row],[Código_Actividad]],'Formulario PPGR2'!$H$10:$I$1048576,2,FALSE),"")</f>
        <v>Levantamiento del estado actual de los centros de salud de la región</v>
      </c>
      <c r="I475" s="384">
        <f>IFERROR(VLOOKUP(Tabla1[[#This Row],[Código_Actividad]],Tabla2[[Código]:[Total de Acciones ]],15,FALSE),"")</f>
        <v>1</v>
      </c>
      <c r="J475" s="556" t="s">
        <v>128</v>
      </c>
      <c r="K475" s="558" t="s">
        <v>1298</v>
      </c>
      <c r="L475" s="557" t="s">
        <v>1299</v>
      </c>
      <c r="M475" s="382" t="str">
        <f>IFERROR(VLOOKUP($L475,[4]Insumos!$C$2:$F$517,2,FALSE),"")</f>
        <v xml:space="preserve">Cheque </v>
      </c>
      <c r="N475" s="505">
        <v>3</v>
      </c>
      <c r="O475" s="338">
        <f>IFERROR(VLOOKUP($L475,[4]Insumos!$C$2:$F$517,3,FALSE),"")</f>
        <v>1500</v>
      </c>
      <c r="P475" s="337">
        <f>+Tabla1[[#This Row],[Precio Unitario]]*Tabla1[[#This Row],[Cantidad de Insumos]]</f>
        <v>4500</v>
      </c>
      <c r="Q475" s="380" t="str">
        <f>IFERROR(VLOOKUP($L475,[4]Insumos!$C$2:$F$517,4,FALSE),"")</f>
        <v>2.2.3.1.01</v>
      </c>
      <c r="R475" s="556" t="s">
        <v>1303</v>
      </c>
      <c r="S475" s="449"/>
      <c r="T475" s="449"/>
    </row>
    <row r="476" spans="2:20" ht="25.5" x14ac:dyDescent="0.25">
      <c r="B476" s="403" t="e">
        <f>IF(Tabla1[[#This Row],[Código_Actividad]]="","",CONCATENATE(Tabla1[[#This Row],[POA]],".",Tabla1[[#This Row],[SRS]],".",Tabla1[[#This Row],[AREA]],".",Tabla1[[#This Row],[TIPO]]))</f>
        <v>#REF!</v>
      </c>
      <c r="C476" s="403" t="e">
        <f>IF(Tabla1[[#This Row],[Código_Actividad]]="","",'Formulario PPGR1'!#REF!)</f>
        <v>#REF!</v>
      </c>
      <c r="D476" s="403" t="e">
        <f>IF(Tabla1[[#This Row],[Código_Actividad]]="","",'Formulario PPGR1'!#REF!)</f>
        <v>#REF!</v>
      </c>
      <c r="E476" s="403" t="e">
        <f>IF(Tabla1[[#This Row],[Código_Actividad]]="","",'Formulario PPGR1'!#REF!)</f>
        <v>#REF!</v>
      </c>
      <c r="F476" s="403" t="e">
        <f>IF(Tabla1[[#This Row],[Código_Actividad]]="","",'Formulario PPGR1'!#REF!)</f>
        <v>#REF!</v>
      </c>
      <c r="G476" s="335" t="s">
        <v>2276</v>
      </c>
      <c r="H476" s="572" t="str">
        <f>IFERROR(VLOOKUP(Tabla1[[#This Row],[Código_Actividad]],'Formulario PPGR2'!$H$10:$I$1048576,2,FALSE),"")</f>
        <v>Levantamiento del estado actual de los centros de salud de la región</v>
      </c>
      <c r="I476" s="384">
        <f>IFERROR(VLOOKUP(Tabla1[[#This Row],[Código_Actividad]],Tabla2[[Código]:[Total de Acciones ]],15,FALSE),"")</f>
        <v>1</v>
      </c>
      <c r="J476" s="556" t="s">
        <v>216</v>
      </c>
      <c r="K476" s="558" t="s">
        <v>846</v>
      </c>
      <c r="L476" s="557" t="s">
        <v>854</v>
      </c>
      <c r="M476" s="382" t="str">
        <f>IFERROR(VLOOKUP($L476,[4]Insumos!$C$2:$F$517,2,FALSE),"")</f>
        <v>galon</v>
      </c>
      <c r="N476" s="505">
        <v>40</v>
      </c>
      <c r="O476" s="338">
        <f>IFERROR(VLOOKUP($L476,[4]Insumos!$C$2:$F$517,3,FALSE),"")</f>
        <v>181</v>
      </c>
      <c r="P476" s="337">
        <f>+Tabla1[[#This Row],[Precio Unitario]]*Tabla1[[#This Row],[Cantidad de Insumos]]</f>
        <v>7240</v>
      </c>
      <c r="Q476" s="380" t="str">
        <f>IFERROR(VLOOKUP($L476,[4]Insumos!$C$2:$F$517,4,FALSE),"")</f>
        <v>2.3.7.1.02</v>
      </c>
      <c r="R476" s="556" t="s">
        <v>1303</v>
      </c>
      <c r="S476" s="449"/>
      <c r="T476" s="449"/>
    </row>
    <row r="477" spans="2:20" ht="25.5" x14ac:dyDescent="0.25">
      <c r="B477" s="403" t="e">
        <f>IF(Tabla1[[#This Row],[Código_Actividad]]="","",CONCATENATE(Tabla1[[#This Row],[POA]],".",Tabla1[[#This Row],[SRS]],".",Tabla1[[#This Row],[AREA]],".",Tabla1[[#This Row],[TIPO]]))</f>
        <v>#REF!</v>
      </c>
      <c r="C477" s="403" t="e">
        <f>IF(Tabla1[[#This Row],[Código_Actividad]]="","",'Formulario PPGR1'!#REF!)</f>
        <v>#REF!</v>
      </c>
      <c r="D477" s="403" t="e">
        <f>IF(Tabla1[[#This Row],[Código_Actividad]]="","",'Formulario PPGR1'!#REF!)</f>
        <v>#REF!</v>
      </c>
      <c r="E477" s="403" t="e">
        <f>IF(Tabla1[[#This Row],[Código_Actividad]]="","",'Formulario PPGR1'!#REF!)</f>
        <v>#REF!</v>
      </c>
      <c r="F477" s="403" t="e">
        <f>IF(Tabla1[[#This Row],[Código_Actividad]]="","",'Formulario PPGR1'!#REF!)</f>
        <v>#REF!</v>
      </c>
      <c r="G477" s="335" t="s">
        <v>2278</v>
      </c>
      <c r="H477" s="572" t="str">
        <f>IFERROR(VLOOKUP(Tabla1[[#This Row],[Código_Actividad]],'Formulario PPGR2'!$H$10:$I$1048576,2,FALSE),"")</f>
        <v>Supervisión del plan de mantenimiento de la OR y PN</v>
      </c>
      <c r="I477" s="384">
        <f>IFERROR(VLOOKUP(Tabla1[[#This Row],[Código_Actividad]],Tabla2[[Código]:[Total de Acciones ]],15,FALSE),"")</f>
        <v>2</v>
      </c>
      <c r="J477" s="556" t="s">
        <v>128</v>
      </c>
      <c r="K477" s="558" t="s">
        <v>1298</v>
      </c>
      <c r="L477" s="557" t="s">
        <v>1302</v>
      </c>
      <c r="M477" s="382" t="str">
        <f>IFERROR(VLOOKUP($L477,[4]Insumos!$C$2:$F$517,2,FALSE),"")</f>
        <v xml:space="preserve">Cheque </v>
      </c>
      <c r="N477" s="505">
        <v>2</v>
      </c>
      <c r="O477" s="338">
        <f>IFERROR(VLOOKUP($L477,[4]Insumos!$C$2:$F$517,3,FALSE),"")</f>
        <v>2100</v>
      </c>
      <c r="P477" s="337">
        <f>+Tabla1[[#This Row],[Precio Unitario]]*Tabla1[[#This Row],[Cantidad de Insumos]]</f>
        <v>4200</v>
      </c>
      <c r="Q477" s="380" t="str">
        <f>IFERROR(VLOOKUP($L477,[4]Insumos!$C$2:$F$517,4,FALSE),"")</f>
        <v>2.2.3.1.01</v>
      </c>
      <c r="R477" s="556" t="s">
        <v>1303</v>
      </c>
      <c r="S477" s="449"/>
      <c r="T477" s="449"/>
    </row>
    <row r="478" spans="2:20" ht="25.5" x14ac:dyDescent="0.25">
      <c r="B478" s="403" t="e">
        <f>IF(Tabla1[[#This Row],[Código_Actividad]]="","",CONCATENATE(Tabla1[[#This Row],[POA]],".",Tabla1[[#This Row],[SRS]],".",Tabla1[[#This Row],[AREA]],".",Tabla1[[#This Row],[TIPO]]))</f>
        <v>#REF!</v>
      </c>
      <c r="C478" s="403" t="e">
        <f>IF(Tabla1[[#This Row],[Código_Actividad]]="","",'Formulario PPGR1'!#REF!)</f>
        <v>#REF!</v>
      </c>
      <c r="D478" s="403" t="e">
        <f>IF(Tabla1[[#This Row],[Código_Actividad]]="","",'Formulario PPGR1'!#REF!)</f>
        <v>#REF!</v>
      </c>
      <c r="E478" s="403" t="e">
        <f>IF(Tabla1[[#This Row],[Código_Actividad]]="","",'Formulario PPGR1'!#REF!)</f>
        <v>#REF!</v>
      </c>
      <c r="F478" s="403" t="e">
        <f>IF(Tabla1[[#This Row],[Código_Actividad]]="","",'Formulario PPGR1'!#REF!)</f>
        <v>#REF!</v>
      </c>
      <c r="G478" s="335" t="s">
        <v>2278</v>
      </c>
      <c r="H478" s="572" t="str">
        <f>IFERROR(VLOOKUP(Tabla1[[#This Row],[Código_Actividad]],'Formulario PPGR2'!$H$10:$I$1048576,2,FALSE),"")</f>
        <v>Supervisión del plan de mantenimiento de la OR y PN</v>
      </c>
      <c r="I478" s="384">
        <f>IFERROR(VLOOKUP(Tabla1[[#This Row],[Código_Actividad]],Tabla2[[Código]:[Total de Acciones ]],15,FALSE),"")</f>
        <v>2</v>
      </c>
      <c r="J478" s="556" t="s">
        <v>128</v>
      </c>
      <c r="K478" s="558" t="s">
        <v>1298</v>
      </c>
      <c r="L478" s="557" t="s">
        <v>1299</v>
      </c>
      <c r="M478" s="382" t="str">
        <f>IFERROR(VLOOKUP($L478,[4]Insumos!$C$2:$F$517,2,FALSE),"")</f>
        <v xml:space="preserve">Cheque </v>
      </c>
      <c r="N478" s="505">
        <v>2</v>
      </c>
      <c r="O478" s="338">
        <f>IFERROR(VLOOKUP($L478,[4]Insumos!$C$2:$F$517,3,FALSE),"")</f>
        <v>1500</v>
      </c>
      <c r="P478" s="337">
        <f>+Tabla1[[#This Row],[Precio Unitario]]*Tabla1[[#This Row],[Cantidad de Insumos]]</f>
        <v>3000</v>
      </c>
      <c r="Q478" s="380" t="str">
        <f>IFERROR(VLOOKUP($L478,[4]Insumos!$C$2:$F$517,4,FALSE),"")</f>
        <v>2.2.3.1.01</v>
      </c>
      <c r="R478" s="556" t="s">
        <v>1303</v>
      </c>
      <c r="S478" s="449"/>
      <c r="T478" s="449"/>
    </row>
    <row r="479" spans="2:20" ht="25.5" x14ac:dyDescent="0.25">
      <c r="B479" s="403" t="e">
        <f>IF(Tabla1[[#This Row],[Código_Actividad]]="","",CONCATENATE(Tabla1[[#This Row],[POA]],".",Tabla1[[#This Row],[SRS]],".",Tabla1[[#This Row],[AREA]],".",Tabla1[[#This Row],[TIPO]]))</f>
        <v>#REF!</v>
      </c>
      <c r="C479" s="403" t="e">
        <f>IF(Tabla1[[#This Row],[Código_Actividad]]="","",'Formulario PPGR1'!#REF!)</f>
        <v>#REF!</v>
      </c>
      <c r="D479" s="403" t="e">
        <f>IF(Tabla1[[#This Row],[Código_Actividad]]="","",'Formulario PPGR1'!#REF!)</f>
        <v>#REF!</v>
      </c>
      <c r="E479" s="403" t="e">
        <f>IF(Tabla1[[#This Row],[Código_Actividad]]="","",'Formulario PPGR1'!#REF!)</f>
        <v>#REF!</v>
      </c>
      <c r="F479" s="403" t="e">
        <f>IF(Tabla1[[#This Row],[Código_Actividad]]="","",'Formulario PPGR1'!#REF!)</f>
        <v>#REF!</v>
      </c>
      <c r="G479" s="335" t="s">
        <v>2278</v>
      </c>
      <c r="H479" s="572" t="str">
        <f>IFERROR(VLOOKUP(Tabla1[[#This Row],[Código_Actividad]],'Formulario PPGR2'!$H$10:$I$1048576,2,FALSE),"")</f>
        <v>Supervisión del plan de mantenimiento de la OR y PN</v>
      </c>
      <c r="I479" s="384">
        <f>IFERROR(VLOOKUP(Tabla1[[#This Row],[Código_Actividad]],Tabla2[[Código]:[Total de Acciones ]],15,FALSE),"")</f>
        <v>2</v>
      </c>
      <c r="J479" s="556" t="s">
        <v>216</v>
      </c>
      <c r="K479" s="558" t="s">
        <v>846</v>
      </c>
      <c r="L479" s="557" t="s">
        <v>854</v>
      </c>
      <c r="M479" s="382" t="str">
        <f>IFERROR(VLOOKUP($L479,[4]Insumos!$C$2:$F$517,2,FALSE),"")</f>
        <v>galon</v>
      </c>
      <c r="N479" s="505">
        <v>30</v>
      </c>
      <c r="O479" s="338">
        <f>IFERROR(VLOOKUP($L479,[4]Insumos!$C$2:$F$517,3,FALSE),"")</f>
        <v>181</v>
      </c>
      <c r="P479" s="337">
        <f>+Tabla1[[#This Row],[Precio Unitario]]*Tabla1[[#This Row],[Cantidad de Insumos]]</f>
        <v>5430</v>
      </c>
      <c r="Q479" s="380" t="str">
        <f>IFERROR(VLOOKUP($L479,[4]Insumos!$C$2:$F$517,4,FALSE),"")</f>
        <v>2.3.7.1.02</v>
      </c>
      <c r="R479" s="556" t="s">
        <v>1303</v>
      </c>
      <c r="S479" s="449"/>
      <c r="T479" s="449"/>
    </row>
    <row r="480" spans="2:20" ht="25.5" x14ac:dyDescent="0.25">
      <c r="B480" s="403" t="e">
        <f>IF(Tabla1[[#This Row],[Código_Actividad]]="","",CONCATENATE(Tabla1[[#This Row],[POA]],".",Tabla1[[#This Row],[SRS]],".",Tabla1[[#This Row],[AREA]],".",Tabla1[[#This Row],[TIPO]]))</f>
        <v>#REF!</v>
      </c>
      <c r="C480" s="403" t="e">
        <f>IF(Tabla1[[#This Row],[Código_Actividad]]="","",'Formulario PPGR1'!#REF!)</f>
        <v>#REF!</v>
      </c>
      <c r="D480" s="403" t="e">
        <f>IF(Tabla1[[#This Row],[Código_Actividad]]="","",'Formulario PPGR1'!#REF!)</f>
        <v>#REF!</v>
      </c>
      <c r="E480" s="403" t="e">
        <f>IF(Tabla1[[#This Row],[Código_Actividad]]="","",'Formulario PPGR1'!#REF!)</f>
        <v>#REF!</v>
      </c>
      <c r="F480" s="403" t="e">
        <f>IF(Tabla1[[#This Row],[Código_Actividad]]="","",'Formulario PPGR1'!#REF!)</f>
        <v>#REF!</v>
      </c>
      <c r="G480" s="335" t="s">
        <v>2282</v>
      </c>
      <c r="H480" s="572" t="str">
        <f>IFERROR(VLOOKUP(Tabla1[[#This Row],[Código_Actividad]],'Formulario PPGR2'!$H$10:$I$1048576,2,FALSE),"")</f>
        <v>Supervisión del plan de mantenimiento de los CEAS SISMAP</v>
      </c>
      <c r="I480" s="384">
        <f>IFERROR(VLOOKUP(Tabla1[[#This Row],[Código_Actividad]],Tabla2[[Código]:[Total de Acciones ]],15,FALSE),"")</f>
        <v>2</v>
      </c>
      <c r="J480" s="556" t="s">
        <v>128</v>
      </c>
      <c r="K480" s="558" t="s">
        <v>1298</v>
      </c>
      <c r="L480" s="557" t="s">
        <v>1302</v>
      </c>
      <c r="M480" s="382" t="str">
        <f>IFERROR(VLOOKUP($L480,[4]Insumos!$C$2:$F$517,2,FALSE),"")</f>
        <v xml:space="preserve">Cheque </v>
      </c>
      <c r="N480" s="505">
        <v>2</v>
      </c>
      <c r="O480" s="338">
        <f>IFERROR(VLOOKUP($L480,[4]Insumos!$C$2:$F$517,3,FALSE),"")</f>
        <v>2100</v>
      </c>
      <c r="P480" s="337">
        <f>+Tabla1[[#This Row],[Precio Unitario]]*Tabla1[[#This Row],[Cantidad de Insumos]]</f>
        <v>4200</v>
      </c>
      <c r="Q480" s="380" t="str">
        <f>IFERROR(VLOOKUP($L480,[4]Insumos!$C$2:$F$517,4,FALSE),"")</f>
        <v>2.2.3.1.01</v>
      </c>
      <c r="R480" s="556" t="s">
        <v>1303</v>
      </c>
      <c r="S480" s="449"/>
      <c r="T480" s="449"/>
    </row>
    <row r="481" spans="2:20" ht="25.5" x14ac:dyDescent="0.25">
      <c r="B481" s="403" t="e">
        <f>IF(Tabla1[[#This Row],[Código_Actividad]]="","",CONCATENATE(Tabla1[[#This Row],[POA]],".",Tabla1[[#This Row],[SRS]],".",Tabla1[[#This Row],[AREA]],".",Tabla1[[#This Row],[TIPO]]))</f>
        <v>#REF!</v>
      </c>
      <c r="C481" s="403" t="e">
        <f>IF(Tabla1[[#This Row],[Código_Actividad]]="","",'Formulario PPGR1'!#REF!)</f>
        <v>#REF!</v>
      </c>
      <c r="D481" s="403" t="e">
        <f>IF(Tabla1[[#This Row],[Código_Actividad]]="","",'Formulario PPGR1'!#REF!)</f>
        <v>#REF!</v>
      </c>
      <c r="E481" s="403" t="e">
        <f>IF(Tabla1[[#This Row],[Código_Actividad]]="","",'Formulario PPGR1'!#REF!)</f>
        <v>#REF!</v>
      </c>
      <c r="F481" s="403" t="e">
        <f>IF(Tabla1[[#This Row],[Código_Actividad]]="","",'Formulario PPGR1'!#REF!)</f>
        <v>#REF!</v>
      </c>
      <c r="G481" s="335" t="s">
        <v>2282</v>
      </c>
      <c r="H481" s="572" t="str">
        <f>IFERROR(VLOOKUP(Tabla1[[#This Row],[Código_Actividad]],'Formulario PPGR2'!$H$10:$I$1048576,2,FALSE),"")</f>
        <v>Supervisión del plan de mantenimiento de los CEAS SISMAP</v>
      </c>
      <c r="I481" s="384">
        <f>IFERROR(VLOOKUP(Tabla1[[#This Row],[Código_Actividad]],Tabla2[[Código]:[Total de Acciones ]],15,FALSE),"")</f>
        <v>2</v>
      </c>
      <c r="J481" s="556" t="s">
        <v>128</v>
      </c>
      <c r="K481" s="558" t="s">
        <v>1298</v>
      </c>
      <c r="L481" s="557" t="s">
        <v>1299</v>
      </c>
      <c r="M481" s="382" t="str">
        <f>IFERROR(VLOOKUP($L481,[4]Insumos!$C$2:$F$517,2,FALSE),"")</f>
        <v xml:space="preserve">Cheque </v>
      </c>
      <c r="N481" s="505">
        <v>2</v>
      </c>
      <c r="O481" s="338">
        <f>IFERROR(VLOOKUP($L481,[4]Insumos!$C$2:$F$517,3,FALSE),"")</f>
        <v>1500</v>
      </c>
      <c r="P481" s="337">
        <f>+Tabla1[[#This Row],[Precio Unitario]]*Tabla1[[#This Row],[Cantidad de Insumos]]</f>
        <v>3000</v>
      </c>
      <c r="Q481" s="380" t="str">
        <f>IFERROR(VLOOKUP($L481,[4]Insumos!$C$2:$F$517,4,FALSE),"")</f>
        <v>2.2.3.1.01</v>
      </c>
      <c r="R481" s="556" t="s">
        <v>1303</v>
      </c>
      <c r="S481" s="449"/>
      <c r="T481" s="449"/>
    </row>
    <row r="482" spans="2:20" ht="25.5" x14ac:dyDescent="0.25">
      <c r="B482" s="403" t="e">
        <f>IF(Tabla1[[#This Row],[Código_Actividad]]="","",CONCATENATE(Tabla1[[#This Row],[POA]],".",Tabla1[[#This Row],[SRS]],".",Tabla1[[#This Row],[AREA]],".",Tabla1[[#This Row],[TIPO]]))</f>
        <v>#REF!</v>
      </c>
      <c r="C482" s="403" t="e">
        <f>IF(Tabla1[[#This Row],[Código_Actividad]]="","",'Formulario PPGR1'!#REF!)</f>
        <v>#REF!</v>
      </c>
      <c r="D482" s="403" t="e">
        <f>IF(Tabla1[[#This Row],[Código_Actividad]]="","",'Formulario PPGR1'!#REF!)</f>
        <v>#REF!</v>
      </c>
      <c r="E482" s="403" t="e">
        <f>IF(Tabla1[[#This Row],[Código_Actividad]]="","",'Formulario PPGR1'!#REF!)</f>
        <v>#REF!</v>
      </c>
      <c r="F482" s="403" t="e">
        <f>IF(Tabla1[[#This Row],[Código_Actividad]]="","",'Formulario PPGR1'!#REF!)</f>
        <v>#REF!</v>
      </c>
      <c r="G482" s="335" t="s">
        <v>2282</v>
      </c>
      <c r="H482" s="572" t="str">
        <f>IFERROR(VLOOKUP(Tabla1[[#This Row],[Código_Actividad]],'Formulario PPGR2'!$H$10:$I$1048576,2,FALSE),"")</f>
        <v>Supervisión del plan de mantenimiento de los CEAS SISMAP</v>
      </c>
      <c r="I482" s="384">
        <f>IFERROR(VLOOKUP(Tabla1[[#This Row],[Código_Actividad]],Tabla2[[Código]:[Total de Acciones ]],15,FALSE),"")</f>
        <v>2</v>
      </c>
      <c r="J482" s="556" t="s">
        <v>216</v>
      </c>
      <c r="K482" s="558" t="s">
        <v>846</v>
      </c>
      <c r="L482" s="557" t="s">
        <v>854</v>
      </c>
      <c r="M482" s="382" t="str">
        <f>IFERROR(VLOOKUP($L482,[4]Insumos!$C$2:$F$517,2,FALSE),"")</f>
        <v>galon</v>
      </c>
      <c r="N482" s="505">
        <v>30</v>
      </c>
      <c r="O482" s="338">
        <f>IFERROR(VLOOKUP($L482,[4]Insumos!$C$2:$F$517,3,FALSE),"")</f>
        <v>181</v>
      </c>
      <c r="P482" s="337">
        <f>+Tabla1[[#This Row],[Precio Unitario]]*Tabla1[[#This Row],[Cantidad de Insumos]]</f>
        <v>5430</v>
      </c>
      <c r="Q482" s="380" t="str">
        <f>IFERROR(VLOOKUP($L482,[4]Insumos!$C$2:$F$517,4,FALSE),"")</f>
        <v>2.3.7.1.02</v>
      </c>
      <c r="R482" s="556" t="s">
        <v>1303</v>
      </c>
      <c r="S482" s="449"/>
      <c r="T482" s="449"/>
    </row>
    <row r="483" spans="2:20" ht="38.25" x14ac:dyDescent="0.25">
      <c r="B483" s="403" t="e">
        <f>IF(Tabla1[[#This Row],[Código_Actividad]]="","",CONCATENATE(Tabla1[[#This Row],[POA]],".",Tabla1[[#This Row],[SRS]],".",Tabla1[[#This Row],[AREA]],".",Tabla1[[#This Row],[TIPO]]))</f>
        <v>#REF!</v>
      </c>
      <c r="C483" s="403" t="e">
        <f>IF(Tabla1[[#This Row],[Código_Actividad]]="","",'Formulario PPGR1'!#REF!)</f>
        <v>#REF!</v>
      </c>
      <c r="D483" s="403" t="e">
        <f>IF(Tabla1[[#This Row],[Código_Actividad]]="","",'Formulario PPGR1'!#REF!)</f>
        <v>#REF!</v>
      </c>
      <c r="E483" s="403" t="e">
        <f>IF(Tabla1[[#This Row],[Código_Actividad]]="","",'Formulario PPGR1'!#REF!)</f>
        <v>#REF!</v>
      </c>
      <c r="F483" s="403" t="e">
        <f>IF(Tabla1[[#This Row],[Código_Actividad]]="","",'Formulario PPGR1'!#REF!)</f>
        <v>#REF!</v>
      </c>
      <c r="G483" s="335" t="s">
        <v>2277</v>
      </c>
      <c r="H483" s="572" t="str">
        <f>IFERROR(VLOOKUP(Tabla1[[#This Row],[Código_Actividad]],'Formulario PPGR2'!$H$10:$I$1048576,2,FALSE),"")</f>
        <v>Elaboración del Plan de Mantenimiento de los centros de primer nivel y OR</v>
      </c>
      <c r="I483" s="384">
        <f>IFERROR(VLOOKUP(Tabla1[[#This Row],[Código_Actividad]],Tabla2[[Código]:[Total de Acciones ]],15,FALSE),"")</f>
        <v>1</v>
      </c>
      <c r="J483" s="556" t="s">
        <v>172</v>
      </c>
      <c r="K483" s="558" t="s">
        <v>688</v>
      </c>
      <c r="L483" s="557" t="s">
        <v>704</v>
      </c>
      <c r="M483" s="382" t="str">
        <f>IFERROR(VLOOKUP($L483,[4]Insumos!$C$2:$F$517,2,FALSE),"")</f>
        <v>unidad</v>
      </c>
      <c r="N483" s="505">
        <v>1</v>
      </c>
      <c r="O483" s="338">
        <f>IFERROR(VLOOKUP($L483,[4]Insumos!$C$2:$F$517,3,FALSE),"")</f>
        <v>12626</v>
      </c>
      <c r="P483" s="337">
        <f>+Tabla1[[#This Row],[Precio Unitario]]*Tabla1[[#This Row],[Cantidad de Insumos]]</f>
        <v>12626</v>
      </c>
      <c r="Q483" s="380" t="str">
        <f>IFERROR(VLOOKUP($L483,[4]Insumos!$C$2:$F$517,4,FALSE),"")</f>
        <v>2.3.1.1.01</v>
      </c>
      <c r="R483" s="556" t="s">
        <v>1305</v>
      </c>
      <c r="S483" s="449"/>
      <c r="T483" s="449"/>
    </row>
    <row r="484" spans="2:20" ht="38.25" x14ac:dyDescent="0.25">
      <c r="B484" s="403" t="e">
        <f>IF(Tabla1[[#This Row],[Código_Actividad]]="","",CONCATENATE(Tabla1[[#This Row],[POA]],".",Tabla1[[#This Row],[SRS]],".",Tabla1[[#This Row],[AREA]],".",Tabla1[[#This Row],[TIPO]]))</f>
        <v>#REF!</v>
      </c>
      <c r="C484" s="403" t="e">
        <f>IF(Tabla1[[#This Row],[Código_Actividad]]="","",'Formulario PPGR1'!#REF!)</f>
        <v>#REF!</v>
      </c>
      <c r="D484" s="403" t="e">
        <f>IF(Tabla1[[#This Row],[Código_Actividad]]="","",'Formulario PPGR1'!#REF!)</f>
        <v>#REF!</v>
      </c>
      <c r="E484" s="403" t="e">
        <f>IF(Tabla1[[#This Row],[Código_Actividad]]="","",'Formulario PPGR1'!#REF!)</f>
        <v>#REF!</v>
      </c>
      <c r="F484" s="403" t="e">
        <f>IF(Tabla1[[#This Row],[Código_Actividad]]="","",'Formulario PPGR1'!#REF!)</f>
        <v>#REF!</v>
      </c>
      <c r="G484" s="335" t="s">
        <v>2433</v>
      </c>
      <c r="H484" s="572" t="str">
        <f>IFERROR(VLOOKUP(Tabla1[[#This Row],[Código_Actividad]],'Formulario PPGR2'!$H$10:$I$1048576,2,FALSE),"")</f>
        <v>Acompañamiento en la elaboración de planes de mejora de hostelería de los CEAS</v>
      </c>
      <c r="I484" s="384">
        <f>IFERROR(VLOOKUP(Tabla1[[#This Row],[Código_Actividad]],Tabla2[[Código]:[Total de Acciones ]],15,FALSE),"")</f>
        <v>2</v>
      </c>
      <c r="J484" s="556" t="s">
        <v>128</v>
      </c>
      <c r="K484" s="558" t="s">
        <v>1298</v>
      </c>
      <c r="L484" s="557" t="s">
        <v>1302</v>
      </c>
      <c r="M484" s="382" t="str">
        <f>IFERROR(VLOOKUP($L484,[4]Insumos!$C$2:$F$517,2,FALSE),"")</f>
        <v xml:space="preserve">Cheque </v>
      </c>
      <c r="N484" s="505">
        <v>2</v>
      </c>
      <c r="O484" s="338">
        <f>IFERROR(VLOOKUP($L484,[4]Insumos!$C$2:$F$517,3,FALSE),"")</f>
        <v>2100</v>
      </c>
      <c r="P484" s="337">
        <f>+Tabla1[[#This Row],[Precio Unitario]]*Tabla1[[#This Row],[Cantidad de Insumos]]</f>
        <v>4200</v>
      </c>
      <c r="Q484" s="380" t="str">
        <f>IFERROR(VLOOKUP($L484,[4]Insumos!$C$2:$F$517,4,FALSE),"")</f>
        <v>2.2.3.1.01</v>
      </c>
      <c r="R484" s="556" t="s">
        <v>1303</v>
      </c>
      <c r="S484" s="449"/>
      <c r="T484" s="449"/>
    </row>
    <row r="485" spans="2:20" ht="38.25" x14ac:dyDescent="0.25">
      <c r="B485" s="403" t="e">
        <f>IF(Tabla1[[#This Row],[Código_Actividad]]="","",CONCATENATE(Tabla1[[#This Row],[POA]],".",Tabla1[[#This Row],[SRS]],".",Tabla1[[#This Row],[AREA]],".",Tabla1[[#This Row],[TIPO]]))</f>
        <v>#REF!</v>
      </c>
      <c r="C485" s="403" t="e">
        <f>IF(Tabla1[[#This Row],[Código_Actividad]]="","",'Formulario PPGR1'!#REF!)</f>
        <v>#REF!</v>
      </c>
      <c r="D485" s="403" t="e">
        <f>IF(Tabla1[[#This Row],[Código_Actividad]]="","",'Formulario PPGR1'!#REF!)</f>
        <v>#REF!</v>
      </c>
      <c r="E485" s="403" t="e">
        <f>IF(Tabla1[[#This Row],[Código_Actividad]]="","",'Formulario PPGR1'!#REF!)</f>
        <v>#REF!</v>
      </c>
      <c r="F485" s="403" t="e">
        <f>IF(Tabla1[[#This Row],[Código_Actividad]]="","",'Formulario PPGR1'!#REF!)</f>
        <v>#REF!</v>
      </c>
      <c r="G485" s="335" t="s">
        <v>2433</v>
      </c>
      <c r="H485" s="572" t="str">
        <f>IFERROR(VLOOKUP(Tabla1[[#This Row],[Código_Actividad]],'Formulario PPGR2'!$H$10:$I$1048576,2,FALSE),"")</f>
        <v>Acompañamiento en la elaboración de planes de mejora de hostelería de los CEAS</v>
      </c>
      <c r="I485" s="384">
        <f>IFERROR(VLOOKUP(Tabla1[[#This Row],[Código_Actividad]],Tabla2[[Código]:[Total de Acciones ]],15,FALSE),"")</f>
        <v>2</v>
      </c>
      <c r="J485" s="556" t="s">
        <v>128</v>
      </c>
      <c r="K485" s="558" t="s">
        <v>1298</v>
      </c>
      <c r="L485" s="557" t="s">
        <v>1299</v>
      </c>
      <c r="M485" s="382" t="str">
        <f>IFERROR(VLOOKUP($L485,[4]Insumos!$C$2:$F$517,2,FALSE),"")</f>
        <v xml:space="preserve">Cheque </v>
      </c>
      <c r="N485" s="505">
        <v>2</v>
      </c>
      <c r="O485" s="338">
        <f>IFERROR(VLOOKUP($L485,[4]Insumos!$C$2:$F$517,3,FALSE),"")</f>
        <v>1500</v>
      </c>
      <c r="P485" s="337">
        <f>+Tabla1[[#This Row],[Precio Unitario]]*Tabla1[[#This Row],[Cantidad de Insumos]]</f>
        <v>3000</v>
      </c>
      <c r="Q485" s="380" t="str">
        <f>IFERROR(VLOOKUP($L485,[4]Insumos!$C$2:$F$517,4,FALSE),"")</f>
        <v>2.2.3.1.01</v>
      </c>
      <c r="R485" s="556" t="s">
        <v>1303</v>
      </c>
      <c r="S485" s="449"/>
      <c r="T485" s="449"/>
    </row>
    <row r="486" spans="2:20" ht="38.25" x14ac:dyDescent="0.25">
      <c r="B486" s="403" t="e">
        <f>IF(Tabla1[[#This Row],[Código_Actividad]]="","",CONCATENATE(Tabla1[[#This Row],[POA]],".",Tabla1[[#This Row],[SRS]],".",Tabla1[[#This Row],[AREA]],".",Tabla1[[#This Row],[TIPO]]))</f>
        <v>#REF!</v>
      </c>
      <c r="C486" s="403" t="e">
        <f>IF(Tabla1[[#This Row],[Código_Actividad]]="","",'Formulario PPGR1'!#REF!)</f>
        <v>#REF!</v>
      </c>
      <c r="D486" s="403" t="e">
        <f>IF(Tabla1[[#This Row],[Código_Actividad]]="","",'Formulario PPGR1'!#REF!)</f>
        <v>#REF!</v>
      </c>
      <c r="E486" s="403" t="e">
        <f>IF(Tabla1[[#This Row],[Código_Actividad]]="","",'Formulario PPGR1'!#REF!)</f>
        <v>#REF!</v>
      </c>
      <c r="F486" s="403" t="e">
        <f>IF(Tabla1[[#This Row],[Código_Actividad]]="","",'Formulario PPGR1'!#REF!)</f>
        <v>#REF!</v>
      </c>
      <c r="G486" s="335" t="s">
        <v>2433</v>
      </c>
      <c r="H486" s="572" t="str">
        <f>IFERROR(VLOOKUP(Tabla1[[#This Row],[Código_Actividad]],'Formulario PPGR2'!$H$10:$I$1048576,2,FALSE),"")</f>
        <v>Acompañamiento en la elaboración de planes de mejora de hostelería de los CEAS</v>
      </c>
      <c r="I486" s="384">
        <f>IFERROR(VLOOKUP(Tabla1[[#This Row],[Código_Actividad]],Tabla2[[Código]:[Total de Acciones ]],15,FALSE),"")</f>
        <v>2</v>
      </c>
      <c r="J486" s="556" t="s">
        <v>216</v>
      </c>
      <c r="K486" s="558" t="s">
        <v>846</v>
      </c>
      <c r="L486" s="557" t="s">
        <v>854</v>
      </c>
      <c r="M486" s="382" t="str">
        <f>IFERROR(VLOOKUP($L486,[4]Insumos!$C$2:$F$517,2,FALSE),"")</f>
        <v>galon</v>
      </c>
      <c r="N486" s="505">
        <v>30</v>
      </c>
      <c r="O486" s="338">
        <f>IFERROR(VLOOKUP($L486,[4]Insumos!$C$2:$F$517,3,FALSE),"")</f>
        <v>181</v>
      </c>
      <c r="P486" s="337">
        <f>+Tabla1[[#This Row],[Precio Unitario]]*Tabla1[[#This Row],[Cantidad de Insumos]]</f>
        <v>5430</v>
      </c>
      <c r="Q486" s="380" t="str">
        <f>IFERROR(VLOOKUP($L486,[4]Insumos!$C$2:$F$517,4,FALSE),"")</f>
        <v>2.3.7.1.02</v>
      </c>
      <c r="R486" s="556" t="s">
        <v>1303</v>
      </c>
      <c r="S486" s="449"/>
      <c r="T486" s="449"/>
    </row>
    <row r="487" spans="2:20" x14ac:dyDescent="0.25">
      <c r="B487" s="403" t="str">
        <f>IF(Tabla1[[#This Row],[Código_Actividad]]="","",CONCATENATE(Tabla1[[#This Row],[POA]],".",Tabla1[[#This Row],[SRS]],".",Tabla1[[#This Row],[AREA]],".",Tabla1[[#This Row],[TIPO]]))</f>
        <v/>
      </c>
      <c r="C487" s="403" t="str">
        <f>IF(Tabla1[[#This Row],[Código_Actividad]]="","",'Formulario PPGR1'!#REF!)</f>
        <v/>
      </c>
      <c r="D487" s="403" t="str">
        <f>IF(Tabla1[[#This Row],[Código_Actividad]]="","",'Formulario PPGR1'!#REF!)</f>
        <v/>
      </c>
      <c r="E487" s="403" t="str">
        <f>IF(Tabla1[[#This Row],[Código_Actividad]]="","",'Formulario PPGR1'!#REF!)</f>
        <v/>
      </c>
      <c r="F487" s="403" t="str">
        <f>IF(Tabla1[[#This Row],[Código_Actividad]]="","",'Formulario PPGR1'!#REF!)</f>
        <v/>
      </c>
      <c r="G487" s="335"/>
      <c r="H487" s="572" t="str">
        <f>IFERROR(VLOOKUP(Tabla1[[#This Row],[Código_Actividad]],'Formulario PPGR2'!$H$10:$I$1048576,2,FALSE),"")</f>
        <v/>
      </c>
      <c r="I487" s="384" t="str">
        <f>IFERROR(VLOOKUP(Tabla1[[#This Row],[Código_Actividad]],Tabla2[[Código]:[Total de Acciones ]],15,FALSE),"")</f>
        <v/>
      </c>
      <c r="J487" s="556"/>
      <c r="K487" s="558" t="str">
        <f>IFERROR(VLOOKUP($J487,[3]LSIns!$B$5:$C$45,2,FALSE),"")</f>
        <v/>
      </c>
      <c r="L487" s="557"/>
      <c r="M487" s="382" t="str">
        <f>IFERROR(VLOOKUP($L487,[4]Insumos!$C$2:$F$517,2,FALSE),"")</f>
        <v/>
      </c>
      <c r="N487" s="505"/>
      <c r="O487" s="338" t="str">
        <f>IFERROR(VLOOKUP($L487,[4]Insumos!$C$2:$F$517,3,FALSE),"")</f>
        <v/>
      </c>
      <c r="P487" s="337" t="e">
        <f>+Tabla1[[#This Row],[Precio Unitario]]*Tabla1[[#This Row],[Cantidad de Insumos]]</f>
        <v>#VALUE!</v>
      </c>
      <c r="Q487" s="380" t="str">
        <f>IFERROR(VLOOKUP($L487,[4]Insumos!$C$2:$F$517,4,FALSE),"")</f>
        <v/>
      </c>
      <c r="R487" s="556"/>
      <c r="S487" s="449"/>
      <c r="T487" s="449"/>
    </row>
    <row r="488" spans="2:20" x14ac:dyDescent="0.25">
      <c r="B488" s="403" t="str">
        <f>IF(Tabla1[[#This Row],[Código_Actividad]]="","",CONCATENATE(Tabla1[[#This Row],[POA]],".",Tabla1[[#This Row],[SRS]],".",Tabla1[[#This Row],[AREA]],".",Tabla1[[#This Row],[TIPO]]))</f>
        <v/>
      </c>
      <c r="C488" s="403" t="str">
        <f>IF(Tabla1[[#This Row],[Código_Actividad]]="","",'Formulario PPGR1'!#REF!)</f>
        <v/>
      </c>
      <c r="D488" s="403" t="str">
        <f>IF(Tabla1[[#This Row],[Código_Actividad]]="","",'Formulario PPGR1'!#REF!)</f>
        <v/>
      </c>
      <c r="E488" s="403" t="str">
        <f>IF(Tabla1[[#This Row],[Código_Actividad]]="","",'Formulario PPGR1'!#REF!)</f>
        <v/>
      </c>
      <c r="F488" s="403" t="str">
        <f>IF(Tabla1[[#This Row],[Código_Actividad]]="","",'Formulario PPGR1'!#REF!)</f>
        <v/>
      </c>
      <c r="G488" s="335"/>
      <c r="H488" s="572" t="str">
        <f>IFERROR(VLOOKUP(Tabla1[[#This Row],[Código_Actividad]],'Formulario PPGR2'!$H$10:$I$1048576,2,FALSE),"")</f>
        <v/>
      </c>
      <c r="I488" s="384" t="str">
        <f>IFERROR(VLOOKUP(Tabla1[[#This Row],[Código_Actividad]],Tabla2[[Código]:[Total de Acciones ]],15,FALSE),"")</f>
        <v/>
      </c>
      <c r="J488" s="556"/>
      <c r="K488" s="558" t="str">
        <f>IFERROR(VLOOKUP($J488,[3]LSIns!$B$5:$C$45,2,FALSE),"")</f>
        <v/>
      </c>
      <c r="L488" s="557"/>
      <c r="M488" s="382" t="str">
        <f>IFERROR(VLOOKUP($L488,[4]Insumos!$C$2:$F$517,2,FALSE),"")</f>
        <v/>
      </c>
      <c r="N488" s="505"/>
      <c r="O488" s="338" t="str">
        <f>IFERROR(VLOOKUP($L488,[4]Insumos!$C$2:$F$517,3,FALSE),"")</f>
        <v/>
      </c>
      <c r="P488" s="337" t="e">
        <f>+Tabla1[[#This Row],[Precio Unitario]]*Tabla1[[#This Row],[Cantidad de Insumos]]</f>
        <v>#VALUE!</v>
      </c>
      <c r="Q488" s="380" t="str">
        <f>IFERROR(VLOOKUP($L488,[4]Insumos!$C$2:$F$517,4,FALSE),"")</f>
        <v/>
      </c>
      <c r="R488" s="556"/>
      <c r="S488" s="449"/>
      <c r="T488" s="449"/>
    </row>
    <row r="489" spans="2:20" x14ac:dyDescent="0.25">
      <c r="B489" s="403" t="str">
        <f>IF(Tabla1[[#This Row],[Código_Actividad]]="","",CONCATENATE(Tabla1[[#This Row],[POA]],".",Tabla1[[#This Row],[SRS]],".",Tabla1[[#This Row],[AREA]],".",Tabla1[[#This Row],[TIPO]]))</f>
        <v/>
      </c>
      <c r="C489" s="403" t="str">
        <f>IF(Tabla1[[#This Row],[Código_Actividad]]="","",'Formulario PPGR1'!#REF!)</f>
        <v/>
      </c>
      <c r="D489" s="403" t="str">
        <f>IF(Tabla1[[#This Row],[Código_Actividad]]="","",'Formulario PPGR1'!#REF!)</f>
        <v/>
      </c>
      <c r="E489" s="403" t="str">
        <f>IF(Tabla1[[#This Row],[Código_Actividad]]="","",'Formulario PPGR1'!#REF!)</f>
        <v/>
      </c>
      <c r="F489" s="403" t="str">
        <f>IF(Tabla1[[#This Row],[Código_Actividad]]="","",'Formulario PPGR1'!#REF!)</f>
        <v/>
      </c>
      <c r="G489" s="335"/>
      <c r="H489" s="572" t="str">
        <f>IFERROR(VLOOKUP(Tabla1[[#This Row],[Código_Actividad]],'Formulario PPGR2'!$H$10:$I$1048576,2,FALSE),"")</f>
        <v/>
      </c>
      <c r="I489" s="384" t="str">
        <f>IFERROR(VLOOKUP(Tabla1[[#This Row],[Código_Actividad]],Tabla2[[Código]:[Total de Acciones ]],15,FALSE),"")</f>
        <v/>
      </c>
      <c r="J489" s="556"/>
      <c r="K489" s="558" t="str">
        <f>IFERROR(VLOOKUP($J489,[3]LSIns!$B$5:$C$45,2,FALSE),"")</f>
        <v/>
      </c>
      <c r="L489" s="557"/>
      <c r="M489" s="382" t="str">
        <f>IFERROR(VLOOKUP($L489,[4]Insumos!$C$2:$F$517,2,FALSE),"")</f>
        <v/>
      </c>
      <c r="N489" s="505"/>
      <c r="O489" s="338" t="str">
        <f>IFERROR(VLOOKUP($L489,[4]Insumos!$C$2:$F$517,3,FALSE),"")</f>
        <v/>
      </c>
      <c r="P489" s="337" t="e">
        <f>+Tabla1[[#This Row],[Precio Unitario]]*Tabla1[[#This Row],[Cantidad de Insumos]]</f>
        <v>#VALUE!</v>
      </c>
      <c r="Q489" s="380" t="str">
        <f>IFERROR(VLOOKUP($L489,[4]Insumos!$C$2:$F$517,4,FALSE),"")</f>
        <v/>
      </c>
      <c r="R489" s="556"/>
      <c r="S489" s="449"/>
      <c r="T489" s="449"/>
    </row>
    <row r="490" spans="2:20" x14ac:dyDescent="0.25">
      <c r="B490" s="403" t="str">
        <f>IF(Tabla1[[#This Row],[Código_Actividad]]="","",CONCATENATE(Tabla1[[#This Row],[POA]],".",Tabla1[[#This Row],[SRS]],".",Tabla1[[#This Row],[AREA]],".",Tabla1[[#This Row],[TIPO]]))</f>
        <v/>
      </c>
      <c r="C490" s="403" t="str">
        <f>IF(Tabla1[[#This Row],[Código_Actividad]]="","",'Formulario PPGR1'!#REF!)</f>
        <v/>
      </c>
      <c r="D490" s="403" t="str">
        <f>IF(Tabla1[[#This Row],[Código_Actividad]]="","",'Formulario PPGR1'!#REF!)</f>
        <v/>
      </c>
      <c r="E490" s="403" t="str">
        <f>IF(Tabla1[[#This Row],[Código_Actividad]]="","",'Formulario PPGR1'!#REF!)</f>
        <v/>
      </c>
      <c r="F490" s="403" t="str">
        <f>IF(Tabla1[[#This Row],[Código_Actividad]]="","",'Formulario PPGR1'!#REF!)</f>
        <v/>
      </c>
      <c r="G490" s="335"/>
      <c r="H490" s="572" t="str">
        <f>IFERROR(VLOOKUP(Tabla1[[#This Row],[Código_Actividad]],'Formulario PPGR2'!$H$10:$I$1048576,2,FALSE),"")</f>
        <v/>
      </c>
      <c r="I490" s="384" t="str">
        <f>IFERROR(VLOOKUP(Tabla1[[#This Row],[Código_Actividad]],Tabla2[[Código]:[Total de Acciones ]],15,FALSE),"")</f>
        <v/>
      </c>
      <c r="J490" s="556"/>
      <c r="K490" s="558" t="str">
        <f>IFERROR(VLOOKUP($J490,[3]LSIns!$B$5:$C$45,2,FALSE),"")</f>
        <v/>
      </c>
      <c r="L490" s="557"/>
      <c r="M490" s="382" t="str">
        <f>IFERROR(VLOOKUP($L490,[4]Insumos!$C$2:$F$517,2,FALSE),"")</f>
        <v/>
      </c>
      <c r="N490" s="505"/>
      <c r="O490" s="338" t="str">
        <f>IFERROR(VLOOKUP($L490,[4]Insumos!$C$2:$F$517,3,FALSE),"")</f>
        <v/>
      </c>
      <c r="P490" s="337" t="e">
        <f>+Tabla1[[#This Row],[Precio Unitario]]*Tabla1[[#This Row],[Cantidad de Insumos]]</f>
        <v>#VALUE!</v>
      </c>
      <c r="Q490" s="380" t="str">
        <f>IFERROR(VLOOKUP($L490,[4]Insumos!$C$2:$F$517,4,FALSE),"")</f>
        <v/>
      </c>
      <c r="R490" s="556"/>
      <c r="S490" s="449"/>
      <c r="T490" s="449"/>
    </row>
    <row r="491" spans="2:20" x14ac:dyDescent="0.25">
      <c r="B491" s="403" t="str">
        <f>IF(Tabla1[[#This Row],[Código_Actividad]]="","",CONCATENATE(Tabla1[[#This Row],[POA]],".",Tabla1[[#This Row],[SRS]],".",Tabla1[[#This Row],[AREA]],".",Tabla1[[#This Row],[TIPO]]))</f>
        <v/>
      </c>
      <c r="C491" s="403" t="str">
        <f>IF(Tabla1[[#This Row],[Código_Actividad]]="","",'Formulario PPGR1'!#REF!)</f>
        <v/>
      </c>
      <c r="D491" s="403" t="str">
        <f>IF(Tabla1[[#This Row],[Código_Actividad]]="","",'Formulario PPGR1'!#REF!)</f>
        <v/>
      </c>
      <c r="E491" s="403" t="str">
        <f>IF(Tabla1[[#This Row],[Código_Actividad]]="","",'Formulario PPGR1'!#REF!)</f>
        <v/>
      </c>
      <c r="F491" s="403" t="str">
        <f>IF(Tabla1[[#This Row],[Código_Actividad]]="","",'Formulario PPGR1'!#REF!)</f>
        <v/>
      </c>
      <c r="G491" s="335"/>
      <c r="H491" s="572" t="str">
        <f>IFERROR(VLOOKUP(Tabla1[[#This Row],[Código_Actividad]],'Formulario PPGR2'!$H$10:$I$1048576,2,FALSE),"")</f>
        <v/>
      </c>
      <c r="I491" s="384" t="str">
        <f>IFERROR(VLOOKUP(Tabla1[[#This Row],[Código_Actividad]],Tabla2[[Código]:[Total de Acciones ]],15,FALSE),"")</f>
        <v/>
      </c>
      <c r="J491" s="556"/>
      <c r="K491" s="558" t="str">
        <f>IFERROR(VLOOKUP($J491,[3]LSIns!$B$5:$C$45,2,FALSE),"")</f>
        <v/>
      </c>
      <c r="L491" s="557"/>
      <c r="M491" s="382" t="str">
        <f>IFERROR(VLOOKUP($L491,[4]Insumos!$C$2:$F$517,2,FALSE),"")</f>
        <v/>
      </c>
      <c r="N491" s="505"/>
      <c r="O491" s="338" t="str">
        <f>IFERROR(VLOOKUP($L491,[4]Insumos!$C$2:$F$517,3,FALSE),"")</f>
        <v/>
      </c>
      <c r="P491" s="337" t="e">
        <f>+Tabla1[[#This Row],[Precio Unitario]]*Tabla1[[#This Row],[Cantidad de Insumos]]</f>
        <v>#VALUE!</v>
      </c>
      <c r="Q491" s="380" t="str">
        <f>IFERROR(VLOOKUP($L491,[4]Insumos!$C$2:$F$517,4,FALSE),"")</f>
        <v/>
      </c>
      <c r="R491" s="556"/>
      <c r="S491" s="449"/>
      <c r="T491" s="449"/>
    </row>
    <row r="492" spans="2:20" x14ac:dyDescent="0.25">
      <c r="B492" s="403" t="str">
        <f>IF(Tabla1[[#This Row],[Código_Actividad]]="","",CONCATENATE(Tabla1[[#This Row],[POA]],".",Tabla1[[#This Row],[SRS]],".",Tabla1[[#This Row],[AREA]],".",Tabla1[[#This Row],[TIPO]]))</f>
        <v/>
      </c>
      <c r="C492" s="403" t="str">
        <f>IF(Tabla1[[#This Row],[Código_Actividad]]="","",'Formulario PPGR1'!#REF!)</f>
        <v/>
      </c>
      <c r="D492" s="403" t="str">
        <f>IF(Tabla1[[#This Row],[Código_Actividad]]="","",'Formulario PPGR1'!#REF!)</f>
        <v/>
      </c>
      <c r="E492" s="403" t="str">
        <f>IF(Tabla1[[#This Row],[Código_Actividad]]="","",'Formulario PPGR1'!#REF!)</f>
        <v/>
      </c>
      <c r="F492" s="403" t="str">
        <f>IF(Tabla1[[#This Row],[Código_Actividad]]="","",'Formulario PPGR1'!#REF!)</f>
        <v/>
      </c>
      <c r="G492" s="335"/>
      <c r="H492" s="572" t="str">
        <f>IFERROR(VLOOKUP(Tabla1[[#This Row],[Código_Actividad]],'Formulario PPGR2'!$H$10:$I$1048576,2,FALSE),"")</f>
        <v/>
      </c>
      <c r="I492" s="384" t="str">
        <f>IFERROR(VLOOKUP(Tabla1[[#This Row],[Código_Actividad]],Tabla2[[Código]:[Total de Acciones ]],15,FALSE),"")</f>
        <v/>
      </c>
      <c r="J492" s="556"/>
      <c r="K492" s="558" t="str">
        <f>IFERROR(VLOOKUP($J492,[3]LSIns!$B$5:$C$45,2,FALSE),"")</f>
        <v/>
      </c>
      <c r="L492" s="557"/>
      <c r="M492" s="382" t="str">
        <f>IFERROR(VLOOKUP($L492,[4]Insumos!$C$2:$F$517,2,FALSE),"")</f>
        <v/>
      </c>
      <c r="N492" s="505"/>
      <c r="O492" s="338" t="str">
        <f>IFERROR(VLOOKUP($L492,[4]Insumos!$C$2:$F$517,3,FALSE),"")</f>
        <v/>
      </c>
      <c r="P492" s="337" t="e">
        <f>+Tabla1[[#This Row],[Precio Unitario]]*Tabla1[[#This Row],[Cantidad de Insumos]]</f>
        <v>#VALUE!</v>
      </c>
      <c r="Q492" s="380" t="str">
        <f>IFERROR(VLOOKUP($L492,[4]Insumos!$C$2:$F$517,4,FALSE),"")</f>
        <v/>
      </c>
      <c r="R492" s="556"/>
      <c r="S492" s="449"/>
      <c r="T492" s="449"/>
    </row>
    <row r="493" spans="2:20" x14ac:dyDescent="0.25">
      <c r="B493" s="403" t="str">
        <f>IF(Tabla1[[#This Row],[Código_Actividad]]="","",CONCATENATE(Tabla1[[#This Row],[POA]],".",Tabla1[[#This Row],[SRS]],".",Tabla1[[#This Row],[AREA]],".",Tabla1[[#This Row],[TIPO]]))</f>
        <v/>
      </c>
      <c r="C493" s="403" t="str">
        <f>IF(Tabla1[[#This Row],[Código_Actividad]]="","",'Formulario PPGR1'!#REF!)</f>
        <v/>
      </c>
      <c r="D493" s="403" t="str">
        <f>IF(Tabla1[[#This Row],[Código_Actividad]]="","",'Formulario PPGR1'!#REF!)</f>
        <v/>
      </c>
      <c r="E493" s="403" t="str">
        <f>IF(Tabla1[[#This Row],[Código_Actividad]]="","",'Formulario PPGR1'!#REF!)</f>
        <v/>
      </c>
      <c r="F493" s="403" t="str">
        <f>IF(Tabla1[[#This Row],[Código_Actividad]]="","",'Formulario PPGR1'!#REF!)</f>
        <v/>
      </c>
      <c r="G493" s="335"/>
      <c r="H493" s="572" t="str">
        <f>IFERROR(VLOOKUP(Tabla1[[#This Row],[Código_Actividad]],'Formulario PPGR2'!$H$10:$I$1048576,2,FALSE),"")</f>
        <v/>
      </c>
      <c r="I493" s="384" t="str">
        <f>IFERROR(VLOOKUP(Tabla1[[#This Row],[Código_Actividad]],Tabla2[[Código]:[Total de Acciones ]],15,FALSE),"")</f>
        <v/>
      </c>
      <c r="J493" s="556"/>
      <c r="K493" s="558" t="str">
        <f>IFERROR(VLOOKUP($J493,[3]LSIns!$B$5:$C$45,2,FALSE),"")</f>
        <v/>
      </c>
      <c r="L493" s="557"/>
      <c r="M493" s="382" t="str">
        <f>IFERROR(VLOOKUP($L493,[4]Insumos!$C$2:$F$517,2,FALSE),"")</f>
        <v/>
      </c>
      <c r="N493" s="505"/>
      <c r="O493" s="338" t="str">
        <f>IFERROR(VLOOKUP($L493,[4]Insumos!$C$2:$F$517,3,FALSE),"")</f>
        <v/>
      </c>
      <c r="P493" s="337" t="e">
        <f>+Tabla1[[#This Row],[Precio Unitario]]*Tabla1[[#This Row],[Cantidad de Insumos]]</f>
        <v>#VALUE!</v>
      </c>
      <c r="Q493" s="380" t="str">
        <f>IFERROR(VLOOKUP($L493,[4]Insumos!$C$2:$F$517,4,FALSE),"")</f>
        <v/>
      </c>
      <c r="R493" s="556"/>
      <c r="S493" s="449"/>
      <c r="T493" s="449"/>
    </row>
    <row r="494" spans="2:20" x14ac:dyDescent="0.25">
      <c r="B494" s="403" t="str">
        <f>IF(Tabla1[[#This Row],[Código_Actividad]]="","",CONCATENATE(Tabla1[[#This Row],[POA]],".",Tabla1[[#This Row],[SRS]],".",Tabla1[[#This Row],[AREA]],".",Tabla1[[#This Row],[TIPO]]))</f>
        <v/>
      </c>
      <c r="C494" s="403" t="str">
        <f>IF(Tabla1[[#This Row],[Código_Actividad]]="","",'Formulario PPGR1'!#REF!)</f>
        <v/>
      </c>
      <c r="D494" s="403" t="str">
        <f>IF(Tabla1[[#This Row],[Código_Actividad]]="","",'Formulario PPGR1'!#REF!)</f>
        <v/>
      </c>
      <c r="E494" s="403" t="str">
        <f>IF(Tabla1[[#This Row],[Código_Actividad]]="","",'Formulario PPGR1'!#REF!)</f>
        <v/>
      </c>
      <c r="F494" s="403" t="str">
        <f>IF(Tabla1[[#This Row],[Código_Actividad]]="","",'Formulario PPGR1'!#REF!)</f>
        <v/>
      </c>
      <c r="G494" s="335"/>
      <c r="H494" s="572" t="str">
        <f>IFERROR(VLOOKUP(Tabla1[[#This Row],[Código_Actividad]],'Formulario PPGR2'!$H$10:$I$1048576,2,FALSE),"")</f>
        <v/>
      </c>
      <c r="I494" s="384" t="str">
        <f>IFERROR(VLOOKUP(Tabla1[[#This Row],[Código_Actividad]],Tabla2[[Código]:[Total de Acciones ]],15,FALSE),"")</f>
        <v/>
      </c>
      <c r="J494" s="556"/>
      <c r="K494" s="558" t="str">
        <f>IFERROR(VLOOKUP($J494,[3]LSIns!$B$5:$C$45,2,FALSE),"")</f>
        <v/>
      </c>
      <c r="L494" s="557"/>
      <c r="M494" s="382" t="str">
        <f>IFERROR(VLOOKUP($L494,[4]Insumos!$C$2:$F$517,2,FALSE),"")</f>
        <v/>
      </c>
      <c r="N494" s="505"/>
      <c r="O494" s="338" t="str">
        <f>IFERROR(VLOOKUP($L494,[4]Insumos!$C$2:$F$517,3,FALSE),"")</f>
        <v/>
      </c>
      <c r="P494" s="337" t="e">
        <f>+Tabla1[[#This Row],[Precio Unitario]]*Tabla1[[#This Row],[Cantidad de Insumos]]</f>
        <v>#VALUE!</v>
      </c>
      <c r="Q494" s="380" t="str">
        <f>IFERROR(VLOOKUP($L494,[4]Insumos!$C$2:$F$517,4,FALSE),"")</f>
        <v/>
      </c>
      <c r="R494" s="556"/>
      <c r="S494" s="449"/>
      <c r="T494" s="449"/>
    </row>
    <row r="495" spans="2:20" x14ac:dyDescent="0.25">
      <c r="B495" s="403" t="str">
        <f>IF(Tabla1[[#This Row],[Código_Actividad]]="","",CONCATENATE(Tabla1[[#This Row],[POA]],".",Tabla1[[#This Row],[SRS]],".",Tabla1[[#This Row],[AREA]],".",Tabla1[[#This Row],[TIPO]]))</f>
        <v/>
      </c>
      <c r="C495" s="403" t="str">
        <f>IF(Tabla1[[#This Row],[Código_Actividad]]="","",'Formulario PPGR1'!#REF!)</f>
        <v/>
      </c>
      <c r="D495" s="403" t="str">
        <f>IF(Tabla1[[#This Row],[Código_Actividad]]="","",'Formulario PPGR1'!#REF!)</f>
        <v/>
      </c>
      <c r="E495" s="403" t="str">
        <f>IF(Tabla1[[#This Row],[Código_Actividad]]="","",'Formulario PPGR1'!#REF!)</f>
        <v/>
      </c>
      <c r="F495" s="403" t="str">
        <f>IF(Tabla1[[#This Row],[Código_Actividad]]="","",'Formulario PPGR1'!#REF!)</f>
        <v/>
      </c>
      <c r="G495" s="335"/>
      <c r="H495" s="572" t="str">
        <f>IFERROR(VLOOKUP(Tabla1[[#This Row],[Código_Actividad]],'Formulario PPGR2'!$H$10:$I$1048576,2,FALSE),"")</f>
        <v/>
      </c>
      <c r="I495" s="384" t="str">
        <f>IFERROR(VLOOKUP(Tabla1[[#This Row],[Código_Actividad]],Tabla2[[Código]:[Total de Acciones ]],15,FALSE),"")</f>
        <v/>
      </c>
      <c r="J495" s="556"/>
      <c r="K495" s="558" t="str">
        <f>IFERROR(VLOOKUP($J495,[3]LSIns!$B$5:$C$45,2,FALSE),"")</f>
        <v/>
      </c>
      <c r="L495" s="557"/>
      <c r="M495" s="382" t="str">
        <f>IFERROR(VLOOKUP($L495,[4]Insumos!$C$2:$F$517,2,FALSE),"")</f>
        <v/>
      </c>
      <c r="N495" s="505"/>
      <c r="O495" s="338" t="str">
        <f>IFERROR(VLOOKUP($L495,[4]Insumos!$C$2:$F$517,3,FALSE),"")</f>
        <v/>
      </c>
      <c r="P495" s="337" t="e">
        <f>+Tabla1[[#This Row],[Precio Unitario]]*Tabla1[[#This Row],[Cantidad de Insumos]]</f>
        <v>#VALUE!</v>
      </c>
      <c r="Q495" s="380" t="str">
        <f>IFERROR(VLOOKUP($L495,[4]Insumos!$C$2:$F$517,4,FALSE),"")</f>
        <v/>
      </c>
      <c r="R495" s="556"/>
      <c r="S495" s="449"/>
      <c r="T495" s="449"/>
    </row>
    <row r="496" spans="2:20" x14ac:dyDescent="0.25">
      <c r="B496" s="403" t="str">
        <f>IF(Tabla1[[#This Row],[Código_Actividad]]="","",CONCATENATE(Tabla1[[#This Row],[POA]],".",Tabla1[[#This Row],[SRS]],".",Tabla1[[#This Row],[AREA]],".",Tabla1[[#This Row],[TIPO]]))</f>
        <v/>
      </c>
      <c r="C496" s="403" t="str">
        <f>IF(Tabla1[[#This Row],[Código_Actividad]]="","",'Formulario PPGR1'!#REF!)</f>
        <v/>
      </c>
      <c r="D496" s="403" t="str">
        <f>IF(Tabla1[[#This Row],[Código_Actividad]]="","",'Formulario PPGR1'!#REF!)</f>
        <v/>
      </c>
      <c r="E496" s="403" t="str">
        <f>IF(Tabla1[[#This Row],[Código_Actividad]]="","",'Formulario PPGR1'!#REF!)</f>
        <v/>
      </c>
      <c r="F496" s="403" t="str">
        <f>IF(Tabla1[[#This Row],[Código_Actividad]]="","",'Formulario PPGR1'!#REF!)</f>
        <v/>
      </c>
      <c r="G496" s="335"/>
      <c r="H496" s="572" t="str">
        <f>IFERROR(VLOOKUP(Tabla1[[#This Row],[Código_Actividad]],'Formulario PPGR2'!$H$10:$I$1048576,2,FALSE),"")</f>
        <v/>
      </c>
      <c r="I496" s="384" t="str">
        <f>IFERROR(VLOOKUP(Tabla1[[#This Row],[Código_Actividad]],Tabla2[[Código]:[Total de Acciones ]],15,FALSE),"")</f>
        <v/>
      </c>
      <c r="J496" s="556"/>
      <c r="K496" s="558" t="str">
        <f>IFERROR(VLOOKUP($J496,[3]LSIns!$B$5:$C$45,2,FALSE),"")</f>
        <v/>
      </c>
      <c r="L496" s="557"/>
      <c r="M496" s="382" t="str">
        <f>IFERROR(VLOOKUP($L496,[4]Insumos!$C$2:$F$517,2,FALSE),"")</f>
        <v/>
      </c>
      <c r="N496" s="505"/>
      <c r="O496" s="338" t="str">
        <f>IFERROR(VLOOKUP($L496,[4]Insumos!$C$2:$F$517,3,FALSE),"")</f>
        <v/>
      </c>
      <c r="P496" s="337" t="e">
        <f>+Tabla1[[#This Row],[Precio Unitario]]*Tabla1[[#This Row],[Cantidad de Insumos]]</f>
        <v>#VALUE!</v>
      </c>
      <c r="Q496" s="380" t="str">
        <f>IFERROR(VLOOKUP($L496,[4]Insumos!$C$2:$F$517,4,FALSE),"")</f>
        <v/>
      </c>
      <c r="R496" s="556"/>
      <c r="S496" s="449"/>
      <c r="T496" s="449"/>
    </row>
    <row r="497" spans="2:20" x14ac:dyDescent="0.25">
      <c r="B497" s="403" t="str">
        <f>IF(Tabla1[[#This Row],[Código_Actividad]]="","",CONCATENATE(Tabla1[[#This Row],[POA]],".",Tabla1[[#This Row],[SRS]],".",Tabla1[[#This Row],[AREA]],".",Tabla1[[#This Row],[TIPO]]))</f>
        <v/>
      </c>
      <c r="C497" s="403" t="str">
        <f>IF(Tabla1[[#This Row],[Código_Actividad]]="","",'Formulario PPGR1'!#REF!)</f>
        <v/>
      </c>
      <c r="D497" s="403" t="str">
        <f>IF(Tabla1[[#This Row],[Código_Actividad]]="","",'Formulario PPGR1'!#REF!)</f>
        <v/>
      </c>
      <c r="E497" s="403" t="str">
        <f>IF(Tabla1[[#This Row],[Código_Actividad]]="","",'Formulario PPGR1'!#REF!)</f>
        <v/>
      </c>
      <c r="F497" s="403" t="str">
        <f>IF(Tabla1[[#This Row],[Código_Actividad]]="","",'Formulario PPGR1'!#REF!)</f>
        <v/>
      </c>
      <c r="G497" s="335"/>
      <c r="H497" s="572" t="str">
        <f>IFERROR(VLOOKUP(Tabla1[[#This Row],[Código_Actividad]],'Formulario PPGR2'!$H$10:$I$1048576,2,FALSE),"")</f>
        <v/>
      </c>
      <c r="I497" s="384" t="str">
        <f>IFERROR(VLOOKUP(Tabla1[[#This Row],[Código_Actividad]],Tabla2[[Código]:[Total de Acciones ]],15,FALSE),"")</f>
        <v/>
      </c>
      <c r="J497" s="556"/>
      <c r="K497" s="558" t="str">
        <f>IFERROR(VLOOKUP($J497,[3]LSIns!$B$5:$C$45,2,FALSE),"")</f>
        <v/>
      </c>
      <c r="L497" s="557"/>
      <c r="M497" s="382" t="str">
        <f>IFERROR(VLOOKUP($L497,[4]Insumos!$C$2:$F$517,2,FALSE),"")</f>
        <v/>
      </c>
      <c r="N497" s="505"/>
      <c r="O497" s="338" t="str">
        <f>IFERROR(VLOOKUP($L497,[4]Insumos!$C$2:$F$517,3,FALSE),"")</f>
        <v/>
      </c>
      <c r="P497" s="337" t="e">
        <f>+Tabla1[[#This Row],[Precio Unitario]]*Tabla1[[#This Row],[Cantidad de Insumos]]</f>
        <v>#VALUE!</v>
      </c>
      <c r="Q497" s="380" t="str">
        <f>IFERROR(VLOOKUP($L497,[4]Insumos!$C$2:$F$517,4,FALSE),"")</f>
        <v/>
      </c>
      <c r="R497" s="556"/>
      <c r="S497" s="449"/>
      <c r="T497" s="449"/>
    </row>
    <row r="498" spans="2:20" x14ac:dyDescent="0.25">
      <c r="B498" s="403" t="str">
        <f>IF(Tabla1[[#This Row],[Código_Actividad]]="","",CONCATENATE(Tabla1[[#This Row],[POA]],".",Tabla1[[#This Row],[SRS]],".",Tabla1[[#This Row],[AREA]],".",Tabla1[[#This Row],[TIPO]]))</f>
        <v/>
      </c>
      <c r="C498" s="403" t="str">
        <f>IF(Tabla1[[#This Row],[Código_Actividad]]="","",'Formulario PPGR1'!#REF!)</f>
        <v/>
      </c>
      <c r="D498" s="403" t="str">
        <f>IF(Tabla1[[#This Row],[Código_Actividad]]="","",'Formulario PPGR1'!#REF!)</f>
        <v/>
      </c>
      <c r="E498" s="403" t="str">
        <f>IF(Tabla1[[#This Row],[Código_Actividad]]="","",'Formulario PPGR1'!#REF!)</f>
        <v/>
      </c>
      <c r="F498" s="403" t="str">
        <f>IF(Tabla1[[#This Row],[Código_Actividad]]="","",'Formulario PPGR1'!#REF!)</f>
        <v/>
      </c>
      <c r="G498" s="335"/>
      <c r="H498" s="572" t="str">
        <f>IFERROR(VLOOKUP(Tabla1[[#This Row],[Código_Actividad]],'Formulario PPGR2'!$H$10:$I$1048576,2,FALSE),"")</f>
        <v/>
      </c>
      <c r="I498" s="384" t="str">
        <f>IFERROR(VLOOKUP(Tabla1[[#This Row],[Código_Actividad]],Tabla2[[Código]:[Total de Acciones ]],15,FALSE),"")</f>
        <v/>
      </c>
      <c r="J498" s="556"/>
      <c r="K498" s="558" t="str">
        <f>IFERROR(VLOOKUP($J498,[3]LSIns!$B$5:$C$45,2,FALSE),"")</f>
        <v/>
      </c>
      <c r="L498" s="557"/>
      <c r="M498" s="382" t="str">
        <f>IFERROR(VLOOKUP($L498,[4]Insumos!$C$2:$F$517,2,FALSE),"")</f>
        <v/>
      </c>
      <c r="N498" s="505"/>
      <c r="O498" s="338" t="str">
        <f>IFERROR(VLOOKUP($L498,[4]Insumos!$C$2:$F$517,3,FALSE),"")</f>
        <v/>
      </c>
      <c r="P498" s="337" t="e">
        <f>+Tabla1[[#This Row],[Precio Unitario]]*Tabla1[[#This Row],[Cantidad de Insumos]]</f>
        <v>#VALUE!</v>
      </c>
      <c r="Q498" s="380" t="str">
        <f>IFERROR(VLOOKUP($L498,[4]Insumos!$C$2:$F$517,4,FALSE),"")</f>
        <v/>
      </c>
      <c r="R498" s="556"/>
      <c r="S498" s="449"/>
      <c r="T498" s="449"/>
    </row>
    <row r="499" spans="2:20" x14ac:dyDescent="0.25">
      <c r="B499" s="403" t="str">
        <f>IF(Tabla1[[#This Row],[Código_Actividad]]="","",CONCATENATE(Tabla1[[#This Row],[POA]],".",Tabla1[[#This Row],[SRS]],".",Tabla1[[#This Row],[AREA]],".",Tabla1[[#This Row],[TIPO]]))</f>
        <v/>
      </c>
      <c r="C499" s="403" t="str">
        <f>IF(Tabla1[[#This Row],[Código_Actividad]]="","",'Formulario PPGR1'!#REF!)</f>
        <v/>
      </c>
      <c r="D499" s="403" t="str">
        <f>IF(Tabla1[[#This Row],[Código_Actividad]]="","",'Formulario PPGR1'!#REF!)</f>
        <v/>
      </c>
      <c r="E499" s="403" t="str">
        <f>IF(Tabla1[[#This Row],[Código_Actividad]]="","",'Formulario PPGR1'!#REF!)</f>
        <v/>
      </c>
      <c r="F499" s="403" t="str">
        <f>IF(Tabla1[[#This Row],[Código_Actividad]]="","",'Formulario PPGR1'!#REF!)</f>
        <v/>
      </c>
      <c r="G499" s="335"/>
      <c r="H499" s="572" t="str">
        <f>IFERROR(VLOOKUP(Tabla1[[#This Row],[Código_Actividad]],'Formulario PPGR2'!$H$10:$I$1048576,2,FALSE),"")</f>
        <v/>
      </c>
      <c r="I499" s="384" t="str">
        <f>IFERROR(VLOOKUP(Tabla1[[#This Row],[Código_Actividad]],Tabla2[[Código]:[Total de Acciones ]],15,FALSE),"")</f>
        <v/>
      </c>
      <c r="J499" s="556"/>
      <c r="K499" s="558" t="str">
        <f>IFERROR(VLOOKUP($J499,[3]LSIns!$B$5:$C$45,2,FALSE),"")</f>
        <v/>
      </c>
      <c r="L499" s="557"/>
      <c r="M499" s="382" t="str">
        <f>IFERROR(VLOOKUP($L499,[4]Insumos!$C$2:$F$517,2,FALSE),"")</f>
        <v/>
      </c>
      <c r="N499" s="505"/>
      <c r="O499" s="338" t="str">
        <f>IFERROR(VLOOKUP($L499,[4]Insumos!$C$2:$F$517,3,FALSE),"")</f>
        <v/>
      </c>
      <c r="P499" s="337" t="e">
        <f>+Tabla1[[#This Row],[Precio Unitario]]*Tabla1[[#This Row],[Cantidad de Insumos]]</f>
        <v>#VALUE!</v>
      </c>
      <c r="Q499" s="380" t="str">
        <f>IFERROR(VLOOKUP($L499,[4]Insumos!$C$2:$F$517,4,FALSE),"")</f>
        <v/>
      </c>
      <c r="R499" s="556"/>
      <c r="S499" s="449"/>
      <c r="T499" s="449"/>
    </row>
    <row r="500" spans="2:20" x14ac:dyDescent="0.25">
      <c r="B500" s="403" t="str">
        <f>IF(Tabla1[[#This Row],[Código_Actividad]]="","",CONCATENATE(Tabla1[[#This Row],[POA]],".",Tabla1[[#This Row],[SRS]],".",Tabla1[[#This Row],[AREA]],".",Tabla1[[#This Row],[TIPO]]))</f>
        <v/>
      </c>
      <c r="C500" s="403" t="str">
        <f>IF(Tabla1[[#This Row],[Código_Actividad]]="","",'Formulario PPGR1'!#REF!)</f>
        <v/>
      </c>
      <c r="D500" s="403" t="str">
        <f>IF(Tabla1[[#This Row],[Código_Actividad]]="","",'Formulario PPGR1'!#REF!)</f>
        <v/>
      </c>
      <c r="E500" s="403" t="str">
        <f>IF(Tabla1[[#This Row],[Código_Actividad]]="","",'Formulario PPGR1'!#REF!)</f>
        <v/>
      </c>
      <c r="F500" s="403" t="str">
        <f>IF(Tabla1[[#This Row],[Código_Actividad]]="","",'Formulario PPGR1'!#REF!)</f>
        <v/>
      </c>
      <c r="G500" s="335"/>
      <c r="H500" s="572" t="str">
        <f>IFERROR(VLOOKUP(Tabla1[[#This Row],[Código_Actividad]],'Formulario PPGR2'!$H$10:$I$1048576,2,FALSE),"")</f>
        <v/>
      </c>
      <c r="I500" s="384" t="str">
        <f>IFERROR(VLOOKUP(Tabla1[[#This Row],[Código_Actividad]],Tabla2[[Código]:[Total de Acciones ]],15,FALSE),"")</f>
        <v/>
      </c>
      <c r="J500" s="556"/>
      <c r="K500" s="558" t="str">
        <f>IFERROR(VLOOKUP($J500,[3]LSIns!$B$5:$C$45,2,FALSE),"")</f>
        <v/>
      </c>
      <c r="L500" s="557"/>
      <c r="M500" s="382" t="str">
        <f>IFERROR(VLOOKUP($L500,[4]Insumos!$C$2:$F$517,2,FALSE),"")</f>
        <v/>
      </c>
      <c r="N500" s="505"/>
      <c r="O500" s="338" t="str">
        <f>IFERROR(VLOOKUP($L500,[4]Insumos!$C$2:$F$517,3,FALSE),"")</f>
        <v/>
      </c>
      <c r="P500" s="337" t="e">
        <f>+Tabla1[[#This Row],[Precio Unitario]]*Tabla1[[#This Row],[Cantidad de Insumos]]</f>
        <v>#VALUE!</v>
      </c>
      <c r="Q500" s="380" t="str">
        <f>IFERROR(VLOOKUP($L500,[4]Insumos!$C$2:$F$517,4,FALSE),"")</f>
        <v/>
      </c>
      <c r="R500" s="556"/>
      <c r="S500" s="449"/>
      <c r="T500" s="449"/>
    </row>
    <row r="501" spans="2:20" x14ac:dyDescent="0.25">
      <c r="B501" s="403" t="str">
        <f>IF(Tabla1[[#This Row],[Código_Actividad]]="","",CONCATENATE(Tabla1[[#This Row],[POA]],".",Tabla1[[#This Row],[SRS]],".",Tabla1[[#This Row],[AREA]],".",Tabla1[[#This Row],[TIPO]]))</f>
        <v/>
      </c>
      <c r="C501" s="403" t="str">
        <f>IF(Tabla1[[#This Row],[Código_Actividad]]="","",'Formulario PPGR1'!#REF!)</f>
        <v/>
      </c>
      <c r="D501" s="403" t="str">
        <f>IF(Tabla1[[#This Row],[Código_Actividad]]="","",'Formulario PPGR1'!#REF!)</f>
        <v/>
      </c>
      <c r="E501" s="403" t="str">
        <f>IF(Tabla1[[#This Row],[Código_Actividad]]="","",'Formulario PPGR1'!#REF!)</f>
        <v/>
      </c>
      <c r="F501" s="403" t="str">
        <f>IF(Tabla1[[#This Row],[Código_Actividad]]="","",'Formulario PPGR1'!#REF!)</f>
        <v/>
      </c>
      <c r="G501" s="335"/>
      <c r="H501" s="572" t="str">
        <f>IFERROR(VLOOKUP(Tabla1[[#This Row],[Código_Actividad]],'Formulario PPGR2'!$H$10:$I$1048576,2,FALSE),"")</f>
        <v/>
      </c>
      <c r="I501" s="384" t="str">
        <f>IFERROR(VLOOKUP(Tabla1[[#This Row],[Código_Actividad]],Tabla2[[Código]:[Total de Acciones ]],15,FALSE),"")</f>
        <v/>
      </c>
      <c r="J501" s="556"/>
      <c r="K501" s="558" t="str">
        <f>IFERROR(VLOOKUP($J501,[3]LSIns!$B$5:$C$45,2,FALSE),"")</f>
        <v/>
      </c>
      <c r="L501" s="557"/>
      <c r="M501" s="382" t="str">
        <f>IFERROR(VLOOKUP($L501,[4]Insumos!$C$2:$F$517,2,FALSE),"")</f>
        <v/>
      </c>
      <c r="N501" s="505"/>
      <c r="O501" s="338" t="str">
        <f>IFERROR(VLOOKUP($L501,[4]Insumos!$C$2:$F$517,3,FALSE),"")</f>
        <v/>
      </c>
      <c r="P501" s="337" t="e">
        <f>+Tabla1[[#This Row],[Precio Unitario]]*Tabla1[[#This Row],[Cantidad de Insumos]]</f>
        <v>#VALUE!</v>
      </c>
      <c r="Q501" s="380" t="str">
        <f>IFERROR(VLOOKUP($L501,[4]Insumos!$C$2:$F$517,4,FALSE),"")</f>
        <v/>
      </c>
      <c r="R501" s="556"/>
      <c r="S501" s="449"/>
      <c r="T501" s="449"/>
    </row>
    <row r="502" spans="2:20" x14ac:dyDescent="0.25">
      <c r="B502" s="403" t="str">
        <f>IF(Tabla1[[#This Row],[Código_Actividad]]="","",CONCATENATE(Tabla1[[#This Row],[POA]],".",Tabla1[[#This Row],[SRS]],".",Tabla1[[#This Row],[AREA]],".",Tabla1[[#This Row],[TIPO]]))</f>
        <v/>
      </c>
      <c r="C502" s="403" t="str">
        <f>IF(Tabla1[[#This Row],[Código_Actividad]]="","",'Formulario PPGR1'!#REF!)</f>
        <v/>
      </c>
      <c r="D502" s="403" t="str">
        <f>IF(Tabla1[[#This Row],[Código_Actividad]]="","",'Formulario PPGR1'!#REF!)</f>
        <v/>
      </c>
      <c r="E502" s="403" t="str">
        <f>IF(Tabla1[[#This Row],[Código_Actividad]]="","",'Formulario PPGR1'!#REF!)</f>
        <v/>
      </c>
      <c r="F502" s="403" t="str">
        <f>IF(Tabla1[[#This Row],[Código_Actividad]]="","",'Formulario PPGR1'!#REF!)</f>
        <v/>
      </c>
      <c r="G502" s="335"/>
      <c r="H502" s="572" t="str">
        <f>IFERROR(VLOOKUP(Tabla1[[#This Row],[Código_Actividad]],'Formulario PPGR2'!$H$10:$I$1048576,2,FALSE),"")</f>
        <v/>
      </c>
      <c r="I502" s="384" t="str">
        <f>IFERROR(VLOOKUP(Tabla1[[#This Row],[Código_Actividad]],Tabla2[[Código]:[Total de Acciones ]],15,FALSE),"")</f>
        <v/>
      </c>
      <c r="J502" s="556"/>
      <c r="K502" s="558" t="str">
        <f>IFERROR(VLOOKUP($J502,[3]LSIns!$B$5:$C$45,2,FALSE),"")</f>
        <v/>
      </c>
      <c r="L502" s="557"/>
      <c r="M502" s="382" t="str">
        <f>IFERROR(VLOOKUP($L502,[4]Insumos!$C$2:$F$517,2,FALSE),"")</f>
        <v/>
      </c>
      <c r="N502" s="505"/>
      <c r="O502" s="338" t="str">
        <f>IFERROR(VLOOKUP($L502,[4]Insumos!$C$2:$F$517,3,FALSE),"")</f>
        <v/>
      </c>
      <c r="P502" s="337" t="e">
        <f>+Tabla1[[#This Row],[Precio Unitario]]*Tabla1[[#This Row],[Cantidad de Insumos]]</f>
        <v>#VALUE!</v>
      </c>
      <c r="Q502" s="380" t="str">
        <f>IFERROR(VLOOKUP($L502,[4]Insumos!$C$2:$F$517,4,FALSE),"")</f>
        <v/>
      </c>
      <c r="R502" s="556"/>
      <c r="S502" s="449"/>
      <c r="T502" s="449"/>
    </row>
    <row r="503" spans="2:20" x14ac:dyDescent="0.25">
      <c r="B503" s="403" t="str">
        <f>IF(Tabla1[[#This Row],[Código_Actividad]]="","",CONCATENATE(Tabla1[[#This Row],[POA]],".",Tabla1[[#This Row],[SRS]],".",Tabla1[[#This Row],[AREA]],".",Tabla1[[#This Row],[TIPO]]))</f>
        <v/>
      </c>
      <c r="C503" s="403" t="str">
        <f>IF(Tabla1[[#This Row],[Código_Actividad]]="","",'Formulario PPGR1'!#REF!)</f>
        <v/>
      </c>
      <c r="D503" s="403" t="str">
        <f>IF(Tabla1[[#This Row],[Código_Actividad]]="","",'Formulario PPGR1'!#REF!)</f>
        <v/>
      </c>
      <c r="E503" s="403" t="str">
        <f>IF(Tabla1[[#This Row],[Código_Actividad]]="","",'Formulario PPGR1'!#REF!)</f>
        <v/>
      </c>
      <c r="F503" s="403" t="str">
        <f>IF(Tabla1[[#This Row],[Código_Actividad]]="","",'Formulario PPGR1'!#REF!)</f>
        <v/>
      </c>
      <c r="G503" s="335"/>
      <c r="H503" s="572" t="str">
        <f>IFERROR(VLOOKUP(Tabla1[[#This Row],[Código_Actividad]],'Formulario PPGR2'!$H$10:$I$1048576,2,FALSE),"")</f>
        <v/>
      </c>
      <c r="I503" s="384" t="str">
        <f>IFERROR(VLOOKUP(Tabla1[[#This Row],[Código_Actividad]],Tabla2[[Código]:[Total de Acciones ]],15,FALSE),"")</f>
        <v/>
      </c>
      <c r="J503" s="556"/>
      <c r="K503" s="558" t="str">
        <f>IFERROR(VLOOKUP($J503,[3]LSIns!$B$5:$C$45,2,FALSE),"")</f>
        <v/>
      </c>
      <c r="L503" s="557"/>
      <c r="M503" s="382" t="str">
        <f>IFERROR(VLOOKUP($L503,[4]Insumos!$C$2:$F$517,2,FALSE),"")</f>
        <v/>
      </c>
      <c r="N503" s="505"/>
      <c r="O503" s="338" t="str">
        <f>IFERROR(VLOOKUP($L503,[4]Insumos!$C$2:$F$517,3,FALSE),"")</f>
        <v/>
      </c>
      <c r="P503" s="337" t="e">
        <f>+Tabla1[[#This Row],[Precio Unitario]]*Tabla1[[#This Row],[Cantidad de Insumos]]</f>
        <v>#VALUE!</v>
      </c>
      <c r="Q503" s="380" t="str">
        <f>IFERROR(VLOOKUP($L503,[4]Insumos!$C$2:$F$517,4,FALSE),"")</f>
        <v/>
      </c>
      <c r="R503" s="556"/>
      <c r="S503" s="449"/>
      <c r="T503" s="449"/>
    </row>
    <row r="504" spans="2:20" x14ac:dyDescent="0.25">
      <c r="B504" s="403" t="str">
        <f>IF(Tabla1[[#This Row],[Código_Actividad]]="","",CONCATENATE(Tabla1[[#This Row],[POA]],".",Tabla1[[#This Row],[SRS]],".",Tabla1[[#This Row],[AREA]],".",Tabla1[[#This Row],[TIPO]]))</f>
        <v/>
      </c>
      <c r="C504" s="403" t="str">
        <f>IF(Tabla1[[#This Row],[Código_Actividad]]="","",'Formulario PPGR1'!#REF!)</f>
        <v/>
      </c>
      <c r="D504" s="403" t="str">
        <f>IF(Tabla1[[#This Row],[Código_Actividad]]="","",'Formulario PPGR1'!#REF!)</f>
        <v/>
      </c>
      <c r="E504" s="403" t="str">
        <f>IF(Tabla1[[#This Row],[Código_Actividad]]="","",'Formulario PPGR1'!#REF!)</f>
        <v/>
      </c>
      <c r="F504" s="403" t="str">
        <f>IF(Tabla1[[#This Row],[Código_Actividad]]="","",'Formulario PPGR1'!#REF!)</f>
        <v/>
      </c>
      <c r="G504" s="335"/>
      <c r="H504" s="572" t="str">
        <f>IFERROR(VLOOKUP(Tabla1[[#This Row],[Código_Actividad]],'Formulario PPGR2'!$H$10:$I$1048576,2,FALSE),"")</f>
        <v/>
      </c>
      <c r="I504" s="384" t="str">
        <f>IFERROR(VLOOKUP(Tabla1[[#This Row],[Código_Actividad]],Tabla2[[Código]:[Total de Acciones ]],15,FALSE),"")</f>
        <v/>
      </c>
      <c r="J504" s="556"/>
      <c r="K504" s="558" t="str">
        <f>IFERROR(VLOOKUP($J504,[3]LSIns!$B$5:$C$45,2,FALSE),"")</f>
        <v/>
      </c>
      <c r="L504" s="557"/>
      <c r="M504" s="382" t="str">
        <f>IFERROR(VLOOKUP($L504,[4]Insumos!$C$2:$F$517,2,FALSE),"")</f>
        <v/>
      </c>
      <c r="N504" s="505"/>
      <c r="O504" s="338" t="str">
        <f>IFERROR(VLOOKUP($L504,[4]Insumos!$C$2:$F$517,3,FALSE),"")</f>
        <v/>
      </c>
      <c r="P504" s="337" t="e">
        <f>+Tabla1[[#This Row],[Precio Unitario]]*Tabla1[[#This Row],[Cantidad de Insumos]]</f>
        <v>#VALUE!</v>
      </c>
      <c r="Q504" s="380" t="str">
        <f>IFERROR(VLOOKUP($L504,[4]Insumos!$C$2:$F$517,4,FALSE),"")</f>
        <v/>
      </c>
      <c r="R504" s="556"/>
      <c r="S504" s="449"/>
      <c r="T504" s="449"/>
    </row>
    <row r="505" spans="2:20" x14ac:dyDescent="0.25">
      <c r="B505" s="403" t="str">
        <f>IF(Tabla1[[#This Row],[Código_Actividad]]="","",CONCATENATE(Tabla1[[#This Row],[POA]],".",Tabla1[[#This Row],[SRS]],".",Tabla1[[#This Row],[AREA]],".",Tabla1[[#This Row],[TIPO]]))</f>
        <v/>
      </c>
      <c r="C505" s="403" t="str">
        <f>IF(Tabla1[[#This Row],[Código_Actividad]]="","",'Formulario PPGR1'!#REF!)</f>
        <v/>
      </c>
      <c r="D505" s="403" t="str">
        <f>IF(Tabla1[[#This Row],[Código_Actividad]]="","",'Formulario PPGR1'!#REF!)</f>
        <v/>
      </c>
      <c r="E505" s="403" t="str">
        <f>IF(Tabla1[[#This Row],[Código_Actividad]]="","",'Formulario PPGR1'!#REF!)</f>
        <v/>
      </c>
      <c r="F505" s="403" t="str">
        <f>IF(Tabla1[[#This Row],[Código_Actividad]]="","",'Formulario PPGR1'!#REF!)</f>
        <v/>
      </c>
      <c r="G505" s="335"/>
      <c r="H505" s="572" t="str">
        <f>IFERROR(VLOOKUP(Tabla1[[#This Row],[Código_Actividad]],'Formulario PPGR2'!$H$10:$I$1048576,2,FALSE),"")</f>
        <v/>
      </c>
      <c r="I505" s="384" t="str">
        <f>IFERROR(VLOOKUP(Tabla1[[#This Row],[Código_Actividad]],Tabla2[[Código]:[Total de Acciones ]],15,FALSE),"")</f>
        <v/>
      </c>
      <c r="J505" s="556"/>
      <c r="K505" s="558" t="str">
        <f>IFERROR(VLOOKUP($J505,[3]LSIns!$B$5:$C$45,2,FALSE),"")</f>
        <v/>
      </c>
      <c r="L505" s="557"/>
      <c r="M505" s="382" t="str">
        <f>IFERROR(VLOOKUP($L505,[4]Insumos!$C$2:$F$517,2,FALSE),"")</f>
        <v/>
      </c>
      <c r="N505" s="505"/>
      <c r="O505" s="338" t="str">
        <f>IFERROR(VLOOKUP($L505,[4]Insumos!$C$2:$F$517,3,FALSE),"")</f>
        <v/>
      </c>
      <c r="P505" s="337" t="e">
        <f>+Tabla1[[#This Row],[Precio Unitario]]*Tabla1[[#This Row],[Cantidad de Insumos]]</f>
        <v>#VALUE!</v>
      </c>
      <c r="Q505" s="380" t="str">
        <f>IFERROR(VLOOKUP($L505,[4]Insumos!$C$2:$F$517,4,FALSE),"")</f>
        <v/>
      </c>
      <c r="R505" s="556"/>
      <c r="S505" s="449"/>
      <c r="T505" s="449"/>
    </row>
    <row r="506" spans="2:20" x14ac:dyDescent="0.25">
      <c r="B506" s="403" t="str">
        <f>IF(Tabla1[[#This Row],[Código_Actividad]]="","",CONCATENATE(Tabla1[[#This Row],[POA]],".",Tabla1[[#This Row],[SRS]],".",Tabla1[[#This Row],[AREA]],".",Tabla1[[#This Row],[TIPO]]))</f>
        <v/>
      </c>
      <c r="C506" s="403" t="str">
        <f>IF(Tabla1[[#This Row],[Código_Actividad]]="","",'Formulario PPGR1'!#REF!)</f>
        <v/>
      </c>
      <c r="D506" s="403" t="str">
        <f>IF(Tabla1[[#This Row],[Código_Actividad]]="","",'Formulario PPGR1'!#REF!)</f>
        <v/>
      </c>
      <c r="E506" s="403" t="str">
        <f>IF(Tabla1[[#This Row],[Código_Actividad]]="","",'Formulario PPGR1'!#REF!)</f>
        <v/>
      </c>
      <c r="F506" s="403" t="str">
        <f>IF(Tabla1[[#This Row],[Código_Actividad]]="","",'Formulario PPGR1'!#REF!)</f>
        <v/>
      </c>
      <c r="G506" s="335"/>
      <c r="H506" s="572" t="str">
        <f>IFERROR(VLOOKUP(Tabla1[[#This Row],[Código_Actividad]],'Formulario PPGR2'!$H$10:$I$1048576,2,FALSE),"")</f>
        <v/>
      </c>
      <c r="I506" s="384" t="str">
        <f>IFERROR(VLOOKUP(Tabla1[[#This Row],[Código_Actividad]],Tabla2[[Código]:[Total de Acciones ]],15,FALSE),"")</f>
        <v/>
      </c>
      <c r="J506" s="556"/>
      <c r="K506" s="558" t="str">
        <f>IFERROR(VLOOKUP($J506,[3]LSIns!$B$5:$C$45,2,FALSE),"")</f>
        <v/>
      </c>
      <c r="L506" s="557"/>
      <c r="M506" s="382" t="str">
        <f>IFERROR(VLOOKUP($L506,[4]Insumos!$C$2:$F$517,2,FALSE),"")</f>
        <v/>
      </c>
      <c r="N506" s="505"/>
      <c r="O506" s="338" t="str">
        <f>IFERROR(VLOOKUP($L506,[4]Insumos!$C$2:$F$517,3,FALSE),"")</f>
        <v/>
      </c>
      <c r="P506" s="337" t="e">
        <f>+Tabla1[[#This Row],[Precio Unitario]]*Tabla1[[#This Row],[Cantidad de Insumos]]</f>
        <v>#VALUE!</v>
      </c>
      <c r="Q506" s="380" t="str">
        <f>IFERROR(VLOOKUP($L506,[4]Insumos!$C$2:$F$517,4,FALSE),"")</f>
        <v/>
      </c>
      <c r="R506" s="556"/>
      <c r="S506" s="449"/>
      <c r="T506" s="449"/>
    </row>
    <row r="507" spans="2:20" x14ac:dyDescent="0.25">
      <c r="B507" s="403" t="str">
        <f>IF(Tabla1[[#This Row],[Código_Actividad]]="","",CONCATENATE(Tabla1[[#This Row],[POA]],".",Tabla1[[#This Row],[SRS]],".",Tabla1[[#This Row],[AREA]],".",Tabla1[[#This Row],[TIPO]]))</f>
        <v/>
      </c>
      <c r="C507" s="403" t="str">
        <f>IF(Tabla1[[#This Row],[Código_Actividad]]="","",'Formulario PPGR1'!#REF!)</f>
        <v/>
      </c>
      <c r="D507" s="403" t="str">
        <f>IF(Tabla1[[#This Row],[Código_Actividad]]="","",'Formulario PPGR1'!#REF!)</f>
        <v/>
      </c>
      <c r="E507" s="403" t="str">
        <f>IF(Tabla1[[#This Row],[Código_Actividad]]="","",'Formulario PPGR1'!#REF!)</f>
        <v/>
      </c>
      <c r="F507" s="403" t="str">
        <f>IF(Tabla1[[#This Row],[Código_Actividad]]="","",'Formulario PPGR1'!#REF!)</f>
        <v/>
      </c>
      <c r="G507" s="335"/>
      <c r="H507" s="572" t="str">
        <f>IFERROR(VLOOKUP(Tabla1[[#This Row],[Código_Actividad]],'Formulario PPGR2'!$H$10:$I$1048576,2,FALSE),"")</f>
        <v/>
      </c>
      <c r="I507" s="384" t="str">
        <f>IFERROR(VLOOKUP(Tabla1[[#This Row],[Código_Actividad]],Tabla2[[Código]:[Total de Acciones ]],15,FALSE),"")</f>
        <v/>
      </c>
      <c r="J507" s="556"/>
      <c r="K507" s="558" t="str">
        <f>IFERROR(VLOOKUP($J507,[3]LSIns!$B$5:$C$45,2,FALSE),"")</f>
        <v/>
      </c>
      <c r="L507" s="557"/>
      <c r="M507" s="382" t="str">
        <f>IFERROR(VLOOKUP($L507,[4]Insumos!$C$2:$F$517,2,FALSE),"")</f>
        <v/>
      </c>
      <c r="N507" s="505"/>
      <c r="O507" s="338" t="str">
        <f>IFERROR(VLOOKUP($L507,[4]Insumos!$C$2:$F$517,3,FALSE),"")</f>
        <v/>
      </c>
      <c r="P507" s="337" t="e">
        <f>+Tabla1[[#This Row],[Precio Unitario]]*Tabla1[[#This Row],[Cantidad de Insumos]]</f>
        <v>#VALUE!</v>
      </c>
      <c r="Q507" s="380" t="str">
        <f>IFERROR(VLOOKUP($L507,[4]Insumos!$C$2:$F$517,4,FALSE),"")</f>
        <v/>
      </c>
      <c r="R507" s="556"/>
      <c r="S507" s="449"/>
      <c r="T507" s="449"/>
    </row>
    <row r="508" spans="2:20" x14ac:dyDescent="0.25">
      <c r="B508" s="403" t="str">
        <f>IF(Tabla1[[#This Row],[Código_Actividad]]="","",CONCATENATE(Tabla1[[#This Row],[POA]],".",Tabla1[[#This Row],[SRS]],".",Tabla1[[#This Row],[AREA]],".",Tabla1[[#This Row],[TIPO]]))</f>
        <v/>
      </c>
      <c r="C508" s="403" t="str">
        <f>IF(Tabla1[[#This Row],[Código_Actividad]]="","",'Formulario PPGR1'!#REF!)</f>
        <v/>
      </c>
      <c r="D508" s="403" t="str">
        <f>IF(Tabla1[[#This Row],[Código_Actividad]]="","",'Formulario PPGR1'!#REF!)</f>
        <v/>
      </c>
      <c r="E508" s="403" t="str">
        <f>IF(Tabla1[[#This Row],[Código_Actividad]]="","",'Formulario PPGR1'!#REF!)</f>
        <v/>
      </c>
      <c r="F508" s="403" t="str">
        <f>IF(Tabla1[[#This Row],[Código_Actividad]]="","",'Formulario PPGR1'!#REF!)</f>
        <v/>
      </c>
      <c r="G508" s="335"/>
      <c r="H508" s="572" t="str">
        <f>IFERROR(VLOOKUP(Tabla1[[#This Row],[Código_Actividad]],'Formulario PPGR2'!$H$10:$I$1048576,2,FALSE),"")</f>
        <v/>
      </c>
      <c r="I508" s="384" t="str">
        <f>IFERROR(VLOOKUP(Tabla1[[#This Row],[Código_Actividad]],Tabla2[[Código]:[Total de Acciones ]],15,FALSE),"")</f>
        <v/>
      </c>
      <c r="J508" s="556"/>
      <c r="K508" s="558" t="str">
        <f>IFERROR(VLOOKUP($J508,[3]LSIns!$B$5:$C$45,2,FALSE),"")</f>
        <v/>
      </c>
      <c r="L508" s="557"/>
      <c r="M508" s="382" t="str">
        <f>IFERROR(VLOOKUP($L508,[4]Insumos!$C$2:$F$517,2,FALSE),"")</f>
        <v/>
      </c>
      <c r="N508" s="505"/>
      <c r="O508" s="338" t="str">
        <f>IFERROR(VLOOKUP($L508,[4]Insumos!$C$2:$F$517,3,FALSE),"")</f>
        <v/>
      </c>
      <c r="P508" s="337" t="e">
        <f>+Tabla1[[#This Row],[Precio Unitario]]*Tabla1[[#This Row],[Cantidad de Insumos]]</f>
        <v>#VALUE!</v>
      </c>
      <c r="Q508" s="380" t="str">
        <f>IFERROR(VLOOKUP($L508,[4]Insumos!$C$2:$F$517,4,FALSE),"")</f>
        <v/>
      </c>
      <c r="R508" s="556"/>
      <c r="S508" s="449"/>
      <c r="T508" s="449"/>
    </row>
    <row r="509" spans="2:20" x14ac:dyDescent="0.25">
      <c r="B509" s="403" t="str">
        <f>IF(Tabla1[[#This Row],[Código_Actividad]]="","",CONCATENATE(Tabla1[[#This Row],[POA]],".",Tabla1[[#This Row],[SRS]],".",Tabla1[[#This Row],[AREA]],".",Tabla1[[#This Row],[TIPO]]))</f>
        <v/>
      </c>
      <c r="C509" s="403" t="str">
        <f>IF(Tabla1[[#This Row],[Código_Actividad]]="","",'Formulario PPGR1'!#REF!)</f>
        <v/>
      </c>
      <c r="D509" s="403" t="str">
        <f>IF(Tabla1[[#This Row],[Código_Actividad]]="","",'Formulario PPGR1'!#REF!)</f>
        <v/>
      </c>
      <c r="E509" s="403" t="str">
        <f>IF(Tabla1[[#This Row],[Código_Actividad]]="","",'Formulario PPGR1'!#REF!)</f>
        <v/>
      </c>
      <c r="F509" s="403" t="str">
        <f>IF(Tabla1[[#This Row],[Código_Actividad]]="","",'Formulario PPGR1'!#REF!)</f>
        <v/>
      </c>
      <c r="G509" s="335"/>
      <c r="H509" s="572" t="str">
        <f>IFERROR(VLOOKUP(Tabla1[[#This Row],[Código_Actividad]],'Formulario PPGR2'!$H$10:$I$1048576,2,FALSE),"")</f>
        <v/>
      </c>
      <c r="I509" s="384" t="str">
        <f>IFERROR(VLOOKUP(Tabla1[[#This Row],[Código_Actividad]],Tabla2[[Código]:[Total de Acciones ]],15,FALSE),"")</f>
        <v/>
      </c>
      <c r="J509" s="556"/>
      <c r="K509" s="558" t="str">
        <f>IFERROR(VLOOKUP($J509,[3]LSIns!$B$5:$C$45,2,FALSE),"")</f>
        <v/>
      </c>
      <c r="L509" s="557"/>
      <c r="M509" s="382" t="str">
        <f>IFERROR(VLOOKUP($L509,[4]Insumos!$C$2:$F$517,2,FALSE),"")</f>
        <v/>
      </c>
      <c r="N509" s="505"/>
      <c r="O509" s="338" t="str">
        <f>IFERROR(VLOOKUP($L509,[4]Insumos!$C$2:$F$517,3,FALSE),"")</f>
        <v/>
      </c>
      <c r="P509" s="337" t="e">
        <f>+Tabla1[[#This Row],[Precio Unitario]]*Tabla1[[#This Row],[Cantidad de Insumos]]</f>
        <v>#VALUE!</v>
      </c>
      <c r="Q509" s="380" t="str">
        <f>IFERROR(VLOOKUP($L509,[4]Insumos!$C$2:$F$517,4,FALSE),"")</f>
        <v/>
      </c>
      <c r="R509" s="556"/>
      <c r="S509" s="449"/>
      <c r="T509" s="449"/>
    </row>
    <row r="510" spans="2:20" x14ac:dyDescent="0.25">
      <c r="B510" s="403" t="str">
        <f>IF(Tabla1[[#This Row],[Código_Actividad]]="","",CONCATENATE(Tabla1[[#This Row],[POA]],".",Tabla1[[#This Row],[SRS]],".",Tabla1[[#This Row],[AREA]],".",Tabla1[[#This Row],[TIPO]]))</f>
        <v/>
      </c>
      <c r="C510" s="403" t="str">
        <f>IF(Tabla1[[#This Row],[Código_Actividad]]="","",'Formulario PPGR1'!#REF!)</f>
        <v/>
      </c>
      <c r="D510" s="403" t="str">
        <f>IF(Tabla1[[#This Row],[Código_Actividad]]="","",'Formulario PPGR1'!#REF!)</f>
        <v/>
      </c>
      <c r="E510" s="403" t="str">
        <f>IF(Tabla1[[#This Row],[Código_Actividad]]="","",'Formulario PPGR1'!#REF!)</f>
        <v/>
      </c>
      <c r="F510" s="403" t="str">
        <f>IF(Tabla1[[#This Row],[Código_Actividad]]="","",'Formulario PPGR1'!#REF!)</f>
        <v/>
      </c>
      <c r="G510" s="335"/>
      <c r="H510" s="572" t="str">
        <f>IFERROR(VLOOKUP(Tabla1[[#This Row],[Código_Actividad]],'Formulario PPGR2'!$H$10:$I$1048576,2,FALSE),"")</f>
        <v/>
      </c>
      <c r="I510" s="384" t="str">
        <f>IFERROR(VLOOKUP(Tabla1[[#This Row],[Código_Actividad]],Tabla2[[Código]:[Total de Acciones ]],15,FALSE),"")</f>
        <v/>
      </c>
      <c r="J510" s="556"/>
      <c r="K510" s="558" t="str">
        <f>IFERROR(VLOOKUP($J510,[3]LSIns!$B$5:$C$45,2,FALSE),"")</f>
        <v/>
      </c>
      <c r="L510" s="557"/>
      <c r="M510" s="382" t="str">
        <f>IFERROR(VLOOKUP($L510,[4]Insumos!$C$2:$F$517,2,FALSE),"")</f>
        <v/>
      </c>
      <c r="N510" s="505"/>
      <c r="O510" s="338" t="str">
        <f>IFERROR(VLOOKUP($L510,[4]Insumos!$C$2:$F$517,3,FALSE),"")</f>
        <v/>
      </c>
      <c r="P510" s="337" t="e">
        <f>+Tabla1[[#This Row],[Precio Unitario]]*Tabla1[[#This Row],[Cantidad de Insumos]]</f>
        <v>#VALUE!</v>
      </c>
      <c r="Q510" s="380" t="str">
        <f>IFERROR(VLOOKUP($L510,[4]Insumos!$C$2:$F$517,4,FALSE),"")</f>
        <v/>
      </c>
      <c r="R510" s="556"/>
      <c r="S510" s="449"/>
      <c r="T510" s="449"/>
    </row>
    <row r="511" spans="2:20" x14ac:dyDescent="0.25">
      <c r="B511" s="403" t="str">
        <f>IF(Tabla1[[#This Row],[Código_Actividad]]="","",CONCATENATE(Tabla1[[#This Row],[POA]],".",Tabla1[[#This Row],[SRS]],".",Tabla1[[#This Row],[AREA]],".",Tabla1[[#This Row],[TIPO]]))</f>
        <v/>
      </c>
      <c r="C511" s="403" t="str">
        <f>IF(Tabla1[[#This Row],[Código_Actividad]]="","",'Formulario PPGR1'!#REF!)</f>
        <v/>
      </c>
      <c r="D511" s="403" t="str">
        <f>IF(Tabla1[[#This Row],[Código_Actividad]]="","",'Formulario PPGR1'!#REF!)</f>
        <v/>
      </c>
      <c r="E511" s="403" t="str">
        <f>IF(Tabla1[[#This Row],[Código_Actividad]]="","",'Formulario PPGR1'!#REF!)</f>
        <v/>
      </c>
      <c r="F511" s="403" t="str">
        <f>IF(Tabla1[[#This Row],[Código_Actividad]]="","",'Formulario PPGR1'!#REF!)</f>
        <v/>
      </c>
      <c r="G511" s="335"/>
      <c r="H511" s="572" t="str">
        <f>IFERROR(VLOOKUP(Tabla1[[#This Row],[Código_Actividad]],'Formulario PPGR2'!$H$10:$I$1048576,2,FALSE),"")</f>
        <v/>
      </c>
      <c r="I511" s="384" t="str">
        <f>IFERROR(VLOOKUP(Tabla1[[#This Row],[Código_Actividad]],Tabla2[[Código]:[Total de Acciones ]],15,FALSE),"")</f>
        <v/>
      </c>
      <c r="J511" s="556"/>
      <c r="K511" s="558" t="str">
        <f>IFERROR(VLOOKUP($J511,[3]LSIns!$B$5:$C$45,2,FALSE),"")</f>
        <v/>
      </c>
      <c r="L511" s="557"/>
      <c r="M511" s="382" t="str">
        <f>IFERROR(VLOOKUP($L511,[4]Insumos!$C$2:$F$517,2,FALSE),"")</f>
        <v/>
      </c>
      <c r="N511" s="505"/>
      <c r="O511" s="338" t="str">
        <f>IFERROR(VLOOKUP($L511,[4]Insumos!$C$2:$F$517,3,FALSE),"")</f>
        <v/>
      </c>
      <c r="P511" s="337" t="e">
        <f>+Tabla1[[#This Row],[Precio Unitario]]*Tabla1[[#This Row],[Cantidad de Insumos]]</f>
        <v>#VALUE!</v>
      </c>
      <c r="Q511" s="380" t="str">
        <f>IFERROR(VLOOKUP($L511,[4]Insumos!$C$2:$F$517,4,FALSE),"")</f>
        <v/>
      </c>
      <c r="R511" s="556"/>
      <c r="S511" s="449"/>
      <c r="T511" s="449"/>
    </row>
    <row r="512" spans="2:20" x14ac:dyDescent="0.25">
      <c r="B512" s="403" t="str">
        <f>IF(Tabla1[[#This Row],[Código_Actividad]]="","",CONCATENATE(Tabla1[[#This Row],[POA]],".",Tabla1[[#This Row],[SRS]],".",Tabla1[[#This Row],[AREA]],".",Tabla1[[#This Row],[TIPO]]))</f>
        <v/>
      </c>
      <c r="C512" s="403" t="str">
        <f>IF(Tabla1[[#This Row],[Código_Actividad]]="","",'Formulario PPGR1'!#REF!)</f>
        <v/>
      </c>
      <c r="D512" s="403" t="str">
        <f>IF(Tabla1[[#This Row],[Código_Actividad]]="","",'Formulario PPGR1'!#REF!)</f>
        <v/>
      </c>
      <c r="E512" s="403" t="str">
        <f>IF(Tabla1[[#This Row],[Código_Actividad]]="","",'Formulario PPGR1'!#REF!)</f>
        <v/>
      </c>
      <c r="F512" s="403" t="str">
        <f>IF(Tabla1[[#This Row],[Código_Actividad]]="","",'Formulario PPGR1'!#REF!)</f>
        <v/>
      </c>
      <c r="G512" s="335"/>
      <c r="H512" s="572" t="str">
        <f>IFERROR(VLOOKUP(Tabla1[[#This Row],[Código_Actividad]],'Formulario PPGR2'!$H$10:$I$1048576,2,FALSE),"")</f>
        <v/>
      </c>
      <c r="I512" s="384" t="str">
        <f>IFERROR(VLOOKUP(Tabla1[[#This Row],[Código_Actividad]],Tabla2[[Código]:[Total de Acciones ]],15,FALSE),"")</f>
        <v/>
      </c>
      <c r="J512" s="556"/>
      <c r="K512" s="558" t="str">
        <f>IFERROR(VLOOKUP($J512,[3]LSIns!$B$5:$C$45,2,FALSE),"")</f>
        <v/>
      </c>
      <c r="L512" s="557"/>
      <c r="M512" s="382" t="str">
        <f>IFERROR(VLOOKUP($L512,[4]Insumos!$C$2:$F$517,2,FALSE),"")</f>
        <v/>
      </c>
      <c r="N512" s="505"/>
      <c r="O512" s="338" t="str">
        <f>IFERROR(VLOOKUP($L512,[4]Insumos!$C$2:$F$517,3,FALSE),"")</f>
        <v/>
      </c>
      <c r="P512" s="337" t="e">
        <f>+Tabla1[[#This Row],[Precio Unitario]]*Tabla1[[#This Row],[Cantidad de Insumos]]</f>
        <v>#VALUE!</v>
      </c>
      <c r="Q512" s="380" t="str">
        <f>IFERROR(VLOOKUP($L512,[4]Insumos!$C$2:$F$517,4,FALSE),"")</f>
        <v/>
      </c>
      <c r="R512" s="556"/>
      <c r="S512" s="449"/>
      <c r="T512" s="449"/>
    </row>
    <row r="513" spans="2:20" x14ac:dyDescent="0.25">
      <c r="B513" s="403" t="str">
        <f>IF(Tabla1[[#This Row],[Código_Actividad]]="","",CONCATENATE(Tabla1[[#This Row],[POA]],".",Tabla1[[#This Row],[SRS]],".",Tabla1[[#This Row],[AREA]],".",Tabla1[[#This Row],[TIPO]]))</f>
        <v/>
      </c>
      <c r="C513" s="403" t="str">
        <f>IF(Tabla1[[#This Row],[Código_Actividad]]="","",'Formulario PPGR1'!#REF!)</f>
        <v/>
      </c>
      <c r="D513" s="403" t="str">
        <f>IF(Tabla1[[#This Row],[Código_Actividad]]="","",'Formulario PPGR1'!#REF!)</f>
        <v/>
      </c>
      <c r="E513" s="403" t="str">
        <f>IF(Tabla1[[#This Row],[Código_Actividad]]="","",'Formulario PPGR1'!#REF!)</f>
        <v/>
      </c>
      <c r="F513" s="403" t="str">
        <f>IF(Tabla1[[#This Row],[Código_Actividad]]="","",'Formulario PPGR1'!#REF!)</f>
        <v/>
      </c>
      <c r="G513" s="335"/>
      <c r="H513" s="572" t="str">
        <f>IFERROR(VLOOKUP(Tabla1[[#This Row],[Código_Actividad]],'Formulario PPGR2'!$H$10:$I$1048576,2,FALSE),"")</f>
        <v/>
      </c>
      <c r="I513" s="384" t="str">
        <f>IFERROR(VLOOKUP(Tabla1[[#This Row],[Código_Actividad]],Tabla2[[Código]:[Total de Acciones ]],15,FALSE),"")</f>
        <v/>
      </c>
      <c r="J513" s="556"/>
      <c r="K513" s="558" t="str">
        <f>IFERROR(VLOOKUP($J513,[3]LSIns!$B$5:$C$45,2,FALSE),"")</f>
        <v/>
      </c>
      <c r="L513" s="557"/>
      <c r="M513" s="382" t="str">
        <f>IFERROR(VLOOKUP($L513,[4]Insumos!$C$2:$F$517,2,FALSE),"")</f>
        <v/>
      </c>
      <c r="N513" s="505"/>
      <c r="O513" s="338" t="str">
        <f>IFERROR(VLOOKUP($L513,[4]Insumos!$C$2:$F$517,3,FALSE),"")</f>
        <v/>
      </c>
      <c r="P513" s="337" t="e">
        <f>+Tabla1[[#This Row],[Precio Unitario]]*Tabla1[[#This Row],[Cantidad de Insumos]]</f>
        <v>#VALUE!</v>
      </c>
      <c r="Q513" s="380" t="str">
        <f>IFERROR(VLOOKUP($L513,[4]Insumos!$C$2:$F$517,4,FALSE),"")</f>
        <v/>
      </c>
      <c r="R513" s="556"/>
      <c r="S513" s="449"/>
      <c r="T513" s="449"/>
    </row>
    <row r="514" spans="2:20" x14ac:dyDescent="0.25">
      <c r="B514" s="403" t="str">
        <f>IF(Tabla1[[#This Row],[Código_Actividad]]="","",CONCATENATE(Tabla1[[#This Row],[POA]],".",Tabla1[[#This Row],[SRS]],".",Tabla1[[#This Row],[AREA]],".",Tabla1[[#This Row],[TIPO]]))</f>
        <v/>
      </c>
      <c r="C514" s="403" t="str">
        <f>IF(Tabla1[[#This Row],[Código_Actividad]]="","",'Formulario PPGR1'!#REF!)</f>
        <v/>
      </c>
      <c r="D514" s="403" t="str">
        <f>IF(Tabla1[[#This Row],[Código_Actividad]]="","",'Formulario PPGR1'!#REF!)</f>
        <v/>
      </c>
      <c r="E514" s="403" t="str">
        <f>IF(Tabla1[[#This Row],[Código_Actividad]]="","",'Formulario PPGR1'!#REF!)</f>
        <v/>
      </c>
      <c r="F514" s="403" t="str">
        <f>IF(Tabla1[[#This Row],[Código_Actividad]]="","",'Formulario PPGR1'!#REF!)</f>
        <v/>
      </c>
      <c r="G514" s="400"/>
      <c r="H514" s="419" t="str">
        <f>IFERROR(VLOOKUP(Tabla1[[#This Row],[Código_Actividad]],'Formulario PPGR2'!$H$10:$I$1048576,2,FALSE),"")</f>
        <v/>
      </c>
      <c r="I514" s="336" t="str">
        <f>IFERROR(VLOOKUP(Tabla1[[#This Row],[Código_Actividad]],Tabla2[[Código]:[Total de Acciones ]],15,FALSE),"")</f>
        <v/>
      </c>
      <c r="J514" s="556"/>
      <c r="K514" s="556" t="str">
        <f>IFERROR(VLOOKUP($J514,[3]LSIns!$B$5:$C$45,2,FALSE),"")</f>
        <v/>
      </c>
      <c r="L514" s="557"/>
      <c r="M514" s="401" t="str">
        <f>IFERROR(VLOOKUP($L514,[4]Insumos!$C$2:$F$517,2,FALSE),"")</f>
        <v/>
      </c>
      <c r="N514" s="505"/>
      <c r="O514" s="402" t="str">
        <f>IFERROR(VLOOKUP($L514,[4]Insumos!$C$2:$F$517,3,FALSE),"")</f>
        <v/>
      </c>
      <c r="P514" s="337" t="e">
        <f>+Tabla1[[#This Row],[Precio Unitario]]*Tabla1[[#This Row],[Cantidad de Insumos]]</f>
        <v>#VALUE!</v>
      </c>
      <c r="Q514" s="402" t="str">
        <f>IFERROR(VLOOKUP($L514,[4]Insumos!$C$2:$F$517,4,FALSE),"")</f>
        <v/>
      </c>
      <c r="R514" s="571"/>
      <c r="S514" s="449"/>
      <c r="T514" s="449"/>
    </row>
    <row r="515" spans="2:20" x14ac:dyDescent="0.25">
      <c r="B515" s="403" t="str">
        <f>IF(Tabla1[[#This Row],[Código_Actividad]]="","",CONCATENATE(Tabla1[[#This Row],[POA]],".",Tabla1[[#This Row],[SRS]],".",Tabla1[[#This Row],[AREA]],".",Tabla1[[#This Row],[TIPO]]))</f>
        <v/>
      </c>
      <c r="C515" s="403" t="str">
        <f>IF(Tabla1[[#This Row],[Código_Actividad]]="","",'Formulario PPGR1'!#REF!)</f>
        <v/>
      </c>
      <c r="D515" s="403" t="str">
        <f>IF(Tabla1[[#This Row],[Código_Actividad]]="","",'Formulario PPGR1'!#REF!)</f>
        <v/>
      </c>
      <c r="E515" s="403" t="str">
        <f>IF(Tabla1[[#This Row],[Código_Actividad]]="","",'Formulario PPGR1'!#REF!)</f>
        <v/>
      </c>
      <c r="F515" s="403" t="str">
        <f>IF(Tabla1[[#This Row],[Código_Actividad]]="","",'Formulario PPGR1'!#REF!)</f>
        <v/>
      </c>
      <c r="G515" s="400"/>
      <c r="H515" s="419" t="str">
        <f>IFERROR(VLOOKUP(Tabla1[[#This Row],[Código_Actividad]],'Formulario PPGR2'!$H$10:$I$1048576,2,FALSE),"")</f>
        <v/>
      </c>
      <c r="I515" s="336" t="str">
        <f>IFERROR(VLOOKUP(Tabla1[[#This Row],[Código_Actividad]],Tabla2[[Código]:[Total de Acciones ]],15,FALSE),"")</f>
        <v/>
      </c>
      <c r="J515" s="556"/>
      <c r="K515" s="556" t="str">
        <f>IFERROR(VLOOKUP($J515,[3]LSIns!$B$5:$C$45,2,FALSE),"")</f>
        <v/>
      </c>
      <c r="L515" s="557"/>
      <c r="M515" s="401" t="str">
        <f>IFERROR(VLOOKUP($L515,[4]Insumos!$C$2:$F$517,2,FALSE),"")</f>
        <v/>
      </c>
      <c r="N515" s="505"/>
      <c r="O515" s="402" t="str">
        <f>IFERROR(VLOOKUP($L515,[4]Insumos!$C$2:$F$517,3,FALSE),"")</f>
        <v/>
      </c>
      <c r="P515" s="337" t="e">
        <f>+Tabla1[[#This Row],[Precio Unitario]]*Tabla1[[#This Row],[Cantidad de Insumos]]</f>
        <v>#VALUE!</v>
      </c>
      <c r="Q515" s="402" t="str">
        <f>IFERROR(VLOOKUP($L515,[4]Insumos!$C$2:$F$517,4,FALSE),"")</f>
        <v/>
      </c>
      <c r="R515" s="571"/>
      <c r="S515" s="449"/>
      <c r="T515" s="449"/>
    </row>
    <row r="516" spans="2:20" x14ac:dyDescent="0.25">
      <c r="B516" s="403" t="str">
        <f>IF(Tabla1[[#This Row],[Código_Actividad]]="","",CONCATENATE(Tabla1[[#This Row],[POA]],".",Tabla1[[#This Row],[SRS]],".",Tabla1[[#This Row],[AREA]],".",Tabla1[[#This Row],[TIPO]]))</f>
        <v/>
      </c>
      <c r="C516" s="403" t="str">
        <f>IF(Tabla1[[#This Row],[Código_Actividad]]="","",'Formulario PPGR1'!#REF!)</f>
        <v/>
      </c>
      <c r="D516" s="403" t="str">
        <f>IF(Tabla1[[#This Row],[Código_Actividad]]="","",'Formulario PPGR1'!#REF!)</f>
        <v/>
      </c>
      <c r="E516" s="403" t="str">
        <f>IF(Tabla1[[#This Row],[Código_Actividad]]="","",'Formulario PPGR1'!#REF!)</f>
        <v/>
      </c>
      <c r="F516" s="403" t="str">
        <f>IF(Tabla1[[#This Row],[Código_Actividad]]="","",'Formulario PPGR1'!#REF!)</f>
        <v/>
      </c>
      <c r="G516" s="400"/>
      <c r="H516" s="419" t="str">
        <f>IFERROR(VLOOKUP(Tabla1[[#This Row],[Código_Actividad]],'Formulario PPGR2'!$H$10:$I$1048576,2,FALSE),"")</f>
        <v/>
      </c>
      <c r="I516" s="336" t="str">
        <f>IFERROR(VLOOKUP(Tabla1[[#This Row],[Código_Actividad]],Tabla2[[Código]:[Total de Acciones ]],15,FALSE),"")</f>
        <v/>
      </c>
      <c r="J516" s="556"/>
      <c r="K516" s="556" t="str">
        <f>IFERROR(VLOOKUP($J516,[3]LSIns!$B$5:$C$45,2,FALSE),"")</f>
        <v/>
      </c>
      <c r="L516" s="557"/>
      <c r="M516" s="401" t="str">
        <f>IFERROR(VLOOKUP($L516,[4]Insumos!$C$2:$F$517,2,FALSE),"")</f>
        <v/>
      </c>
      <c r="N516" s="505"/>
      <c r="O516" s="402" t="str">
        <f>IFERROR(VLOOKUP($L516,[4]Insumos!$C$2:$F$517,3,FALSE),"")</f>
        <v/>
      </c>
      <c r="P516" s="337" t="e">
        <f>+Tabla1[[#This Row],[Precio Unitario]]*Tabla1[[#This Row],[Cantidad de Insumos]]</f>
        <v>#VALUE!</v>
      </c>
      <c r="Q516" s="402" t="str">
        <f>IFERROR(VLOOKUP($L516,[4]Insumos!$C$2:$F$517,4,FALSE),"")</f>
        <v/>
      </c>
      <c r="R516" s="571"/>
      <c r="S516" s="449"/>
      <c r="T516" s="449"/>
    </row>
    <row r="517" spans="2:20" x14ac:dyDescent="0.25">
      <c r="B517" s="403" t="str">
        <f>IF(Tabla1[[#This Row],[Código_Actividad]]="","",CONCATENATE(Tabla1[[#This Row],[POA]],".",Tabla1[[#This Row],[SRS]],".",Tabla1[[#This Row],[AREA]],".",Tabla1[[#This Row],[TIPO]]))</f>
        <v/>
      </c>
      <c r="C517" s="403" t="str">
        <f>IF(Tabla1[[#This Row],[Código_Actividad]]="","",'Formulario PPGR1'!#REF!)</f>
        <v/>
      </c>
      <c r="D517" s="403" t="str">
        <f>IF(Tabla1[[#This Row],[Código_Actividad]]="","",'Formulario PPGR1'!#REF!)</f>
        <v/>
      </c>
      <c r="E517" s="403" t="str">
        <f>IF(Tabla1[[#This Row],[Código_Actividad]]="","",'Formulario PPGR1'!#REF!)</f>
        <v/>
      </c>
      <c r="F517" s="403" t="str">
        <f>IF(Tabla1[[#This Row],[Código_Actividad]]="","",'Formulario PPGR1'!#REF!)</f>
        <v/>
      </c>
      <c r="G517" s="400"/>
      <c r="H517" s="419" t="str">
        <f>IFERROR(VLOOKUP(Tabla1[[#This Row],[Código_Actividad]],'Formulario PPGR2'!$H$10:$I$1048576,2,FALSE),"")</f>
        <v/>
      </c>
      <c r="I517" s="336" t="str">
        <f>IFERROR(VLOOKUP(Tabla1[[#This Row],[Código_Actividad]],Tabla2[[Código]:[Total de Acciones ]],15,FALSE),"")</f>
        <v/>
      </c>
      <c r="J517" s="556"/>
      <c r="K517" s="556" t="str">
        <f>IFERROR(VLOOKUP($J517,[3]LSIns!$B$5:$C$45,2,FALSE),"")</f>
        <v/>
      </c>
      <c r="L517" s="557"/>
      <c r="M517" s="401" t="str">
        <f>IFERROR(VLOOKUP($L517,[4]Insumos!$C$2:$F$517,2,FALSE),"")</f>
        <v/>
      </c>
      <c r="N517" s="505"/>
      <c r="O517" s="402" t="str">
        <f>IFERROR(VLOOKUP($L517,[4]Insumos!$C$2:$F$517,3,FALSE),"")</f>
        <v/>
      </c>
      <c r="P517" s="337" t="e">
        <f>+Tabla1[[#This Row],[Precio Unitario]]*Tabla1[[#This Row],[Cantidad de Insumos]]</f>
        <v>#VALUE!</v>
      </c>
      <c r="Q517" s="402" t="str">
        <f>IFERROR(VLOOKUP($L517,[4]Insumos!$C$2:$F$517,4,FALSE),"")</f>
        <v/>
      </c>
      <c r="R517" s="571"/>
      <c r="S517" s="449"/>
      <c r="T517" s="449"/>
    </row>
    <row r="518" spans="2:20" x14ac:dyDescent="0.25">
      <c r="B518" s="403" t="str">
        <f>IF(Tabla1[[#This Row],[Código_Actividad]]="","",CONCATENATE(Tabla1[[#This Row],[POA]],".",Tabla1[[#This Row],[SRS]],".",Tabla1[[#This Row],[AREA]],".",Tabla1[[#This Row],[TIPO]]))</f>
        <v/>
      </c>
      <c r="C518" s="403" t="str">
        <f>IF(Tabla1[[#This Row],[Código_Actividad]]="","",'Formulario PPGR1'!#REF!)</f>
        <v/>
      </c>
      <c r="D518" s="403" t="str">
        <f>IF(Tabla1[[#This Row],[Código_Actividad]]="","",'Formulario PPGR1'!#REF!)</f>
        <v/>
      </c>
      <c r="E518" s="403" t="str">
        <f>IF(Tabla1[[#This Row],[Código_Actividad]]="","",'Formulario PPGR1'!#REF!)</f>
        <v/>
      </c>
      <c r="F518" s="403" t="str">
        <f>IF(Tabla1[[#This Row],[Código_Actividad]]="","",'Formulario PPGR1'!#REF!)</f>
        <v/>
      </c>
      <c r="G518" s="400"/>
      <c r="H518" s="419" t="str">
        <f>IFERROR(VLOOKUP(Tabla1[[#This Row],[Código_Actividad]],'Formulario PPGR2'!$H$10:$I$1048576,2,FALSE),"")</f>
        <v/>
      </c>
      <c r="I518" s="336" t="str">
        <f>IFERROR(VLOOKUP(Tabla1[[#This Row],[Código_Actividad]],Tabla2[[Código]:[Total de Acciones ]],15,FALSE),"")</f>
        <v/>
      </c>
      <c r="J518" s="556"/>
      <c r="K518" s="556" t="str">
        <f>IFERROR(VLOOKUP($J518,[3]LSIns!$B$5:$C$45,2,FALSE),"")</f>
        <v/>
      </c>
      <c r="L518" s="557"/>
      <c r="M518" s="401" t="str">
        <f>IFERROR(VLOOKUP($L518,[4]Insumos!$C$2:$F$517,2,FALSE),"")</f>
        <v/>
      </c>
      <c r="N518" s="505"/>
      <c r="O518" s="402" t="str">
        <f>IFERROR(VLOOKUP($L518,[4]Insumos!$C$2:$F$517,3,FALSE),"")</f>
        <v/>
      </c>
      <c r="P518" s="337" t="e">
        <f>+Tabla1[[#This Row],[Precio Unitario]]*Tabla1[[#This Row],[Cantidad de Insumos]]</f>
        <v>#VALUE!</v>
      </c>
      <c r="Q518" s="402" t="str">
        <f>IFERROR(VLOOKUP($L518,[4]Insumos!$C$2:$F$517,4,FALSE),"")</f>
        <v/>
      </c>
      <c r="R518" s="571"/>
      <c r="S518" s="449"/>
      <c r="T518" s="449"/>
    </row>
    <row r="519" spans="2:20" x14ac:dyDescent="0.25">
      <c r="B519" s="403" t="str">
        <f>IF(Tabla1[[#This Row],[Código_Actividad]]="","",CONCATENATE(Tabla1[[#This Row],[POA]],".",Tabla1[[#This Row],[SRS]],".",Tabla1[[#This Row],[AREA]],".",Tabla1[[#This Row],[TIPO]]))</f>
        <v/>
      </c>
      <c r="C519" s="403" t="str">
        <f>IF(Tabla1[[#This Row],[Código_Actividad]]="","",'Formulario PPGR1'!#REF!)</f>
        <v/>
      </c>
      <c r="D519" s="403" t="str">
        <f>IF(Tabla1[[#This Row],[Código_Actividad]]="","",'Formulario PPGR1'!#REF!)</f>
        <v/>
      </c>
      <c r="E519" s="403" t="str">
        <f>IF(Tabla1[[#This Row],[Código_Actividad]]="","",'Formulario PPGR1'!#REF!)</f>
        <v/>
      </c>
      <c r="F519" s="403" t="str">
        <f>IF(Tabla1[[#This Row],[Código_Actividad]]="","",'Formulario PPGR1'!#REF!)</f>
        <v/>
      </c>
      <c r="G519" s="400"/>
      <c r="H519" s="419" t="str">
        <f>IFERROR(VLOOKUP(Tabla1[[#This Row],[Código_Actividad]],'Formulario PPGR2'!$H$10:$I$1048576,2,FALSE),"")</f>
        <v/>
      </c>
      <c r="I519" s="336" t="str">
        <f>IFERROR(VLOOKUP(Tabla1[[#This Row],[Código_Actividad]],Tabla2[[Código]:[Total de Acciones ]],15,FALSE),"")</f>
        <v/>
      </c>
      <c r="J519" s="556"/>
      <c r="K519" s="556" t="str">
        <f>IFERROR(VLOOKUP($J519,[3]LSIns!$B$5:$C$45,2,FALSE),"")</f>
        <v/>
      </c>
      <c r="L519" s="557"/>
      <c r="M519" s="401" t="str">
        <f>IFERROR(VLOOKUP($L519,[4]Insumos!$C$2:$F$517,2,FALSE),"")</f>
        <v/>
      </c>
      <c r="N519" s="505"/>
      <c r="O519" s="402" t="str">
        <f>IFERROR(VLOOKUP($L519,[4]Insumos!$C$2:$F$517,3,FALSE),"")</f>
        <v/>
      </c>
      <c r="P519" s="337" t="e">
        <f>+Tabla1[[#This Row],[Precio Unitario]]*Tabla1[[#This Row],[Cantidad de Insumos]]</f>
        <v>#VALUE!</v>
      </c>
      <c r="Q519" s="402" t="str">
        <f>IFERROR(VLOOKUP($L519,[4]Insumos!$C$2:$F$517,4,FALSE),"")</f>
        <v/>
      </c>
      <c r="R519" s="571"/>
      <c r="S519" s="449"/>
      <c r="T519" s="449"/>
    </row>
    <row r="520" spans="2:20" x14ac:dyDescent="0.25">
      <c r="B520" s="403" t="str">
        <f>IF(Tabla1[[#This Row],[Código_Actividad]]="","",CONCATENATE(Tabla1[[#This Row],[POA]],".",Tabla1[[#This Row],[SRS]],".",Tabla1[[#This Row],[AREA]],".",Tabla1[[#This Row],[TIPO]]))</f>
        <v/>
      </c>
      <c r="C520" s="403" t="str">
        <f>IF(Tabla1[[#This Row],[Código_Actividad]]="","",'Formulario PPGR1'!#REF!)</f>
        <v/>
      </c>
      <c r="D520" s="403" t="str">
        <f>IF(Tabla1[[#This Row],[Código_Actividad]]="","",'Formulario PPGR1'!#REF!)</f>
        <v/>
      </c>
      <c r="E520" s="403" t="str">
        <f>IF(Tabla1[[#This Row],[Código_Actividad]]="","",'Formulario PPGR1'!#REF!)</f>
        <v/>
      </c>
      <c r="F520" s="403" t="str">
        <f>IF(Tabla1[[#This Row],[Código_Actividad]]="","",'Formulario PPGR1'!#REF!)</f>
        <v/>
      </c>
      <c r="G520" s="400"/>
      <c r="H520" s="419" t="str">
        <f>IFERROR(VLOOKUP(Tabla1[[#This Row],[Código_Actividad]],'Formulario PPGR2'!$H$10:$I$1048576,2,FALSE),"")</f>
        <v/>
      </c>
      <c r="I520" s="336" t="str">
        <f>IFERROR(VLOOKUP(Tabla1[[#This Row],[Código_Actividad]],Tabla2[[Código]:[Total de Acciones ]],15,FALSE),"")</f>
        <v/>
      </c>
      <c r="J520" s="556"/>
      <c r="K520" s="556" t="str">
        <f>IFERROR(VLOOKUP($J520,[3]LSIns!$B$5:$C$45,2,FALSE),"")</f>
        <v/>
      </c>
      <c r="L520" s="557"/>
      <c r="M520" s="401" t="str">
        <f>IFERROR(VLOOKUP($L520,[4]Insumos!$C$2:$F$517,2,FALSE),"")</f>
        <v/>
      </c>
      <c r="N520" s="505"/>
      <c r="O520" s="402" t="str">
        <f>IFERROR(VLOOKUP($L520,[4]Insumos!$C$2:$F$517,3,FALSE),"")</f>
        <v/>
      </c>
      <c r="P520" s="337" t="e">
        <f>+Tabla1[[#This Row],[Precio Unitario]]*Tabla1[[#This Row],[Cantidad de Insumos]]</f>
        <v>#VALUE!</v>
      </c>
      <c r="Q520" s="402" t="str">
        <f>IFERROR(VLOOKUP($L520,[4]Insumos!$C$2:$F$517,4,FALSE),"")</f>
        <v/>
      </c>
      <c r="R520" s="571"/>
      <c r="S520" s="449"/>
      <c r="T520" s="449"/>
    </row>
    <row r="521" spans="2:20" x14ac:dyDescent="0.25">
      <c r="B521" s="403" t="str">
        <f>IF(Tabla1[[#This Row],[Código_Actividad]]="","",CONCATENATE(Tabla1[[#This Row],[POA]],".",Tabla1[[#This Row],[SRS]],".",Tabla1[[#This Row],[AREA]],".",Tabla1[[#This Row],[TIPO]]))</f>
        <v/>
      </c>
      <c r="C521" s="403" t="str">
        <f>IF(Tabla1[[#This Row],[Código_Actividad]]="","",'Formulario PPGR1'!#REF!)</f>
        <v/>
      </c>
      <c r="D521" s="403" t="str">
        <f>IF(Tabla1[[#This Row],[Código_Actividad]]="","",'Formulario PPGR1'!#REF!)</f>
        <v/>
      </c>
      <c r="E521" s="403" t="str">
        <f>IF(Tabla1[[#This Row],[Código_Actividad]]="","",'Formulario PPGR1'!#REF!)</f>
        <v/>
      </c>
      <c r="F521" s="403" t="str">
        <f>IF(Tabla1[[#This Row],[Código_Actividad]]="","",'Formulario PPGR1'!#REF!)</f>
        <v/>
      </c>
      <c r="G521" s="400"/>
      <c r="H521" s="419" t="str">
        <f>IFERROR(VLOOKUP(Tabla1[[#This Row],[Código_Actividad]],'Formulario PPGR2'!$H$10:$I$1048576,2,FALSE),"")</f>
        <v/>
      </c>
      <c r="I521" s="336" t="str">
        <f>IFERROR(VLOOKUP(Tabla1[[#This Row],[Código_Actividad]],Tabla2[[Código]:[Total de Acciones ]],15,FALSE),"")</f>
        <v/>
      </c>
      <c r="J521" s="556"/>
      <c r="K521" s="558" t="str">
        <f>IFERROR(VLOOKUP($J521,[3]LSIns!$B$5:$C$45,2,FALSE),"")</f>
        <v/>
      </c>
      <c r="L521" s="557"/>
      <c r="M521" s="401" t="str">
        <f>IFERROR(VLOOKUP($L521,[4]Insumos!$C$2:$F$517,2,FALSE),"")</f>
        <v/>
      </c>
      <c r="N521" s="505"/>
      <c r="O521" s="402" t="str">
        <f>IFERROR(VLOOKUP($L521,[4]Insumos!$C$2:$F$517,3,FALSE),"")</f>
        <v/>
      </c>
      <c r="P521" s="337" t="e">
        <f>+Tabla1[[#This Row],[Precio Unitario]]*Tabla1[[#This Row],[Cantidad de Insumos]]</f>
        <v>#VALUE!</v>
      </c>
      <c r="Q521" s="402" t="str">
        <f>IFERROR(VLOOKUP($L521,[4]Insumos!$C$2:$F$517,4,FALSE),"")</f>
        <v/>
      </c>
      <c r="R521" s="571"/>
      <c r="S521" s="449"/>
      <c r="T521" s="449"/>
    </row>
    <row r="522" spans="2:20" x14ac:dyDescent="0.25">
      <c r="B522" s="403" t="str">
        <f>IF(Tabla1[[#This Row],[Código_Actividad]]="","",CONCATENATE(Tabla1[[#This Row],[POA]],".",Tabla1[[#This Row],[SRS]],".",Tabla1[[#This Row],[AREA]],".",Tabla1[[#This Row],[TIPO]]))</f>
        <v/>
      </c>
      <c r="C522" s="403" t="str">
        <f>IF(Tabla1[[#This Row],[Código_Actividad]]="","",'Formulario PPGR1'!#REF!)</f>
        <v/>
      </c>
      <c r="D522" s="403" t="str">
        <f>IF(Tabla1[[#This Row],[Código_Actividad]]="","",'Formulario PPGR1'!#REF!)</f>
        <v/>
      </c>
      <c r="E522" s="403" t="str">
        <f>IF(Tabla1[[#This Row],[Código_Actividad]]="","",'Formulario PPGR1'!#REF!)</f>
        <v/>
      </c>
      <c r="F522" s="403" t="str">
        <f>IF(Tabla1[[#This Row],[Código_Actividad]]="","",'Formulario PPGR1'!#REF!)</f>
        <v/>
      </c>
      <c r="G522" s="400"/>
      <c r="H522" s="419" t="str">
        <f>IFERROR(VLOOKUP(Tabla1[[#This Row],[Código_Actividad]],'Formulario PPGR2'!$H$10:$I$1048576,2,FALSE),"")</f>
        <v/>
      </c>
      <c r="I522" s="336" t="str">
        <f>IFERROR(VLOOKUP(Tabla1[[#This Row],[Código_Actividad]],Tabla2[[Código]:[Total de Acciones ]],15,FALSE),"")</f>
        <v/>
      </c>
      <c r="J522" s="559"/>
      <c r="K522" s="556" t="str">
        <f>IFERROR(VLOOKUP($J522,[3]LSIns!$B$5:$C$45,2,FALSE),"")</f>
        <v/>
      </c>
      <c r="L522" s="557"/>
      <c r="M522" s="401" t="str">
        <f>IFERROR(VLOOKUP($L522,[4]Insumos!$C$2:$F$517,2,FALSE),"")</f>
        <v/>
      </c>
      <c r="N522" s="505"/>
      <c r="O522" s="402" t="str">
        <f>IFERROR(VLOOKUP($L522,[4]Insumos!$C$2:$F$517,3,FALSE),"")</f>
        <v/>
      </c>
      <c r="P522" s="337" t="e">
        <f>+Tabla1[[#This Row],[Precio Unitario]]*Tabla1[[#This Row],[Cantidad de Insumos]]</f>
        <v>#VALUE!</v>
      </c>
      <c r="Q522" s="402" t="str">
        <f>IFERROR(VLOOKUP($L522,[4]Insumos!$C$2:$F$517,4,FALSE),"")</f>
        <v/>
      </c>
      <c r="R522" s="571"/>
      <c r="S522" s="449"/>
      <c r="T522" s="449"/>
    </row>
    <row r="523" spans="2:20" x14ac:dyDescent="0.25">
      <c r="B523" s="403" t="str">
        <f>IF(Tabla1[[#This Row],[Código_Actividad]]="","",CONCATENATE(Tabla1[[#This Row],[POA]],".",Tabla1[[#This Row],[SRS]],".",Tabla1[[#This Row],[AREA]],".",Tabla1[[#This Row],[TIPO]]))</f>
        <v/>
      </c>
      <c r="C523" s="403" t="str">
        <f>IF(Tabla1[[#This Row],[Código_Actividad]]="","",'Formulario PPGR1'!#REF!)</f>
        <v/>
      </c>
      <c r="D523" s="403" t="str">
        <f>IF(Tabla1[[#This Row],[Código_Actividad]]="","",'Formulario PPGR1'!#REF!)</f>
        <v/>
      </c>
      <c r="E523" s="403" t="str">
        <f>IF(Tabla1[[#This Row],[Código_Actividad]]="","",'Formulario PPGR1'!#REF!)</f>
        <v/>
      </c>
      <c r="F523" s="403" t="str">
        <f>IF(Tabla1[[#This Row],[Código_Actividad]]="","",'Formulario PPGR1'!#REF!)</f>
        <v/>
      </c>
      <c r="G523" s="400"/>
      <c r="H523" s="419" t="str">
        <f>IFERROR(VLOOKUP(Tabla1[[#This Row],[Código_Actividad]],'Formulario PPGR2'!$H$10:$I$1048576,2,FALSE),"")</f>
        <v/>
      </c>
      <c r="I523" s="336" t="str">
        <f>IFERROR(VLOOKUP(Tabla1[[#This Row],[Código_Actividad]],Tabla2[[Código]:[Total de Acciones ]],15,FALSE),"")</f>
        <v/>
      </c>
      <c r="J523" s="556"/>
      <c r="K523" s="556" t="str">
        <f>IFERROR(VLOOKUP($J523,[3]LSIns!$B$5:$C$45,2,FALSE),"")</f>
        <v/>
      </c>
      <c r="L523" s="557"/>
      <c r="M523" s="401" t="str">
        <f>IFERROR(VLOOKUP($L523,[4]Insumos!$C$2:$F$517,2,FALSE),"")</f>
        <v/>
      </c>
      <c r="N523" s="505"/>
      <c r="O523" s="402" t="str">
        <f>IFERROR(VLOOKUP($L523,[4]Insumos!$C$2:$F$517,3,FALSE),"")</f>
        <v/>
      </c>
      <c r="P523" s="337" t="e">
        <f>+Tabla1[[#This Row],[Precio Unitario]]*Tabla1[[#This Row],[Cantidad de Insumos]]</f>
        <v>#VALUE!</v>
      </c>
      <c r="Q523" s="402" t="str">
        <f>IFERROR(VLOOKUP($L523,[4]Insumos!$C$2:$F$517,4,FALSE),"")</f>
        <v/>
      </c>
      <c r="R523" s="571"/>
      <c r="S523" s="449"/>
      <c r="T523" s="449"/>
    </row>
    <row r="524" spans="2:20" x14ac:dyDescent="0.25">
      <c r="B524" s="403" t="str">
        <f>IF(Tabla1[[#This Row],[Código_Actividad]]="","",CONCATENATE(Tabla1[[#This Row],[POA]],".",Tabla1[[#This Row],[SRS]],".",Tabla1[[#This Row],[AREA]],".",Tabla1[[#This Row],[TIPO]]))</f>
        <v/>
      </c>
      <c r="C524" s="403" t="str">
        <f>IF(Tabla1[[#This Row],[Código_Actividad]]="","",'Formulario PPGR1'!#REF!)</f>
        <v/>
      </c>
      <c r="D524" s="403" t="str">
        <f>IF(Tabla1[[#This Row],[Código_Actividad]]="","",'Formulario PPGR1'!#REF!)</f>
        <v/>
      </c>
      <c r="E524" s="403" t="str">
        <f>IF(Tabla1[[#This Row],[Código_Actividad]]="","",'Formulario PPGR1'!#REF!)</f>
        <v/>
      </c>
      <c r="F524" s="403" t="str">
        <f>IF(Tabla1[[#This Row],[Código_Actividad]]="","",'Formulario PPGR1'!#REF!)</f>
        <v/>
      </c>
      <c r="G524" s="400"/>
      <c r="H524" s="419" t="str">
        <f>IFERROR(VLOOKUP(Tabla1[[#This Row],[Código_Actividad]],'Formulario PPGR2'!$H$10:$I$1048576,2,FALSE),"")</f>
        <v/>
      </c>
      <c r="I524" s="336" t="str">
        <f>IFERROR(VLOOKUP(Tabla1[[#This Row],[Código_Actividad]],Tabla2[[Código]:[Total de Acciones ]],15,FALSE),"")</f>
        <v/>
      </c>
      <c r="J524" s="556"/>
      <c r="K524" s="556" t="str">
        <f>IFERROR(VLOOKUP($J524,[3]LSIns!$B$5:$C$45,2,FALSE),"")</f>
        <v/>
      </c>
      <c r="L524" s="557"/>
      <c r="M524" s="401" t="str">
        <f>IFERROR(VLOOKUP($L524,[4]Insumos!$C$2:$F$517,2,FALSE),"")</f>
        <v/>
      </c>
      <c r="N524" s="505"/>
      <c r="O524" s="402" t="str">
        <f>IFERROR(VLOOKUP($L524,[4]Insumos!$C$2:$F$517,3,FALSE),"")</f>
        <v/>
      </c>
      <c r="P524" s="337" t="e">
        <f>+Tabla1[[#This Row],[Precio Unitario]]*Tabla1[[#This Row],[Cantidad de Insumos]]</f>
        <v>#VALUE!</v>
      </c>
      <c r="Q524" s="402" t="str">
        <f>IFERROR(VLOOKUP($L524,[4]Insumos!$C$2:$F$517,4,FALSE),"")</f>
        <v/>
      </c>
      <c r="R524" s="571"/>
      <c r="S524" s="449"/>
      <c r="T524" s="449"/>
    </row>
    <row r="525" spans="2:20" x14ac:dyDescent="0.25">
      <c r="B525" s="403" t="str">
        <f>IF(Tabla1[[#This Row],[Código_Actividad]]="","",CONCATENATE(Tabla1[[#This Row],[POA]],".",Tabla1[[#This Row],[SRS]],".",Tabla1[[#This Row],[AREA]],".",Tabla1[[#This Row],[TIPO]]))</f>
        <v/>
      </c>
      <c r="C525" s="403" t="str">
        <f>IF(Tabla1[[#This Row],[Código_Actividad]]="","",'Formulario PPGR1'!#REF!)</f>
        <v/>
      </c>
      <c r="D525" s="403" t="str">
        <f>IF(Tabla1[[#This Row],[Código_Actividad]]="","",'Formulario PPGR1'!#REF!)</f>
        <v/>
      </c>
      <c r="E525" s="403" t="str">
        <f>IF(Tabla1[[#This Row],[Código_Actividad]]="","",'Formulario PPGR1'!#REF!)</f>
        <v/>
      </c>
      <c r="F525" s="403" t="str">
        <f>IF(Tabla1[[#This Row],[Código_Actividad]]="","",'Formulario PPGR1'!#REF!)</f>
        <v/>
      </c>
      <c r="G525" s="400"/>
      <c r="H525" s="419" t="str">
        <f>IFERROR(VLOOKUP(Tabla1[[#This Row],[Código_Actividad]],'Formulario PPGR2'!$H$10:$I$1048576,2,FALSE),"")</f>
        <v/>
      </c>
      <c r="I525" s="336" t="str">
        <f>IFERROR(VLOOKUP(Tabla1[[#This Row],[Código_Actividad]],Tabla2[[Código]:[Total de Acciones ]],15,FALSE),"")</f>
        <v/>
      </c>
      <c r="J525" s="556"/>
      <c r="K525" s="556" t="str">
        <f>IFERROR(VLOOKUP($J525,[3]LSIns!$B$5:$C$45,2,FALSE),"")</f>
        <v/>
      </c>
      <c r="L525" s="557"/>
      <c r="M525" s="401" t="str">
        <f>IFERROR(VLOOKUP($L525,[4]Insumos!$C$2:$F$517,2,FALSE),"")</f>
        <v/>
      </c>
      <c r="N525" s="505"/>
      <c r="O525" s="402" t="str">
        <f>IFERROR(VLOOKUP($L525,[4]Insumos!$C$2:$F$517,3,FALSE),"")</f>
        <v/>
      </c>
      <c r="P525" s="337" t="e">
        <f>+Tabla1[[#This Row],[Precio Unitario]]*Tabla1[[#This Row],[Cantidad de Insumos]]</f>
        <v>#VALUE!</v>
      </c>
      <c r="Q525" s="402" t="str">
        <f>IFERROR(VLOOKUP($L525,[4]Insumos!$C$2:$F$517,4,FALSE),"")</f>
        <v/>
      </c>
      <c r="R525" s="571"/>
      <c r="S525" s="449"/>
      <c r="T525" s="449"/>
    </row>
    <row r="526" spans="2:20" x14ac:dyDescent="0.25">
      <c r="B526" s="403" t="str">
        <f>IF(Tabla1[[#This Row],[Código_Actividad]]="","",CONCATENATE(Tabla1[[#This Row],[POA]],".",Tabla1[[#This Row],[SRS]],".",Tabla1[[#This Row],[AREA]],".",Tabla1[[#This Row],[TIPO]]))</f>
        <v/>
      </c>
      <c r="C526" s="403" t="str">
        <f>IF(Tabla1[[#This Row],[Código_Actividad]]="","",'Formulario PPGR1'!#REF!)</f>
        <v/>
      </c>
      <c r="D526" s="403" t="str">
        <f>IF(Tabla1[[#This Row],[Código_Actividad]]="","",'Formulario PPGR1'!#REF!)</f>
        <v/>
      </c>
      <c r="E526" s="403" t="str">
        <f>IF(Tabla1[[#This Row],[Código_Actividad]]="","",'Formulario PPGR1'!#REF!)</f>
        <v/>
      </c>
      <c r="F526" s="403" t="str">
        <f>IF(Tabla1[[#This Row],[Código_Actividad]]="","",'Formulario PPGR1'!#REF!)</f>
        <v/>
      </c>
      <c r="G526" s="400"/>
      <c r="H526" s="419" t="str">
        <f>IFERROR(VLOOKUP(Tabla1[[#This Row],[Código_Actividad]],'Formulario PPGR2'!$H$10:$I$1048576,2,FALSE),"")</f>
        <v/>
      </c>
      <c r="I526" s="336" t="str">
        <f>IFERROR(VLOOKUP(Tabla1[[#This Row],[Código_Actividad]],Tabla2[[Código]:[Total de Acciones ]],15,FALSE),"")</f>
        <v/>
      </c>
      <c r="J526" s="556"/>
      <c r="K526" s="556" t="str">
        <f>IFERROR(VLOOKUP($J526,[3]LSIns!$B$5:$C$45,2,FALSE),"")</f>
        <v/>
      </c>
      <c r="L526" s="557"/>
      <c r="M526" s="401" t="str">
        <f>IFERROR(VLOOKUP($L526,[4]Insumos!$C$2:$F$517,2,FALSE),"")</f>
        <v/>
      </c>
      <c r="N526" s="505"/>
      <c r="O526" s="402" t="str">
        <f>IFERROR(VLOOKUP($L526,[4]Insumos!$C$2:$F$517,3,FALSE),"")</f>
        <v/>
      </c>
      <c r="P526" s="337" t="e">
        <f>+Tabla1[[#This Row],[Precio Unitario]]*Tabla1[[#This Row],[Cantidad de Insumos]]</f>
        <v>#VALUE!</v>
      </c>
      <c r="Q526" s="402" t="str">
        <f>IFERROR(VLOOKUP($L526,[4]Insumos!$C$2:$F$517,4,FALSE),"")</f>
        <v/>
      </c>
      <c r="R526" s="571"/>
      <c r="S526" s="449"/>
      <c r="T526" s="449"/>
    </row>
    <row r="527" spans="2:20" x14ac:dyDescent="0.25">
      <c r="B527" s="403" t="str">
        <f>IF(Tabla1[[#This Row],[Código_Actividad]]="","",CONCATENATE(Tabla1[[#This Row],[POA]],".",Tabla1[[#This Row],[SRS]],".",Tabla1[[#This Row],[AREA]],".",Tabla1[[#This Row],[TIPO]]))</f>
        <v/>
      </c>
      <c r="C527" s="403" t="str">
        <f>IF(Tabla1[[#This Row],[Código_Actividad]]="","",'Formulario PPGR1'!#REF!)</f>
        <v/>
      </c>
      <c r="D527" s="403" t="str">
        <f>IF(Tabla1[[#This Row],[Código_Actividad]]="","",'Formulario PPGR1'!#REF!)</f>
        <v/>
      </c>
      <c r="E527" s="403" t="str">
        <f>IF(Tabla1[[#This Row],[Código_Actividad]]="","",'Formulario PPGR1'!#REF!)</f>
        <v/>
      </c>
      <c r="F527" s="403" t="str">
        <f>IF(Tabla1[[#This Row],[Código_Actividad]]="","",'Formulario PPGR1'!#REF!)</f>
        <v/>
      </c>
      <c r="G527" s="400"/>
      <c r="H527" s="419" t="str">
        <f>IFERROR(VLOOKUP(Tabla1[[#This Row],[Código_Actividad]],'Formulario PPGR2'!$H$10:$I$1048576,2,FALSE),"")</f>
        <v/>
      </c>
      <c r="I527" s="336" t="str">
        <f>IFERROR(VLOOKUP(Tabla1[[#This Row],[Código_Actividad]],Tabla2[[Código]:[Total de Acciones ]],15,FALSE),"")</f>
        <v/>
      </c>
      <c r="J527" s="556"/>
      <c r="K527" s="556" t="str">
        <f>IFERROR(VLOOKUP($J527,[3]LSIns!$B$5:$C$45,2,FALSE),"")</f>
        <v/>
      </c>
      <c r="L527" s="557"/>
      <c r="M527" s="401" t="str">
        <f>IFERROR(VLOOKUP($L527,[4]Insumos!$C$2:$F$517,2,FALSE),"")</f>
        <v/>
      </c>
      <c r="N527" s="505"/>
      <c r="O527" s="402" t="str">
        <f>IFERROR(VLOOKUP($L527,[4]Insumos!$C$2:$F$517,3,FALSE),"")</f>
        <v/>
      </c>
      <c r="P527" s="337" t="e">
        <f>+Tabla1[[#This Row],[Precio Unitario]]*Tabla1[[#This Row],[Cantidad de Insumos]]</f>
        <v>#VALUE!</v>
      </c>
      <c r="Q527" s="402" t="str">
        <f>IFERROR(VLOOKUP($L527,[4]Insumos!$C$2:$F$517,4,FALSE),"")</f>
        <v/>
      </c>
      <c r="R527" s="571"/>
      <c r="S527" s="449"/>
      <c r="T527" s="449"/>
    </row>
    <row r="528" spans="2:20" x14ac:dyDescent="0.25">
      <c r="B528" s="403" t="str">
        <f>IF(Tabla1[[#This Row],[Código_Actividad]]="","",CONCATENATE(Tabla1[[#This Row],[POA]],".",Tabla1[[#This Row],[SRS]],".",Tabla1[[#This Row],[AREA]],".",Tabla1[[#This Row],[TIPO]]))</f>
        <v/>
      </c>
      <c r="C528" s="403" t="str">
        <f>IF(Tabla1[[#This Row],[Código_Actividad]]="","",'Formulario PPGR1'!#REF!)</f>
        <v/>
      </c>
      <c r="D528" s="403" t="str">
        <f>IF(Tabla1[[#This Row],[Código_Actividad]]="","",'Formulario PPGR1'!#REF!)</f>
        <v/>
      </c>
      <c r="E528" s="403" t="str">
        <f>IF(Tabla1[[#This Row],[Código_Actividad]]="","",'Formulario PPGR1'!#REF!)</f>
        <v/>
      </c>
      <c r="F528" s="403" t="str">
        <f>IF(Tabla1[[#This Row],[Código_Actividad]]="","",'Formulario PPGR1'!#REF!)</f>
        <v/>
      </c>
      <c r="G528" s="400"/>
      <c r="H528" s="419" t="str">
        <f>IFERROR(VLOOKUP(Tabla1[[#This Row],[Código_Actividad]],'Formulario PPGR2'!$H$10:$I$1048576,2,FALSE),"")</f>
        <v/>
      </c>
      <c r="I528" s="336" t="str">
        <f>IFERROR(VLOOKUP(Tabla1[[#This Row],[Código_Actividad]],Tabla2[[Código]:[Total de Acciones ]],15,FALSE),"")</f>
        <v/>
      </c>
      <c r="J528" s="559"/>
      <c r="K528" s="556" t="str">
        <f>IFERROR(VLOOKUP($J528,[3]LSIns!$B$5:$C$45,2,FALSE),"")</f>
        <v/>
      </c>
      <c r="L528" s="557"/>
      <c r="M528" s="401" t="str">
        <f>IFERROR(VLOOKUP($L528,[4]Insumos!$C$2:$F$517,2,FALSE),"")</f>
        <v/>
      </c>
      <c r="N528" s="505"/>
      <c r="O528" s="402" t="str">
        <f>IFERROR(VLOOKUP($L528,[4]Insumos!$C$2:$F$517,3,FALSE),"")</f>
        <v/>
      </c>
      <c r="P528" s="337" t="e">
        <f>+Tabla1[[#This Row],[Precio Unitario]]*Tabla1[[#This Row],[Cantidad de Insumos]]</f>
        <v>#VALUE!</v>
      </c>
      <c r="Q528" s="402" t="str">
        <f>IFERROR(VLOOKUP($L528,[4]Insumos!$C$2:$F$517,4,FALSE),"")</f>
        <v/>
      </c>
      <c r="R528" s="571"/>
      <c r="S528" s="449"/>
      <c r="T528" s="449"/>
    </row>
    <row r="529" spans="2:20" x14ac:dyDescent="0.25">
      <c r="B529" s="403" t="str">
        <f>IF(Tabla1[[#This Row],[Código_Actividad]]="","",CONCATENATE(Tabla1[[#This Row],[POA]],".",Tabla1[[#This Row],[SRS]],".",Tabla1[[#This Row],[AREA]],".",Tabla1[[#This Row],[TIPO]]))</f>
        <v/>
      </c>
      <c r="C529" s="403" t="str">
        <f>IF(Tabla1[[#This Row],[Código_Actividad]]="","",'Formulario PPGR1'!#REF!)</f>
        <v/>
      </c>
      <c r="D529" s="403" t="str">
        <f>IF(Tabla1[[#This Row],[Código_Actividad]]="","",'Formulario PPGR1'!#REF!)</f>
        <v/>
      </c>
      <c r="E529" s="403" t="str">
        <f>IF(Tabla1[[#This Row],[Código_Actividad]]="","",'Formulario PPGR1'!#REF!)</f>
        <v/>
      </c>
      <c r="F529" s="403" t="str">
        <f>IF(Tabla1[[#This Row],[Código_Actividad]]="","",'Formulario PPGR1'!#REF!)</f>
        <v/>
      </c>
      <c r="G529" s="400"/>
      <c r="H529" s="419" t="str">
        <f>IFERROR(VLOOKUP(Tabla1[[#This Row],[Código_Actividad]],'Formulario PPGR2'!$H$10:$I$1048576,2,FALSE),"")</f>
        <v/>
      </c>
      <c r="I529" s="336" t="str">
        <f>IFERROR(VLOOKUP(Tabla1[[#This Row],[Código_Actividad]],Tabla2[[Código]:[Total de Acciones ]],15,FALSE),"")</f>
        <v/>
      </c>
      <c r="J529" s="556"/>
      <c r="K529" s="556" t="str">
        <f>IFERROR(VLOOKUP($J529,[3]LSIns!$B$5:$C$45,2,FALSE),"")</f>
        <v/>
      </c>
      <c r="L529" s="557"/>
      <c r="M529" s="401" t="str">
        <f>IFERROR(VLOOKUP($L529,[4]Insumos!$C$2:$F$517,2,FALSE),"")</f>
        <v/>
      </c>
      <c r="N529" s="505"/>
      <c r="O529" s="402" t="str">
        <f>IFERROR(VLOOKUP($L529,[4]Insumos!$C$2:$F$517,3,FALSE),"")</f>
        <v/>
      </c>
      <c r="P529" s="337" t="e">
        <f>+Tabla1[[#This Row],[Precio Unitario]]*Tabla1[[#This Row],[Cantidad de Insumos]]</f>
        <v>#VALUE!</v>
      </c>
      <c r="Q529" s="402" t="str">
        <f>IFERROR(VLOOKUP($L529,[4]Insumos!$C$2:$F$517,4,FALSE),"")</f>
        <v/>
      </c>
      <c r="R529" s="571"/>
      <c r="S529" s="449"/>
      <c r="T529" s="449"/>
    </row>
    <row r="530" spans="2:20" x14ac:dyDescent="0.25">
      <c r="B530" s="403" t="str">
        <f>IF(Tabla1[[#This Row],[Código_Actividad]]="","",CONCATENATE(Tabla1[[#This Row],[POA]],".",Tabla1[[#This Row],[SRS]],".",Tabla1[[#This Row],[AREA]],".",Tabla1[[#This Row],[TIPO]]))</f>
        <v/>
      </c>
      <c r="C530" s="403" t="str">
        <f>IF(Tabla1[[#This Row],[Código_Actividad]]="","",'Formulario PPGR1'!#REF!)</f>
        <v/>
      </c>
      <c r="D530" s="403" t="str">
        <f>IF(Tabla1[[#This Row],[Código_Actividad]]="","",'Formulario PPGR1'!#REF!)</f>
        <v/>
      </c>
      <c r="E530" s="403" t="str">
        <f>IF(Tabla1[[#This Row],[Código_Actividad]]="","",'Formulario PPGR1'!#REF!)</f>
        <v/>
      </c>
      <c r="F530" s="403" t="str">
        <f>IF(Tabla1[[#This Row],[Código_Actividad]]="","",'Formulario PPGR1'!#REF!)</f>
        <v/>
      </c>
      <c r="G530" s="400"/>
      <c r="H530" s="419" t="str">
        <f>IFERROR(VLOOKUP(Tabla1[[#This Row],[Código_Actividad]],'Formulario PPGR2'!$H$10:$I$1048576,2,FALSE),"")</f>
        <v/>
      </c>
      <c r="I530" s="336" t="str">
        <f>IFERROR(VLOOKUP(Tabla1[[#This Row],[Código_Actividad]],Tabla2[[Código]:[Total de Acciones ]],15,FALSE),"")</f>
        <v/>
      </c>
      <c r="J530" s="556"/>
      <c r="K530" s="556" t="str">
        <f>IFERROR(VLOOKUP($J530,[3]LSIns!$B$5:$C$45,2,FALSE),"")</f>
        <v/>
      </c>
      <c r="L530" s="557"/>
      <c r="M530" s="401" t="str">
        <f>IFERROR(VLOOKUP($L530,[4]Insumos!$C$2:$F$517,2,FALSE),"")</f>
        <v/>
      </c>
      <c r="N530" s="505"/>
      <c r="O530" s="402" t="str">
        <f>IFERROR(VLOOKUP($L530,[4]Insumos!$C$2:$F$517,3,FALSE),"")</f>
        <v/>
      </c>
      <c r="P530" s="337" t="e">
        <f>+Tabla1[[#This Row],[Precio Unitario]]*Tabla1[[#This Row],[Cantidad de Insumos]]</f>
        <v>#VALUE!</v>
      </c>
      <c r="Q530" s="402" t="str">
        <f>IFERROR(VLOOKUP($L530,[4]Insumos!$C$2:$F$517,4,FALSE),"")</f>
        <v/>
      </c>
      <c r="R530" s="571"/>
      <c r="S530" s="449"/>
      <c r="T530" s="449"/>
    </row>
    <row r="531" spans="2:20" x14ac:dyDescent="0.25">
      <c r="B531" s="403" t="str">
        <f>IF(Tabla1[[#This Row],[Código_Actividad]]="","",CONCATENATE(Tabla1[[#This Row],[POA]],".",Tabla1[[#This Row],[SRS]],".",Tabla1[[#This Row],[AREA]],".",Tabla1[[#This Row],[TIPO]]))</f>
        <v/>
      </c>
      <c r="C531" s="403" t="str">
        <f>IF(Tabla1[[#This Row],[Código_Actividad]]="","",'Formulario PPGR1'!#REF!)</f>
        <v/>
      </c>
      <c r="D531" s="403" t="str">
        <f>IF(Tabla1[[#This Row],[Código_Actividad]]="","",'Formulario PPGR1'!#REF!)</f>
        <v/>
      </c>
      <c r="E531" s="403" t="str">
        <f>IF(Tabla1[[#This Row],[Código_Actividad]]="","",'Formulario PPGR1'!#REF!)</f>
        <v/>
      </c>
      <c r="F531" s="403" t="str">
        <f>IF(Tabla1[[#This Row],[Código_Actividad]]="","",'Formulario PPGR1'!#REF!)</f>
        <v/>
      </c>
      <c r="G531" s="400"/>
      <c r="H531" s="419" t="str">
        <f>IFERROR(VLOOKUP(Tabla1[[#This Row],[Código_Actividad]],'Formulario PPGR2'!$H$10:$I$1048576,2,FALSE),"")</f>
        <v/>
      </c>
      <c r="I531" s="336" t="str">
        <f>IFERROR(VLOOKUP(Tabla1[[#This Row],[Código_Actividad]],Tabla2[[Código]:[Total de Acciones ]],15,FALSE),"")</f>
        <v/>
      </c>
      <c r="J531" s="559"/>
      <c r="K531" s="559" t="str">
        <f>IFERROR(VLOOKUP($J531,[3]LSIns!$B$5:$C$45,2,FALSE),"")</f>
        <v/>
      </c>
      <c r="L531" s="560"/>
      <c r="M531" s="401" t="str">
        <f>IFERROR(VLOOKUP($L531,[4]Insumos!$C$2:$F$517,2,FALSE),"")</f>
        <v/>
      </c>
      <c r="N531" s="506"/>
      <c r="O531" s="402" t="str">
        <f>IFERROR(VLOOKUP($L531,[4]Insumos!$C$2:$F$517,3,FALSE),"")</f>
        <v/>
      </c>
      <c r="P531" s="337" t="e">
        <f>+Tabla1[[#This Row],[Precio Unitario]]*Tabla1[[#This Row],[Cantidad de Insumos]]</f>
        <v>#VALUE!</v>
      </c>
      <c r="Q531" s="402" t="str">
        <f>IFERROR(VLOOKUP($L531,[4]Insumos!$C$2:$F$517,4,FALSE),"")</f>
        <v/>
      </c>
      <c r="R531" s="571"/>
      <c r="S531" s="449"/>
      <c r="T531" s="449"/>
    </row>
    <row r="532" spans="2:20" x14ac:dyDescent="0.25">
      <c r="B532" s="403" t="str">
        <f>IF(Tabla1[[#This Row],[Código_Actividad]]="","",CONCATENATE(Tabla1[[#This Row],[POA]],".",Tabla1[[#This Row],[SRS]],".",Tabla1[[#This Row],[AREA]],".",Tabla1[[#This Row],[TIPO]]))</f>
        <v/>
      </c>
      <c r="C532" s="403" t="str">
        <f>IF(Tabla1[[#This Row],[Código_Actividad]]="","",'Formulario PPGR1'!#REF!)</f>
        <v/>
      </c>
      <c r="D532" s="403" t="str">
        <f>IF(Tabla1[[#This Row],[Código_Actividad]]="","",'Formulario PPGR1'!#REF!)</f>
        <v/>
      </c>
      <c r="E532" s="403" t="str">
        <f>IF(Tabla1[[#This Row],[Código_Actividad]]="","",'Formulario PPGR1'!#REF!)</f>
        <v/>
      </c>
      <c r="F532" s="403" t="str">
        <f>IF(Tabla1[[#This Row],[Código_Actividad]]="","",'Formulario PPGR1'!#REF!)</f>
        <v/>
      </c>
      <c r="G532" s="400"/>
      <c r="H532" s="419" t="str">
        <f>IFERROR(VLOOKUP(Tabla1[[#This Row],[Código_Actividad]],'Formulario PPGR2'!$H$10:$I$1048576,2,FALSE),"")</f>
        <v/>
      </c>
      <c r="I532" s="336" t="str">
        <f>IFERROR(VLOOKUP(Tabla1[[#This Row],[Código_Actividad]],Tabla2[[Código]:[Total de Acciones ]],15,FALSE),"")</f>
        <v/>
      </c>
      <c r="J532" s="556"/>
      <c r="K532" s="556" t="str">
        <f>IFERROR(VLOOKUP($J532,[3]LSIns!$B$5:$C$45,2,FALSE),"")</f>
        <v/>
      </c>
      <c r="L532" s="557"/>
      <c r="M532" s="401" t="str">
        <f>IFERROR(VLOOKUP($L532,[4]Insumos!$C$2:$F$517,2,FALSE),"")</f>
        <v/>
      </c>
      <c r="N532" s="505"/>
      <c r="O532" s="402" t="str">
        <f>IFERROR(VLOOKUP($L532,[4]Insumos!$C$2:$F$517,3,FALSE),"")</f>
        <v/>
      </c>
      <c r="P532" s="337" t="e">
        <f>+Tabla1[[#This Row],[Precio Unitario]]*Tabla1[[#This Row],[Cantidad de Insumos]]</f>
        <v>#VALUE!</v>
      </c>
      <c r="Q532" s="402" t="str">
        <f>IFERROR(VLOOKUP($L532,[4]Insumos!$C$2:$F$517,4,FALSE),"")</f>
        <v/>
      </c>
      <c r="R532" s="571"/>
      <c r="S532" s="449"/>
      <c r="T532" s="449"/>
    </row>
    <row r="533" spans="2:20" x14ac:dyDescent="0.25">
      <c r="B533" s="403" t="str">
        <f>IF(Tabla1[[#This Row],[Código_Actividad]]="","",CONCATENATE(Tabla1[[#This Row],[POA]],".",Tabla1[[#This Row],[SRS]],".",Tabla1[[#This Row],[AREA]],".",Tabla1[[#This Row],[TIPO]]))</f>
        <v/>
      </c>
      <c r="C533" s="403" t="str">
        <f>IF(Tabla1[[#This Row],[Código_Actividad]]="","",'Formulario PPGR1'!#REF!)</f>
        <v/>
      </c>
      <c r="D533" s="403" t="str">
        <f>IF(Tabla1[[#This Row],[Código_Actividad]]="","",'Formulario PPGR1'!#REF!)</f>
        <v/>
      </c>
      <c r="E533" s="403" t="str">
        <f>IF(Tabla1[[#This Row],[Código_Actividad]]="","",'Formulario PPGR1'!#REF!)</f>
        <v/>
      </c>
      <c r="F533" s="403" t="str">
        <f>IF(Tabla1[[#This Row],[Código_Actividad]]="","",'Formulario PPGR1'!#REF!)</f>
        <v/>
      </c>
      <c r="G533" s="400"/>
      <c r="H533" s="419" t="str">
        <f>IFERROR(VLOOKUP(Tabla1[[#This Row],[Código_Actividad]],'Formulario PPGR2'!$H$10:$I$1048576,2,FALSE),"")</f>
        <v/>
      </c>
      <c r="I533" s="336" t="str">
        <f>IFERROR(VLOOKUP(Tabla1[[#This Row],[Código_Actividad]],Tabla2[[Código]:[Total de Acciones ]],15,FALSE),"")</f>
        <v/>
      </c>
      <c r="J533" s="556"/>
      <c r="K533" s="556" t="str">
        <f>IFERROR(VLOOKUP($J533,[3]LSIns!$B$5:$C$45,2,FALSE),"")</f>
        <v/>
      </c>
      <c r="L533" s="557"/>
      <c r="M533" s="401" t="str">
        <f>IFERROR(VLOOKUP($L533,[4]Insumos!$C$2:$F$517,2,FALSE),"")</f>
        <v/>
      </c>
      <c r="N533" s="505"/>
      <c r="O533" s="402" t="str">
        <f>IFERROR(VLOOKUP($L533,[4]Insumos!$C$2:$F$517,3,FALSE),"")</f>
        <v/>
      </c>
      <c r="P533" s="337" t="e">
        <f>+Tabla1[[#This Row],[Precio Unitario]]*Tabla1[[#This Row],[Cantidad de Insumos]]</f>
        <v>#VALUE!</v>
      </c>
      <c r="Q533" s="402" t="str">
        <f>IFERROR(VLOOKUP($L533,[4]Insumos!$C$2:$F$517,4,FALSE),"")</f>
        <v/>
      </c>
      <c r="R533" s="571"/>
      <c r="S533" s="449"/>
      <c r="T533" s="449"/>
    </row>
    <row r="534" spans="2:20" x14ac:dyDescent="0.25">
      <c r="B534" s="403" t="str">
        <f>IF(Tabla1[[#This Row],[Código_Actividad]]="","",CONCATENATE(Tabla1[[#This Row],[POA]],".",Tabla1[[#This Row],[SRS]],".",Tabla1[[#This Row],[AREA]],".",Tabla1[[#This Row],[TIPO]]))</f>
        <v/>
      </c>
      <c r="C534" s="403" t="str">
        <f>IF(Tabla1[[#This Row],[Código_Actividad]]="","",'Formulario PPGR1'!#REF!)</f>
        <v/>
      </c>
      <c r="D534" s="403" t="str">
        <f>IF(Tabla1[[#This Row],[Código_Actividad]]="","",'Formulario PPGR1'!#REF!)</f>
        <v/>
      </c>
      <c r="E534" s="403" t="str">
        <f>IF(Tabla1[[#This Row],[Código_Actividad]]="","",'Formulario PPGR1'!#REF!)</f>
        <v/>
      </c>
      <c r="F534" s="403" t="str">
        <f>IF(Tabla1[[#This Row],[Código_Actividad]]="","",'Formulario PPGR1'!#REF!)</f>
        <v/>
      </c>
      <c r="G534" s="400"/>
      <c r="H534" s="419" t="str">
        <f>IFERROR(VLOOKUP(Tabla1[[#This Row],[Código_Actividad]],'Formulario PPGR2'!$H$10:$I$1048576,2,FALSE),"")</f>
        <v/>
      </c>
      <c r="I534" s="336" t="str">
        <f>IFERROR(VLOOKUP(Tabla1[[#This Row],[Código_Actividad]],Tabla2[[Código]:[Total de Acciones ]],15,FALSE),"")</f>
        <v/>
      </c>
      <c r="J534" s="556"/>
      <c r="K534" s="556" t="str">
        <f>IFERROR(VLOOKUP($J534,[3]LSIns!$B$5:$C$45,2,FALSE),"")</f>
        <v/>
      </c>
      <c r="L534" s="557"/>
      <c r="M534" s="401" t="str">
        <f>IFERROR(VLOOKUP($L534,[4]Insumos!$C$2:$F$517,2,FALSE),"")</f>
        <v/>
      </c>
      <c r="N534" s="505"/>
      <c r="O534" s="402" t="str">
        <f>IFERROR(VLOOKUP($L534,[4]Insumos!$C$2:$F$517,3,FALSE),"")</f>
        <v/>
      </c>
      <c r="P534" s="337" t="e">
        <f>+Tabla1[[#This Row],[Precio Unitario]]*Tabla1[[#This Row],[Cantidad de Insumos]]</f>
        <v>#VALUE!</v>
      </c>
      <c r="Q534" s="402" t="str">
        <f>IFERROR(VLOOKUP($L534,[4]Insumos!$C$2:$F$517,4,FALSE),"")</f>
        <v/>
      </c>
      <c r="R534" s="571"/>
      <c r="S534" s="449"/>
      <c r="T534" s="449"/>
    </row>
    <row r="535" spans="2:20" x14ac:dyDescent="0.25">
      <c r="B535" s="403" t="str">
        <f>IF(Tabla1[[#This Row],[Código_Actividad]]="","",CONCATENATE(Tabla1[[#This Row],[POA]],".",Tabla1[[#This Row],[SRS]],".",Tabla1[[#This Row],[AREA]],".",Tabla1[[#This Row],[TIPO]]))</f>
        <v/>
      </c>
      <c r="C535" s="403" t="str">
        <f>IF(Tabla1[[#This Row],[Código_Actividad]]="","",'Formulario PPGR1'!#REF!)</f>
        <v/>
      </c>
      <c r="D535" s="403" t="str">
        <f>IF(Tabla1[[#This Row],[Código_Actividad]]="","",'Formulario PPGR1'!#REF!)</f>
        <v/>
      </c>
      <c r="E535" s="403" t="str">
        <f>IF(Tabla1[[#This Row],[Código_Actividad]]="","",'Formulario PPGR1'!#REF!)</f>
        <v/>
      </c>
      <c r="F535" s="403" t="str">
        <f>IF(Tabla1[[#This Row],[Código_Actividad]]="","",'Formulario PPGR1'!#REF!)</f>
        <v/>
      </c>
      <c r="G535" s="400"/>
      <c r="H535" s="419" t="str">
        <f>IFERROR(VLOOKUP(Tabla1[[#This Row],[Código_Actividad]],'Formulario PPGR2'!$H$10:$I$1048576,2,FALSE),"")</f>
        <v/>
      </c>
      <c r="I535" s="336" t="str">
        <f>IFERROR(VLOOKUP(Tabla1[[#This Row],[Código_Actividad]],Tabla2[[Código]:[Total de Acciones ]],15,FALSE),"")</f>
        <v/>
      </c>
      <c r="J535" s="556"/>
      <c r="K535" s="556" t="str">
        <f>IFERROR(VLOOKUP($J535,[3]LSIns!$B$5:$C$45,2,FALSE),"")</f>
        <v/>
      </c>
      <c r="L535" s="557"/>
      <c r="M535" s="401" t="str">
        <f>IFERROR(VLOOKUP($L535,[4]Insumos!$C$2:$F$517,2,FALSE),"")</f>
        <v/>
      </c>
      <c r="N535" s="505"/>
      <c r="O535" s="402" t="str">
        <f>IFERROR(VLOOKUP($L535,[4]Insumos!$C$2:$F$517,3,FALSE),"")</f>
        <v/>
      </c>
      <c r="P535" s="337" t="e">
        <f>+Tabla1[[#This Row],[Precio Unitario]]*Tabla1[[#This Row],[Cantidad de Insumos]]</f>
        <v>#VALUE!</v>
      </c>
      <c r="Q535" s="402" t="str">
        <f>IFERROR(VLOOKUP($L535,[4]Insumos!$C$2:$F$517,4,FALSE),"")</f>
        <v/>
      </c>
      <c r="R535" s="571"/>
      <c r="S535" s="449"/>
      <c r="T535" s="449"/>
    </row>
    <row r="536" spans="2:20" x14ac:dyDescent="0.25">
      <c r="B536" s="403" t="str">
        <f>IF(Tabla1[[#This Row],[Código_Actividad]]="","",CONCATENATE(Tabla1[[#This Row],[POA]],".",Tabla1[[#This Row],[SRS]],".",Tabla1[[#This Row],[AREA]],".",Tabla1[[#This Row],[TIPO]]))</f>
        <v/>
      </c>
      <c r="C536" s="403" t="str">
        <f>IF(Tabla1[[#This Row],[Código_Actividad]]="","",'Formulario PPGR1'!#REF!)</f>
        <v/>
      </c>
      <c r="D536" s="403" t="str">
        <f>IF(Tabla1[[#This Row],[Código_Actividad]]="","",'Formulario PPGR1'!#REF!)</f>
        <v/>
      </c>
      <c r="E536" s="403" t="str">
        <f>IF(Tabla1[[#This Row],[Código_Actividad]]="","",'Formulario PPGR1'!#REF!)</f>
        <v/>
      </c>
      <c r="F536" s="403" t="str">
        <f>IF(Tabla1[[#This Row],[Código_Actividad]]="","",'Formulario PPGR1'!#REF!)</f>
        <v/>
      </c>
      <c r="G536" s="400"/>
      <c r="H536" s="419" t="str">
        <f>IFERROR(VLOOKUP(Tabla1[[#This Row],[Código_Actividad]],'Formulario PPGR2'!$H$10:$I$1048576,2,FALSE),"")</f>
        <v/>
      </c>
      <c r="I536" s="336" t="str">
        <f>IFERROR(VLOOKUP(Tabla1[[#This Row],[Código_Actividad]],Tabla2[[Código]:[Total de Acciones ]],15,FALSE),"")</f>
        <v/>
      </c>
      <c r="J536" s="556"/>
      <c r="K536" s="556" t="str">
        <f>IFERROR(VLOOKUP($J536,[3]LSIns!$B$5:$C$45,2,FALSE),"")</f>
        <v/>
      </c>
      <c r="L536" s="557"/>
      <c r="M536" s="401" t="str">
        <f>IFERROR(VLOOKUP($L536,[4]Insumos!$C$2:$F$517,2,FALSE),"")</f>
        <v/>
      </c>
      <c r="N536" s="505"/>
      <c r="O536" s="402" t="str">
        <f>IFERROR(VLOOKUP($L536,[4]Insumos!$C$2:$F$517,3,FALSE),"")</f>
        <v/>
      </c>
      <c r="P536" s="337" t="e">
        <f>+Tabla1[[#This Row],[Precio Unitario]]*Tabla1[[#This Row],[Cantidad de Insumos]]</f>
        <v>#VALUE!</v>
      </c>
      <c r="Q536" s="402" t="str">
        <f>IFERROR(VLOOKUP($L536,[4]Insumos!$C$2:$F$517,4,FALSE),"")</f>
        <v/>
      </c>
      <c r="R536" s="571"/>
      <c r="S536" s="449"/>
      <c r="T536" s="449"/>
    </row>
    <row r="537" spans="2:20" x14ac:dyDescent="0.25">
      <c r="B537" s="403" t="str">
        <f>IF(Tabla1[[#This Row],[Código_Actividad]]="","",CONCATENATE(Tabla1[[#This Row],[POA]],".",Tabla1[[#This Row],[SRS]],".",Tabla1[[#This Row],[AREA]],".",Tabla1[[#This Row],[TIPO]]))</f>
        <v/>
      </c>
      <c r="C537" s="403" t="str">
        <f>IF(Tabla1[[#This Row],[Código_Actividad]]="","",'Formulario PPGR1'!#REF!)</f>
        <v/>
      </c>
      <c r="D537" s="403" t="str">
        <f>IF(Tabla1[[#This Row],[Código_Actividad]]="","",'Formulario PPGR1'!#REF!)</f>
        <v/>
      </c>
      <c r="E537" s="403" t="str">
        <f>IF(Tabla1[[#This Row],[Código_Actividad]]="","",'Formulario PPGR1'!#REF!)</f>
        <v/>
      </c>
      <c r="F537" s="403" t="str">
        <f>IF(Tabla1[[#This Row],[Código_Actividad]]="","",'Formulario PPGR1'!#REF!)</f>
        <v/>
      </c>
      <c r="G537" s="400"/>
      <c r="H537" s="419" t="str">
        <f>IFERROR(VLOOKUP(Tabla1[[#This Row],[Código_Actividad]],'Formulario PPGR2'!$H$10:$I$1048576,2,FALSE),"")</f>
        <v/>
      </c>
      <c r="I537" s="336" t="str">
        <f>IFERROR(VLOOKUP(Tabla1[[#This Row],[Código_Actividad]],Tabla2[[Código]:[Total de Acciones ]],15,FALSE),"")</f>
        <v/>
      </c>
      <c r="J537" s="561"/>
      <c r="K537" s="561" t="str">
        <f>IFERROR(VLOOKUP($J537,[3]LSIns!$B$5:$C$45,2,FALSE),"")</f>
        <v/>
      </c>
      <c r="L537" s="562"/>
      <c r="M537" s="401" t="str">
        <f>IFERROR(VLOOKUP($L537,[4]Insumos!$C$2:$F$517,2,FALSE),"")</f>
        <v/>
      </c>
      <c r="N537" s="507"/>
      <c r="O537" s="402" t="str">
        <f>IFERROR(VLOOKUP($L537,[4]Insumos!$C$2:$F$517,3,FALSE),"")</f>
        <v/>
      </c>
      <c r="P537" s="337" t="e">
        <f>+Tabla1[[#This Row],[Precio Unitario]]*Tabla1[[#This Row],[Cantidad de Insumos]]</f>
        <v>#VALUE!</v>
      </c>
      <c r="Q537" s="402" t="str">
        <f>IFERROR(VLOOKUP($L537,[4]Insumos!$C$2:$F$517,4,FALSE),"")</f>
        <v/>
      </c>
      <c r="R537" s="571"/>
      <c r="S537" s="449"/>
      <c r="T537" s="449"/>
    </row>
    <row r="538" spans="2:20" x14ac:dyDescent="0.25">
      <c r="B538" s="403" t="str">
        <f>IF(Tabla1[[#This Row],[Código_Actividad]]="","",CONCATENATE(Tabla1[[#This Row],[POA]],".",Tabla1[[#This Row],[SRS]],".",Tabla1[[#This Row],[AREA]],".",Tabla1[[#This Row],[TIPO]]))</f>
        <v/>
      </c>
      <c r="C538" s="403" t="str">
        <f>IF(Tabla1[[#This Row],[Código_Actividad]]="","",'Formulario PPGR1'!#REF!)</f>
        <v/>
      </c>
      <c r="D538" s="403" t="str">
        <f>IF(Tabla1[[#This Row],[Código_Actividad]]="","",'Formulario PPGR1'!#REF!)</f>
        <v/>
      </c>
      <c r="E538" s="403" t="str">
        <f>IF(Tabla1[[#This Row],[Código_Actividad]]="","",'Formulario PPGR1'!#REF!)</f>
        <v/>
      </c>
      <c r="F538" s="403" t="str">
        <f>IF(Tabla1[[#This Row],[Código_Actividad]]="","",'Formulario PPGR1'!#REF!)</f>
        <v/>
      </c>
      <c r="G538" s="400"/>
      <c r="H538" s="419" t="str">
        <f>IFERROR(VLOOKUP(Tabla1[[#This Row],[Código_Actividad]],'Formulario PPGR2'!$H$10:$I$1048576,2,FALSE),"")</f>
        <v/>
      </c>
      <c r="I538" s="336" t="str">
        <f>IFERROR(VLOOKUP(Tabla1[[#This Row],[Código_Actividad]],Tabla2[[Código]:[Total de Acciones ]],15,FALSE),"")</f>
        <v/>
      </c>
      <c r="J538" s="556"/>
      <c r="K538" s="556" t="str">
        <f>IFERROR(VLOOKUP($J538,[3]LSIns!$B$5:$C$45,2,FALSE),"")</f>
        <v/>
      </c>
      <c r="L538" s="557"/>
      <c r="M538" s="401" t="str">
        <f>IFERROR(VLOOKUP($L538,[4]Insumos!$C$2:$F$517,2,FALSE),"")</f>
        <v/>
      </c>
      <c r="N538" s="505"/>
      <c r="O538" s="402" t="str">
        <f>IFERROR(VLOOKUP($L538,[4]Insumos!$C$2:$F$517,3,FALSE),"")</f>
        <v/>
      </c>
      <c r="P538" s="337" t="e">
        <f>+Tabla1[[#This Row],[Precio Unitario]]*Tabla1[[#This Row],[Cantidad de Insumos]]</f>
        <v>#VALUE!</v>
      </c>
      <c r="Q538" s="402" t="str">
        <f>IFERROR(VLOOKUP($L538,[4]Insumos!$C$2:$F$517,4,FALSE),"")</f>
        <v/>
      </c>
      <c r="R538" s="571"/>
      <c r="S538" s="449"/>
      <c r="T538" s="449"/>
    </row>
    <row r="539" spans="2:20" x14ac:dyDescent="0.25">
      <c r="B539" s="403" t="str">
        <f>IF(Tabla1[[#This Row],[Código_Actividad]]="","",CONCATENATE(Tabla1[[#This Row],[POA]],".",Tabla1[[#This Row],[SRS]],".",Tabla1[[#This Row],[AREA]],".",Tabla1[[#This Row],[TIPO]]))</f>
        <v/>
      </c>
      <c r="C539" s="403" t="str">
        <f>IF(Tabla1[[#This Row],[Código_Actividad]]="","",'Formulario PPGR1'!#REF!)</f>
        <v/>
      </c>
      <c r="D539" s="403" t="str">
        <f>IF(Tabla1[[#This Row],[Código_Actividad]]="","",'Formulario PPGR1'!#REF!)</f>
        <v/>
      </c>
      <c r="E539" s="403" t="str">
        <f>IF(Tabla1[[#This Row],[Código_Actividad]]="","",'Formulario PPGR1'!#REF!)</f>
        <v/>
      </c>
      <c r="F539" s="403" t="str">
        <f>IF(Tabla1[[#This Row],[Código_Actividad]]="","",'Formulario PPGR1'!#REF!)</f>
        <v/>
      </c>
      <c r="G539" s="400"/>
      <c r="H539" s="419" t="str">
        <f>IFERROR(VLOOKUP(Tabla1[[#This Row],[Código_Actividad]],'Formulario PPGR2'!$H$10:$I$1048576,2,FALSE),"")</f>
        <v/>
      </c>
      <c r="I539" s="336" t="str">
        <f>IFERROR(VLOOKUP(Tabla1[[#This Row],[Código_Actividad]],Tabla2[[Código]:[Total de Acciones ]],15,FALSE),"")</f>
        <v/>
      </c>
      <c r="J539" s="559"/>
      <c r="K539" s="556" t="str">
        <f>IFERROR(VLOOKUP($J539,[3]LSIns!$B$5:$C$45,2,FALSE),"")</f>
        <v/>
      </c>
      <c r="L539" s="557"/>
      <c r="M539" s="401" t="str">
        <f>IFERROR(VLOOKUP($L539,[4]Insumos!$C$2:$F$517,2,FALSE),"")</f>
        <v/>
      </c>
      <c r="N539" s="505"/>
      <c r="O539" s="402" t="str">
        <f>IFERROR(VLOOKUP($L539,[4]Insumos!$C$2:$F$517,3,FALSE),"")</f>
        <v/>
      </c>
      <c r="P539" s="337" t="e">
        <f>+Tabla1[[#This Row],[Precio Unitario]]*Tabla1[[#This Row],[Cantidad de Insumos]]</f>
        <v>#VALUE!</v>
      </c>
      <c r="Q539" s="402" t="str">
        <f>IFERROR(VLOOKUP($L539,[4]Insumos!$C$2:$F$517,4,FALSE),"")</f>
        <v/>
      </c>
      <c r="R539" s="571"/>
      <c r="S539" s="449"/>
      <c r="T539" s="449"/>
    </row>
    <row r="540" spans="2:20" x14ac:dyDescent="0.25">
      <c r="B540" s="403" t="str">
        <f>IF(Tabla1[[#This Row],[Código_Actividad]]="","",CONCATENATE(Tabla1[[#This Row],[POA]],".",Tabla1[[#This Row],[SRS]],".",Tabla1[[#This Row],[AREA]],".",Tabla1[[#This Row],[TIPO]]))</f>
        <v/>
      </c>
      <c r="C540" s="403" t="str">
        <f>IF(Tabla1[[#This Row],[Código_Actividad]]="","",'Formulario PPGR1'!#REF!)</f>
        <v/>
      </c>
      <c r="D540" s="403" t="str">
        <f>IF(Tabla1[[#This Row],[Código_Actividad]]="","",'Formulario PPGR1'!#REF!)</f>
        <v/>
      </c>
      <c r="E540" s="403" t="str">
        <f>IF(Tabla1[[#This Row],[Código_Actividad]]="","",'Formulario PPGR1'!#REF!)</f>
        <v/>
      </c>
      <c r="F540" s="403" t="str">
        <f>IF(Tabla1[[#This Row],[Código_Actividad]]="","",'Formulario PPGR1'!#REF!)</f>
        <v/>
      </c>
      <c r="G540" s="400"/>
      <c r="H540" s="419" t="str">
        <f>IFERROR(VLOOKUP(Tabla1[[#This Row],[Código_Actividad]],'Formulario PPGR2'!$H$10:$I$1048576,2,FALSE),"")</f>
        <v/>
      </c>
      <c r="I540" s="336" t="str">
        <f>IFERROR(VLOOKUP(Tabla1[[#This Row],[Código_Actividad]],Tabla2[[Código]:[Total de Acciones ]],15,FALSE),"")</f>
        <v/>
      </c>
      <c r="J540" s="556"/>
      <c r="K540" s="556" t="str">
        <f>IFERROR(VLOOKUP($J540,[3]LSIns!$B$5:$C$45,2,FALSE),"")</f>
        <v/>
      </c>
      <c r="L540" s="557"/>
      <c r="M540" s="401" t="str">
        <f>IFERROR(VLOOKUP($L540,[4]Insumos!$C$2:$F$517,2,FALSE),"")</f>
        <v/>
      </c>
      <c r="N540" s="505"/>
      <c r="O540" s="402" t="str">
        <f>IFERROR(VLOOKUP($L540,[4]Insumos!$C$2:$F$517,3,FALSE),"")</f>
        <v/>
      </c>
      <c r="P540" s="337" t="e">
        <f>+Tabla1[[#This Row],[Precio Unitario]]*Tabla1[[#This Row],[Cantidad de Insumos]]</f>
        <v>#VALUE!</v>
      </c>
      <c r="Q540" s="402" t="str">
        <f>IFERROR(VLOOKUP($L540,[4]Insumos!$C$2:$F$517,4,FALSE),"")</f>
        <v/>
      </c>
      <c r="R540" s="571"/>
      <c r="S540" s="449"/>
      <c r="T540" s="449"/>
    </row>
    <row r="541" spans="2:20" x14ac:dyDescent="0.25">
      <c r="B541" s="403" t="str">
        <f>IF(Tabla1[[#This Row],[Código_Actividad]]="","",CONCATENATE(Tabla1[[#This Row],[POA]],".",Tabla1[[#This Row],[SRS]],".",Tabla1[[#This Row],[AREA]],".",Tabla1[[#This Row],[TIPO]]))</f>
        <v/>
      </c>
      <c r="C541" s="403" t="str">
        <f>IF(Tabla1[[#This Row],[Código_Actividad]]="","",'Formulario PPGR1'!#REF!)</f>
        <v/>
      </c>
      <c r="D541" s="403" t="str">
        <f>IF(Tabla1[[#This Row],[Código_Actividad]]="","",'Formulario PPGR1'!#REF!)</f>
        <v/>
      </c>
      <c r="E541" s="403" t="str">
        <f>IF(Tabla1[[#This Row],[Código_Actividad]]="","",'Formulario PPGR1'!#REF!)</f>
        <v/>
      </c>
      <c r="F541" s="403" t="str">
        <f>IF(Tabla1[[#This Row],[Código_Actividad]]="","",'Formulario PPGR1'!#REF!)</f>
        <v/>
      </c>
      <c r="G541" s="400"/>
      <c r="H541" s="419" t="str">
        <f>IFERROR(VLOOKUP(Tabla1[[#This Row],[Código_Actividad]],'Formulario PPGR2'!$H$10:$I$1048576,2,FALSE),"")</f>
        <v/>
      </c>
      <c r="I541" s="336" t="str">
        <f>IFERROR(VLOOKUP(Tabla1[[#This Row],[Código_Actividad]],Tabla2[[Código]:[Total de Acciones ]],15,FALSE),"")</f>
        <v/>
      </c>
      <c r="J541" s="559"/>
      <c r="K541" s="556" t="str">
        <f>IFERROR(VLOOKUP($J541,[3]LSIns!$B$5:$C$45,2,FALSE),"")</f>
        <v/>
      </c>
      <c r="L541" s="557"/>
      <c r="M541" s="401" t="str">
        <f>IFERROR(VLOOKUP($L541,[4]Insumos!$C$2:$F$517,2,FALSE),"")</f>
        <v/>
      </c>
      <c r="N541" s="505"/>
      <c r="O541" s="402" t="str">
        <f>IFERROR(VLOOKUP($L541,[4]Insumos!$C$2:$F$517,3,FALSE),"")</f>
        <v/>
      </c>
      <c r="P541" s="337" t="e">
        <f>+Tabla1[[#This Row],[Precio Unitario]]*Tabla1[[#This Row],[Cantidad de Insumos]]</f>
        <v>#VALUE!</v>
      </c>
      <c r="Q541" s="402" t="str">
        <f>IFERROR(VLOOKUP($L541,[4]Insumos!$C$2:$F$517,4,FALSE),"")</f>
        <v/>
      </c>
      <c r="R541" s="571"/>
      <c r="S541" s="449"/>
      <c r="T541" s="449"/>
    </row>
    <row r="542" spans="2:20" x14ac:dyDescent="0.25">
      <c r="B542" s="403" t="str">
        <f>IF(Tabla1[[#This Row],[Código_Actividad]]="","",CONCATENATE(Tabla1[[#This Row],[POA]],".",Tabla1[[#This Row],[SRS]],".",Tabla1[[#This Row],[AREA]],".",Tabla1[[#This Row],[TIPO]]))</f>
        <v/>
      </c>
      <c r="C542" s="403" t="str">
        <f>IF(Tabla1[[#This Row],[Código_Actividad]]="","",'Formulario PPGR1'!#REF!)</f>
        <v/>
      </c>
      <c r="D542" s="403" t="str">
        <f>IF(Tabla1[[#This Row],[Código_Actividad]]="","",'Formulario PPGR1'!#REF!)</f>
        <v/>
      </c>
      <c r="E542" s="403" t="str">
        <f>IF(Tabla1[[#This Row],[Código_Actividad]]="","",'Formulario PPGR1'!#REF!)</f>
        <v/>
      </c>
      <c r="F542" s="403" t="str">
        <f>IF(Tabla1[[#This Row],[Código_Actividad]]="","",'Formulario PPGR1'!#REF!)</f>
        <v/>
      </c>
      <c r="G542" s="400"/>
      <c r="H542" s="419" t="str">
        <f>IFERROR(VLOOKUP(Tabla1[[#This Row],[Código_Actividad]],'Formulario PPGR2'!$H$10:$I$1048576,2,FALSE),"")</f>
        <v/>
      </c>
      <c r="I542" s="336" t="str">
        <f>IFERROR(VLOOKUP(Tabla1[[#This Row],[Código_Actividad]],Tabla2[[Código]:[Total de Acciones ]],15,FALSE),"")</f>
        <v/>
      </c>
      <c r="J542" s="561"/>
      <c r="K542" s="561" t="str">
        <f>IFERROR(VLOOKUP($J542,[3]LSIns!$B$5:$C$45,2,FALSE),"")</f>
        <v/>
      </c>
      <c r="L542" s="562"/>
      <c r="M542" s="401" t="str">
        <f>IFERROR(VLOOKUP($L542,[4]Insumos!$C$2:$F$517,2,FALSE),"")</f>
        <v/>
      </c>
      <c r="N542" s="507"/>
      <c r="O542" s="402" t="str">
        <f>IFERROR(VLOOKUP($L542,[4]Insumos!$C$2:$F$517,3,FALSE),"")</f>
        <v/>
      </c>
      <c r="P542" s="337" t="e">
        <f>+Tabla1[[#This Row],[Precio Unitario]]*Tabla1[[#This Row],[Cantidad de Insumos]]</f>
        <v>#VALUE!</v>
      </c>
      <c r="Q542" s="402" t="str">
        <f>IFERROR(VLOOKUP($L542,[4]Insumos!$C$2:$F$517,4,FALSE),"")</f>
        <v/>
      </c>
      <c r="R542" s="571"/>
      <c r="S542" s="449"/>
      <c r="T542" s="449"/>
    </row>
    <row r="543" spans="2:20" x14ac:dyDescent="0.25">
      <c r="B543" s="403" t="str">
        <f>IF(Tabla1[[#This Row],[Código_Actividad]]="","",CONCATENATE(Tabla1[[#This Row],[POA]],".",Tabla1[[#This Row],[SRS]],".",Tabla1[[#This Row],[AREA]],".",Tabla1[[#This Row],[TIPO]]))</f>
        <v/>
      </c>
      <c r="C543" s="403" t="str">
        <f>IF(Tabla1[[#This Row],[Código_Actividad]]="","",'Formulario PPGR1'!#REF!)</f>
        <v/>
      </c>
      <c r="D543" s="403" t="str">
        <f>IF(Tabla1[[#This Row],[Código_Actividad]]="","",'Formulario PPGR1'!#REF!)</f>
        <v/>
      </c>
      <c r="E543" s="403" t="str">
        <f>IF(Tabla1[[#This Row],[Código_Actividad]]="","",'Formulario PPGR1'!#REF!)</f>
        <v/>
      </c>
      <c r="F543" s="403" t="str">
        <f>IF(Tabla1[[#This Row],[Código_Actividad]]="","",'Formulario PPGR1'!#REF!)</f>
        <v/>
      </c>
      <c r="G543" s="400"/>
      <c r="H543" s="419" t="str">
        <f>IFERROR(VLOOKUP(Tabla1[[#This Row],[Código_Actividad]],'Formulario PPGR2'!$H$10:$I$1048576,2,FALSE),"")</f>
        <v/>
      </c>
      <c r="I543" s="336" t="str">
        <f>IFERROR(VLOOKUP(Tabla1[[#This Row],[Código_Actividad]],Tabla2[[Código]:[Total de Acciones ]],15,FALSE),"")</f>
        <v/>
      </c>
      <c r="J543" s="556"/>
      <c r="K543" s="556" t="str">
        <f>IFERROR(VLOOKUP($J543,[3]LSIns!$B$5:$C$45,2,FALSE),"")</f>
        <v/>
      </c>
      <c r="L543" s="557"/>
      <c r="M543" s="401" t="str">
        <f>IFERROR(VLOOKUP($L543,[4]Insumos!$C$2:$F$517,2,FALSE),"")</f>
        <v/>
      </c>
      <c r="N543" s="505"/>
      <c r="O543" s="402" t="str">
        <f>IFERROR(VLOOKUP($L543,[4]Insumos!$C$2:$F$517,3,FALSE),"")</f>
        <v/>
      </c>
      <c r="P543" s="337" t="e">
        <f>+Tabla1[[#This Row],[Precio Unitario]]*Tabla1[[#This Row],[Cantidad de Insumos]]</f>
        <v>#VALUE!</v>
      </c>
      <c r="Q543" s="402" t="str">
        <f>IFERROR(VLOOKUP($L543,[4]Insumos!$C$2:$F$517,4,FALSE),"")</f>
        <v/>
      </c>
      <c r="R543" s="571"/>
      <c r="S543" s="449"/>
      <c r="T543" s="449"/>
    </row>
    <row r="544" spans="2:20" x14ac:dyDescent="0.25">
      <c r="B544" s="403" t="str">
        <f>IF(Tabla1[[#This Row],[Código_Actividad]]="","",CONCATENATE(Tabla1[[#This Row],[POA]],".",Tabla1[[#This Row],[SRS]],".",Tabla1[[#This Row],[AREA]],".",Tabla1[[#This Row],[TIPO]]))</f>
        <v/>
      </c>
      <c r="C544" s="403" t="str">
        <f>IF(Tabla1[[#This Row],[Código_Actividad]]="","",'Formulario PPGR1'!#REF!)</f>
        <v/>
      </c>
      <c r="D544" s="403" t="str">
        <f>IF(Tabla1[[#This Row],[Código_Actividad]]="","",'Formulario PPGR1'!#REF!)</f>
        <v/>
      </c>
      <c r="E544" s="403" t="str">
        <f>IF(Tabla1[[#This Row],[Código_Actividad]]="","",'Formulario PPGR1'!#REF!)</f>
        <v/>
      </c>
      <c r="F544" s="403" t="str">
        <f>IF(Tabla1[[#This Row],[Código_Actividad]]="","",'Formulario PPGR1'!#REF!)</f>
        <v/>
      </c>
      <c r="G544" s="400"/>
      <c r="H544" s="419" t="str">
        <f>IFERROR(VLOOKUP(Tabla1[[#This Row],[Código_Actividad]],'Formulario PPGR2'!$H$10:$I$1048576,2,FALSE),"")</f>
        <v/>
      </c>
      <c r="I544" s="336" t="str">
        <f>IFERROR(VLOOKUP(Tabla1[[#This Row],[Código_Actividad]],Tabla2[[Código]:[Total de Acciones ]],15,FALSE),"")</f>
        <v/>
      </c>
      <c r="J544" s="556"/>
      <c r="K544" s="556" t="str">
        <f>IFERROR(VLOOKUP($J544,[3]LSIns!$B$5:$C$45,2,FALSE),"")</f>
        <v/>
      </c>
      <c r="L544" s="557"/>
      <c r="M544" s="401" t="str">
        <f>IFERROR(VLOOKUP($L544,[4]Insumos!$C$2:$F$517,2,FALSE),"")</f>
        <v/>
      </c>
      <c r="N544" s="505"/>
      <c r="O544" s="402" t="str">
        <f>IFERROR(VLOOKUP($L544,[4]Insumos!$C$2:$F$517,3,FALSE),"")</f>
        <v/>
      </c>
      <c r="P544" s="337" t="e">
        <f>+Tabla1[[#This Row],[Precio Unitario]]*Tabla1[[#This Row],[Cantidad de Insumos]]</f>
        <v>#VALUE!</v>
      </c>
      <c r="Q544" s="402" t="str">
        <f>IFERROR(VLOOKUP($L544,[4]Insumos!$C$2:$F$517,4,FALSE),"")</f>
        <v/>
      </c>
      <c r="R544" s="571"/>
      <c r="S544" s="449"/>
      <c r="T544" s="449"/>
    </row>
    <row r="545" spans="2:20" x14ac:dyDescent="0.25">
      <c r="B545" s="403" t="str">
        <f>IF(Tabla1[[#This Row],[Código_Actividad]]="","",CONCATENATE(Tabla1[[#This Row],[POA]],".",Tabla1[[#This Row],[SRS]],".",Tabla1[[#This Row],[AREA]],".",Tabla1[[#This Row],[TIPO]]))</f>
        <v/>
      </c>
      <c r="C545" s="403" t="str">
        <f>IF(Tabla1[[#This Row],[Código_Actividad]]="","",'Formulario PPGR1'!#REF!)</f>
        <v/>
      </c>
      <c r="D545" s="403" t="str">
        <f>IF(Tabla1[[#This Row],[Código_Actividad]]="","",'Formulario PPGR1'!#REF!)</f>
        <v/>
      </c>
      <c r="E545" s="403" t="str">
        <f>IF(Tabla1[[#This Row],[Código_Actividad]]="","",'Formulario PPGR1'!#REF!)</f>
        <v/>
      </c>
      <c r="F545" s="403" t="str">
        <f>IF(Tabla1[[#This Row],[Código_Actividad]]="","",'Formulario PPGR1'!#REF!)</f>
        <v/>
      </c>
      <c r="G545" s="400"/>
      <c r="H545" s="419" t="str">
        <f>IFERROR(VLOOKUP(Tabla1[[#This Row],[Código_Actividad]],'Formulario PPGR2'!$H$10:$I$1048576,2,FALSE),"")</f>
        <v/>
      </c>
      <c r="I545" s="336" t="str">
        <f>IFERROR(VLOOKUP(Tabla1[[#This Row],[Código_Actividad]],Tabla2[[Código]:[Total de Acciones ]],15,FALSE),"")</f>
        <v/>
      </c>
      <c r="J545" s="556"/>
      <c r="K545" s="556" t="str">
        <f>IFERROR(VLOOKUP($J545,[3]LSIns!$B$5:$C$45,2,FALSE),"")</f>
        <v/>
      </c>
      <c r="L545" s="557"/>
      <c r="M545" s="401" t="str">
        <f>IFERROR(VLOOKUP($L545,[4]Insumos!$C$2:$F$517,2,FALSE),"")</f>
        <v/>
      </c>
      <c r="N545" s="505"/>
      <c r="O545" s="402" t="str">
        <f>IFERROR(VLOOKUP($L545,[4]Insumos!$C$2:$F$517,3,FALSE),"")</f>
        <v/>
      </c>
      <c r="P545" s="337" t="e">
        <f>+Tabla1[[#This Row],[Precio Unitario]]*Tabla1[[#This Row],[Cantidad de Insumos]]</f>
        <v>#VALUE!</v>
      </c>
      <c r="Q545" s="402" t="str">
        <f>IFERROR(VLOOKUP($L545,[4]Insumos!$C$2:$F$517,4,FALSE),"")</f>
        <v/>
      </c>
      <c r="R545" s="571"/>
      <c r="S545" s="449"/>
      <c r="T545" s="449"/>
    </row>
    <row r="546" spans="2:20" x14ac:dyDescent="0.25">
      <c r="B546" s="403" t="str">
        <f>IF(Tabla1[[#This Row],[Código_Actividad]]="","",CONCATENATE(Tabla1[[#This Row],[POA]],".",Tabla1[[#This Row],[SRS]],".",Tabla1[[#This Row],[AREA]],".",Tabla1[[#This Row],[TIPO]]))</f>
        <v/>
      </c>
      <c r="C546" s="403" t="str">
        <f>IF(Tabla1[[#This Row],[Código_Actividad]]="","",'Formulario PPGR1'!#REF!)</f>
        <v/>
      </c>
      <c r="D546" s="403" t="str">
        <f>IF(Tabla1[[#This Row],[Código_Actividad]]="","",'Formulario PPGR1'!#REF!)</f>
        <v/>
      </c>
      <c r="E546" s="403" t="str">
        <f>IF(Tabla1[[#This Row],[Código_Actividad]]="","",'Formulario PPGR1'!#REF!)</f>
        <v/>
      </c>
      <c r="F546" s="403" t="str">
        <f>IF(Tabla1[[#This Row],[Código_Actividad]]="","",'Formulario PPGR1'!#REF!)</f>
        <v/>
      </c>
      <c r="G546" s="400"/>
      <c r="H546" s="419" t="str">
        <f>IFERROR(VLOOKUP(Tabla1[[#This Row],[Código_Actividad]],'Formulario PPGR2'!$H$10:$I$1048576,2,FALSE),"")</f>
        <v/>
      </c>
      <c r="I546" s="336" t="str">
        <f>IFERROR(VLOOKUP(Tabla1[[#This Row],[Código_Actividad]],Tabla2[[Código]:[Total de Acciones ]],15,FALSE),"")</f>
        <v/>
      </c>
      <c r="J546" s="556"/>
      <c r="K546" s="556" t="str">
        <f>IFERROR(VLOOKUP($J546,[3]LSIns!$B$5:$C$45,2,FALSE),"")</f>
        <v/>
      </c>
      <c r="L546" s="557"/>
      <c r="M546" s="401" t="str">
        <f>IFERROR(VLOOKUP($L546,[4]Insumos!$C$2:$F$517,2,FALSE),"")</f>
        <v/>
      </c>
      <c r="N546" s="505"/>
      <c r="O546" s="402" t="str">
        <f>IFERROR(VLOOKUP($L546,[4]Insumos!$C$2:$F$517,3,FALSE),"")</f>
        <v/>
      </c>
      <c r="P546" s="337" t="e">
        <f>+Tabla1[[#This Row],[Precio Unitario]]*Tabla1[[#This Row],[Cantidad de Insumos]]</f>
        <v>#VALUE!</v>
      </c>
      <c r="Q546" s="402" t="str">
        <f>IFERROR(VLOOKUP($L546,[4]Insumos!$C$2:$F$517,4,FALSE),"")</f>
        <v/>
      </c>
      <c r="R546" s="571"/>
      <c r="S546" s="449"/>
      <c r="T546" s="449"/>
    </row>
    <row r="547" spans="2:20" x14ac:dyDescent="0.25">
      <c r="B547" s="403" t="str">
        <f>IF(Tabla1[[#This Row],[Código_Actividad]]="","",CONCATENATE(Tabla1[[#This Row],[POA]],".",Tabla1[[#This Row],[SRS]],".",Tabla1[[#This Row],[AREA]],".",Tabla1[[#This Row],[TIPO]]))</f>
        <v/>
      </c>
      <c r="C547" s="403" t="str">
        <f>IF(Tabla1[[#This Row],[Código_Actividad]]="","",'Formulario PPGR1'!#REF!)</f>
        <v/>
      </c>
      <c r="D547" s="403" t="str">
        <f>IF(Tabla1[[#This Row],[Código_Actividad]]="","",'Formulario PPGR1'!#REF!)</f>
        <v/>
      </c>
      <c r="E547" s="403" t="str">
        <f>IF(Tabla1[[#This Row],[Código_Actividad]]="","",'Formulario PPGR1'!#REF!)</f>
        <v/>
      </c>
      <c r="F547" s="403" t="str">
        <f>IF(Tabla1[[#This Row],[Código_Actividad]]="","",'Formulario PPGR1'!#REF!)</f>
        <v/>
      </c>
      <c r="G547" s="400"/>
      <c r="H547" s="419" t="str">
        <f>IFERROR(VLOOKUP(Tabla1[[#This Row],[Código_Actividad]],'Formulario PPGR2'!$H$10:$I$1048576,2,FALSE),"")</f>
        <v/>
      </c>
      <c r="I547" s="336" t="str">
        <f>IFERROR(VLOOKUP(Tabla1[[#This Row],[Código_Actividad]],Tabla2[[Código]:[Total de Acciones ]],15,FALSE),"")</f>
        <v/>
      </c>
      <c r="J547" s="561"/>
      <c r="K547" s="561" t="str">
        <f>IFERROR(VLOOKUP($J547,[3]LSIns!$B$5:$C$45,2,FALSE),"")</f>
        <v/>
      </c>
      <c r="L547" s="562"/>
      <c r="M547" s="401" t="str">
        <f>IFERROR(VLOOKUP($L547,[4]Insumos!$C$2:$F$517,2,FALSE),"")</f>
        <v/>
      </c>
      <c r="N547" s="507"/>
      <c r="O547" s="402" t="str">
        <f>IFERROR(VLOOKUP($L547,[4]Insumos!$C$2:$F$517,3,FALSE),"")</f>
        <v/>
      </c>
      <c r="P547" s="337" t="e">
        <f>+Tabla1[[#This Row],[Precio Unitario]]*Tabla1[[#This Row],[Cantidad de Insumos]]</f>
        <v>#VALUE!</v>
      </c>
      <c r="Q547" s="402" t="str">
        <f>IFERROR(VLOOKUP($L547,[4]Insumos!$C$2:$F$517,4,FALSE),"")</f>
        <v/>
      </c>
      <c r="R547" s="571"/>
      <c r="S547" s="449"/>
      <c r="T547" s="449"/>
    </row>
    <row r="548" spans="2:20" x14ac:dyDescent="0.25">
      <c r="B548" s="403" t="str">
        <f>IF(Tabla1[[#This Row],[Código_Actividad]]="","",CONCATENATE(Tabla1[[#This Row],[POA]],".",Tabla1[[#This Row],[SRS]],".",Tabla1[[#This Row],[AREA]],".",Tabla1[[#This Row],[TIPO]]))</f>
        <v/>
      </c>
      <c r="C548" s="403" t="str">
        <f>IF(Tabla1[[#This Row],[Código_Actividad]]="","",'Formulario PPGR1'!#REF!)</f>
        <v/>
      </c>
      <c r="D548" s="403" t="str">
        <f>IF(Tabla1[[#This Row],[Código_Actividad]]="","",'Formulario PPGR1'!#REF!)</f>
        <v/>
      </c>
      <c r="E548" s="403" t="str">
        <f>IF(Tabla1[[#This Row],[Código_Actividad]]="","",'Formulario PPGR1'!#REF!)</f>
        <v/>
      </c>
      <c r="F548" s="403" t="str">
        <f>IF(Tabla1[[#This Row],[Código_Actividad]]="","",'Formulario PPGR1'!#REF!)</f>
        <v/>
      </c>
      <c r="G548" s="400"/>
      <c r="H548" s="419" t="str">
        <f>IFERROR(VLOOKUP(Tabla1[[#This Row],[Código_Actividad]],'Formulario PPGR2'!$H$10:$I$1048576,2,FALSE),"")</f>
        <v/>
      </c>
      <c r="I548" s="336" t="str">
        <f>IFERROR(VLOOKUP(Tabla1[[#This Row],[Código_Actividad]],Tabla2[[Código]:[Total de Acciones ]],15,FALSE),"")</f>
        <v/>
      </c>
      <c r="J548" s="556"/>
      <c r="K548" s="556" t="str">
        <f>IFERROR(VLOOKUP($J548,[3]LSIns!$B$5:$C$45,2,FALSE),"")</f>
        <v/>
      </c>
      <c r="L548" s="557"/>
      <c r="M548" s="401" t="str">
        <f>IFERROR(VLOOKUP($L548,[4]Insumos!$C$2:$F$517,2,FALSE),"")</f>
        <v/>
      </c>
      <c r="N548" s="505"/>
      <c r="O548" s="402" t="str">
        <f>IFERROR(VLOOKUP($L548,[4]Insumos!$C$2:$F$517,3,FALSE),"")</f>
        <v/>
      </c>
      <c r="P548" s="337" t="e">
        <f>+Tabla1[[#This Row],[Precio Unitario]]*Tabla1[[#This Row],[Cantidad de Insumos]]</f>
        <v>#VALUE!</v>
      </c>
      <c r="Q548" s="402" t="str">
        <f>IFERROR(VLOOKUP($L548,[4]Insumos!$C$2:$F$517,4,FALSE),"")</f>
        <v/>
      </c>
      <c r="R548" s="571"/>
      <c r="S548" s="449"/>
      <c r="T548" s="449"/>
    </row>
    <row r="549" spans="2:20" x14ac:dyDescent="0.25">
      <c r="B549" s="403" t="str">
        <f>IF(Tabla1[[#This Row],[Código_Actividad]]="","",CONCATENATE(Tabla1[[#This Row],[POA]],".",Tabla1[[#This Row],[SRS]],".",Tabla1[[#This Row],[AREA]],".",Tabla1[[#This Row],[TIPO]]))</f>
        <v/>
      </c>
      <c r="C549" s="403" t="str">
        <f>IF(Tabla1[[#This Row],[Código_Actividad]]="","",'Formulario PPGR1'!#REF!)</f>
        <v/>
      </c>
      <c r="D549" s="403" t="str">
        <f>IF(Tabla1[[#This Row],[Código_Actividad]]="","",'Formulario PPGR1'!#REF!)</f>
        <v/>
      </c>
      <c r="E549" s="403" t="str">
        <f>IF(Tabla1[[#This Row],[Código_Actividad]]="","",'Formulario PPGR1'!#REF!)</f>
        <v/>
      </c>
      <c r="F549" s="403" t="str">
        <f>IF(Tabla1[[#This Row],[Código_Actividad]]="","",'Formulario PPGR1'!#REF!)</f>
        <v/>
      </c>
      <c r="G549" s="400"/>
      <c r="H549" s="419" t="str">
        <f>IFERROR(VLOOKUP(Tabla1[[#This Row],[Código_Actividad]],'Formulario PPGR2'!$H$10:$I$1048576,2,FALSE),"")</f>
        <v/>
      </c>
      <c r="I549" s="336" t="str">
        <f>IFERROR(VLOOKUP(Tabla1[[#This Row],[Código_Actividad]],Tabla2[[Código]:[Total de Acciones ]],15,FALSE),"")</f>
        <v/>
      </c>
      <c r="J549" s="556"/>
      <c r="K549" s="556" t="str">
        <f>IFERROR(VLOOKUP($J549,[3]LSIns!$B$5:$C$45,2,FALSE),"")</f>
        <v/>
      </c>
      <c r="L549" s="557"/>
      <c r="M549" s="401" t="str">
        <f>IFERROR(VLOOKUP($L549,[4]Insumos!$C$2:$F$517,2,FALSE),"")</f>
        <v/>
      </c>
      <c r="N549" s="505"/>
      <c r="O549" s="402" t="str">
        <f>IFERROR(VLOOKUP($L549,[4]Insumos!$C$2:$F$517,3,FALSE),"")</f>
        <v/>
      </c>
      <c r="P549" s="337" t="e">
        <f>+Tabla1[[#This Row],[Precio Unitario]]*Tabla1[[#This Row],[Cantidad de Insumos]]</f>
        <v>#VALUE!</v>
      </c>
      <c r="Q549" s="402" t="str">
        <f>IFERROR(VLOOKUP($L549,[4]Insumos!$C$2:$F$517,4,FALSE),"")</f>
        <v/>
      </c>
      <c r="R549" s="571"/>
      <c r="S549" s="449"/>
      <c r="T549" s="449"/>
    </row>
    <row r="550" spans="2:20" x14ac:dyDescent="0.25">
      <c r="B550" s="403" t="str">
        <f>IF(Tabla1[[#This Row],[Código_Actividad]]="","",CONCATENATE(Tabla1[[#This Row],[POA]],".",Tabla1[[#This Row],[SRS]],".",Tabla1[[#This Row],[AREA]],".",Tabla1[[#This Row],[TIPO]]))</f>
        <v/>
      </c>
      <c r="C550" s="403" t="str">
        <f>IF(Tabla1[[#This Row],[Código_Actividad]]="","",'Formulario PPGR1'!#REF!)</f>
        <v/>
      </c>
      <c r="D550" s="403" t="str">
        <f>IF(Tabla1[[#This Row],[Código_Actividad]]="","",'Formulario PPGR1'!#REF!)</f>
        <v/>
      </c>
      <c r="E550" s="403" t="str">
        <f>IF(Tabla1[[#This Row],[Código_Actividad]]="","",'Formulario PPGR1'!#REF!)</f>
        <v/>
      </c>
      <c r="F550" s="403" t="str">
        <f>IF(Tabla1[[#This Row],[Código_Actividad]]="","",'Formulario PPGR1'!#REF!)</f>
        <v/>
      </c>
      <c r="G550" s="400"/>
      <c r="H550" s="419" t="str">
        <f>IFERROR(VLOOKUP(Tabla1[[#This Row],[Código_Actividad]],'Formulario PPGR2'!$H$10:$I$1048576,2,FALSE),"")</f>
        <v/>
      </c>
      <c r="I550" s="336" t="str">
        <f>IFERROR(VLOOKUP(Tabla1[[#This Row],[Código_Actividad]],Tabla2[[Código]:[Total de Acciones ]],15,FALSE),"")</f>
        <v/>
      </c>
      <c r="J550" s="556"/>
      <c r="K550" s="556" t="str">
        <f>IFERROR(VLOOKUP($J550,[3]LSIns!$B$5:$C$45,2,FALSE),"")</f>
        <v/>
      </c>
      <c r="L550" s="557"/>
      <c r="M550" s="401" t="str">
        <f>IFERROR(VLOOKUP($L550,[4]Insumos!$C$2:$F$517,2,FALSE),"")</f>
        <v/>
      </c>
      <c r="N550" s="505"/>
      <c r="O550" s="402" t="str">
        <f>IFERROR(VLOOKUP($L550,[4]Insumos!$C$2:$F$517,3,FALSE),"")</f>
        <v/>
      </c>
      <c r="P550" s="337" t="e">
        <f>+Tabla1[[#This Row],[Precio Unitario]]*Tabla1[[#This Row],[Cantidad de Insumos]]</f>
        <v>#VALUE!</v>
      </c>
      <c r="Q550" s="402" t="str">
        <f>IFERROR(VLOOKUP($L550,[4]Insumos!$C$2:$F$517,4,FALSE),"")</f>
        <v/>
      </c>
      <c r="R550" s="571"/>
      <c r="S550" s="449"/>
      <c r="T550" s="449"/>
    </row>
    <row r="551" spans="2:20" x14ac:dyDescent="0.25">
      <c r="B551" s="403" t="str">
        <f>IF(Tabla1[[#This Row],[Código_Actividad]]="","",CONCATENATE(Tabla1[[#This Row],[POA]],".",Tabla1[[#This Row],[SRS]],".",Tabla1[[#This Row],[AREA]],".",Tabla1[[#This Row],[TIPO]]))</f>
        <v/>
      </c>
      <c r="C551" s="403" t="str">
        <f>IF(Tabla1[[#This Row],[Código_Actividad]]="","",'Formulario PPGR1'!#REF!)</f>
        <v/>
      </c>
      <c r="D551" s="403" t="str">
        <f>IF(Tabla1[[#This Row],[Código_Actividad]]="","",'Formulario PPGR1'!#REF!)</f>
        <v/>
      </c>
      <c r="E551" s="403" t="str">
        <f>IF(Tabla1[[#This Row],[Código_Actividad]]="","",'Formulario PPGR1'!#REF!)</f>
        <v/>
      </c>
      <c r="F551" s="403" t="str">
        <f>IF(Tabla1[[#This Row],[Código_Actividad]]="","",'Formulario PPGR1'!#REF!)</f>
        <v/>
      </c>
      <c r="G551" s="400"/>
      <c r="H551" s="419" t="str">
        <f>IFERROR(VLOOKUP(Tabla1[[#This Row],[Código_Actividad]],'Formulario PPGR2'!$H$10:$I$1048576,2,FALSE),"")</f>
        <v/>
      </c>
      <c r="I551" s="336" t="str">
        <f>IFERROR(VLOOKUP(Tabla1[[#This Row],[Código_Actividad]],Tabla2[[Código]:[Total de Acciones ]],15,FALSE),"")</f>
        <v/>
      </c>
      <c r="J551" s="556"/>
      <c r="K551" s="556" t="str">
        <f>IFERROR(VLOOKUP($J551,[3]LSIns!$B$5:$C$45,2,FALSE),"")</f>
        <v/>
      </c>
      <c r="L551" s="557"/>
      <c r="M551" s="401" t="str">
        <f>IFERROR(VLOOKUP($L551,[4]Insumos!$C$2:$F$517,2,FALSE),"")</f>
        <v/>
      </c>
      <c r="N551" s="505"/>
      <c r="O551" s="402" t="str">
        <f>IFERROR(VLOOKUP($L551,[4]Insumos!$C$2:$F$517,3,FALSE),"")</f>
        <v/>
      </c>
      <c r="P551" s="337" t="e">
        <f>+Tabla1[[#This Row],[Precio Unitario]]*Tabla1[[#This Row],[Cantidad de Insumos]]</f>
        <v>#VALUE!</v>
      </c>
      <c r="Q551" s="402" t="str">
        <f>IFERROR(VLOOKUP($L551,[4]Insumos!$C$2:$F$517,4,FALSE),"")</f>
        <v/>
      </c>
      <c r="R551" s="571"/>
      <c r="S551" s="449"/>
      <c r="T551" s="449"/>
    </row>
    <row r="552" spans="2:20" x14ac:dyDescent="0.25">
      <c r="B552" s="403" t="str">
        <f>IF(Tabla1[[#This Row],[Código_Actividad]]="","",CONCATENATE(Tabla1[[#This Row],[POA]],".",Tabla1[[#This Row],[SRS]],".",Tabla1[[#This Row],[AREA]],".",Tabla1[[#This Row],[TIPO]]))</f>
        <v/>
      </c>
      <c r="C552" s="403" t="str">
        <f>IF(Tabla1[[#This Row],[Código_Actividad]]="","",'Formulario PPGR1'!#REF!)</f>
        <v/>
      </c>
      <c r="D552" s="403" t="str">
        <f>IF(Tabla1[[#This Row],[Código_Actividad]]="","",'Formulario PPGR1'!#REF!)</f>
        <v/>
      </c>
      <c r="E552" s="403" t="str">
        <f>IF(Tabla1[[#This Row],[Código_Actividad]]="","",'Formulario PPGR1'!#REF!)</f>
        <v/>
      </c>
      <c r="F552" s="403" t="str">
        <f>IF(Tabla1[[#This Row],[Código_Actividad]]="","",'Formulario PPGR1'!#REF!)</f>
        <v/>
      </c>
      <c r="G552" s="400"/>
      <c r="H552" s="419" t="str">
        <f>IFERROR(VLOOKUP(Tabla1[[#This Row],[Código_Actividad]],'Formulario PPGR2'!$H$10:$I$1048576,2,FALSE),"")</f>
        <v/>
      </c>
      <c r="I552" s="336" t="str">
        <f>IFERROR(VLOOKUP(Tabla1[[#This Row],[Código_Actividad]],Tabla2[[Código]:[Total de Acciones ]],15,FALSE),"")</f>
        <v/>
      </c>
      <c r="J552" s="556"/>
      <c r="K552" s="556" t="str">
        <f>IFERROR(VLOOKUP($J552,[3]LSIns!$B$5:$C$45,2,FALSE),"")</f>
        <v/>
      </c>
      <c r="L552" s="557"/>
      <c r="M552" s="401" t="str">
        <f>IFERROR(VLOOKUP($L552,[4]Insumos!$C$2:$F$517,2,FALSE),"")</f>
        <v/>
      </c>
      <c r="N552" s="505"/>
      <c r="O552" s="402" t="str">
        <f>IFERROR(VLOOKUP($L552,[4]Insumos!$C$2:$F$517,3,FALSE),"")</f>
        <v/>
      </c>
      <c r="P552" s="337" t="e">
        <f>+Tabla1[[#This Row],[Precio Unitario]]*Tabla1[[#This Row],[Cantidad de Insumos]]</f>
        <v>#VALUE!</v>
      </c>
      <c r="Q552" s="402" t="str">
        <f>IFERROR(VLOOKUP($L552,[4]Insumos!$C$2:$F$517,4,FALSE),"")</f>
        <v/>
      </c>
      <c r="R552" s="571"/>
      <c r="S552" s="449"/>
      <c r="T552" s="449"/>
    </row>
    <row r="553" spans="2:20" x14ac:dyDescent="0.25">
      <c r="B553" s="403" t="str">
        <f>IF(Tabla1[[#This Row],[Código_Actividad]]="","",CONCATENATE(Tabla1[[#This Row],[POA]],".",Tabla1[[#This Row],[SRS]],".",Tabla1[[#This Row],[AREA]],".",Tabla1[[#This Row],[TIPO]]))</f>
        <v/>
      </c>
      <c r="C553" s="403" t="str">
        <f>IF(Tabla1[[#This Row],[Código_Actividad]]="","",'Formulario PPGR1'!#REF!)</f>
        <v/>
      </c>
      <c r="D553" s="403" t="str">
        <f>IF(Tabla1[[#This Row],[Código_Actividad]]="","",'Formulario PPGR1'!#REF!)</f>
        <v/>
      </c>
      <c r="E553" s="403" t="str">
        <f>IF(Tabla1[[#This Row],[Código_Actividad]]="","",'Formulario PPGR1'!#REF!)</f>
        <v/>
      </c>
      <c r="F553" s="403" t="str">
        <f>IF(Tabla1[[#This Row],[Código_Actividad]]="","",'Formulario PPGR1'!#REF!)</f>
        <v/>
      </c>
      <c r="G553" s="400"/>
      <c r="H553" s="419" t="str">
        <f>IFERROR(VLOOKUP(Tabla1[[#This Row],[Código_Actividad]],'Formulario PPGR2'!$H$10:$I$1048576,2,FALSE),"")</f>
        <v/>
      </c>
      <c r="I553" s="336" t="str">
        <f>IFERROR(VLOOKUP(Tabla1[[#This Row],[Código_Actividad]],Tabla2[[Código]:[Total de Acciones ]],15,FALSE),"")</f>
        <v/>
      </c>
      <c r="J553" s="556"/>
      <c r="K553" s="556" t="str">
        <f>IFERROR(VLOOKUP($J553,[3]LSIns!$B$5:$C$45,2,FALSE),"")</f>
        <v/>
      </c>
      <c r="L553" s="557"/>
      <c r="M553" s="401" t="str">
        <f>IFERROR(VLOOKUP($L553,[4]Insumos!$C$2:$F$517,2,FALSE),"")</f>
        <v/>
      </c>
      <c r="N553" s="505"/>
      <c r="O553" s="402" t="str">
        <f>IFERROR(VLOOKUP($L553,[4]Insumos!$C$2:$F$517,3,FALSE),"")</f>
        <v/>
      </c>
      <c r="P553" s="337" t="e">
        <f>+Tabla1[[#This Row],[Precio Unitario]]*Tabla1[[#This Row],[Cantidad de Insumos]]</f>
        <v>#VALUE!</v>
      </c>
      <c r="Q553" s="402" t="str">
        <f>IFERROR(VLOOKUP($L553,[4]Insumos!$C$2:$F$517,4,FALSE),"")</f>
        <v/>
      </c>
      <c r="R553" s="571"/>
      <c r="S553" s="449"/>
      <c r="T553" s="449"/>
    </row>
    <row r="554" spans="2:20" x14ac:dyDescent="0.25">
      <c r="B554" s="403" t="str">
        <f>IF(Tabla1[[#This Row],[Código_Actividad]]="","",CONCATENATE(Tabla1[[#This Row],[POA]],".",Tabla1[[#This Row],[SRS]],".",Tabla1[[#This Row],[AREA]],".",Tabla1[[#This Row],[TIPO]]))</f>
        <v/>
      </c>
      <c r="C554" s="403" t="str">
        <f>IF(Tabla1[[#This Row],[Código_Actividad]]="","",'Formulario PPGR1'!#REF!)</f>
        <v/>
      </c>
      <c r="D554" s="403" t="str">
        <f>IF(Tabla1[[#This Row],[Código_Actividad]]="","",'Formulario PPGR1'!#REF!)</f>
        <v/>
      </c>
      <c r="E554" s="403" t="str">
        <f>IF(Tabla1[[#This Row],[Código_Actividad]]="","",'Formulario PPGR1'!#REF!)</f>
        <v/>
      </c>
      <c r="F554" s="403" t="str">
        <f>IF(Tabla1[[#This Row],[Código_Actividad]]="","",'Formulario PPGR1'!#REF!)</f>
        <v/>
      </c>
      <c r="G554" s="400"/>
      <c r="H554" s="419" t="str">
        <f>IFERROR(VLOOKUP(Tabla1[[#This Row],[Código_Actividad]],'Formulario PPGR2'!$H$10:$I$1048576,2,FALSE),"")</f>
        <v/>
      </c>
      <c r="I554" s="336" t="str">
        <f>IFERROR(VLOOKUP(Tabla1[[#This Row],[Código_Actividad]],Tabla2[[Código]:[Total de Acciones ]],15,FALSE),"")</f>
        <v/>
      </c>
      <c r="J554" s="556"/>
      <c r="K554" s="556" t="str">
        <f>IFERROR(VLOOKUP($J554,[3]LSIns!$B$5:$C$45,2,FALSE),"")</f>
        <v/>
      </c>
      <c r="L554" s="557"/>
      <c r="M554" s="401" t="str">
        <f>IFERROR(VLOOKUP($L554,[4]Insumos!$C$2:$F$517,2,FALSE),"")</f>
        <v/>
      </c>
      <c r="N554" s="505"/>
      <c r="O554" s="402" t="str">
        <f>IFERROR(VLOOKUP($L554,[4]Insumos!$C$2:$F$517,3,FALSE),"")</f>
        <v/>
      </c>
      <c r="P554" s="337" t="e">
        <f>+Tabla1[[#This Row],[Precio Unitario]]*Tabla1[[#This Row],[Cantidad de Insumos]]</f>
        <v>#VALUE!</v>
      </c>
      <c r="Q554" s="402" t="str">
        <f>IFERROR(VLOOKUP($L554,[4]Insumos!$C$2:$F$517,4,FALSE),"")</f>
        <v/>
      </c>
      <c r="R554" s="571"/>
      <c r="S554" s="449"/>
      <c r="T554" s="449"/>
    </row>
    <row r="555" spans="2:20" x14ac:dyDescent="0.25">
      <c r="B555" s="403" t="str">
        <f>IF(Tabla1[[#This Row],[Código_Actividad]]="","",CONCATENATE(Tabla1[[#This Row],[POA]],".",Tabla1[[#This Row],[SRS]],".",Tabla1[[#This Row],[AREA]],".",Tabla1[[#This Row],[TIPO]]))</f>
        <v/>
      </c>
      <c r="C555" s="403" t="str">
        <f>IF(Tabla1[[#This Row],[Código_Actividad]]="","",'Formulario PPGR1'!#REF!)</f>
        <v/>
      </c>
      <c r="D555" s="403" t="str">
        <f>IF(Tabla1[[#This Row],[Código_Actividad]]="","",'Formulario PPGR1'!#REF!)</f>
        <v/>
      </c>
      <c r="E555" s="403" t="str">
        <f>IF(Tabla1[[#This Row],[Código_Actividad]]="","",'Formulario PPGR1'!#REF!)</f>
        <v/>
      </c>
      <c r="F555" s="403" t="str">
        <f>IF(Tabla1[[#This Row],[Código_Actividad]]="","",'Formulario PPGR1'!#REF!)</f>
        <v/>
      </c>
      <c r="G555" s="400"/>
      <c r="H555" s="419" t="str">
        <f>IFERROR(VLOOKUP(Tabla1[[#This Row],[Código_Actividad]],'Formulario PPGR2'!$H$10:$I$1048576,2,FALSE),"")</f>
        <v/>
      </c>
      <c r="I555" s="336" t="str">
        <f>IFERROR(VLOOKUP(Tabla1[[#This Row],[Código_Actividad]],Tabla2[[Código]:[Total de Acciones ]],15,FALSE),"")</f>
        <v/>
      </c>
      <c r="J555" s="556"/>
      <c r="K555" s="558" t="str">
        <f>IFERROR(VLOOKUP($J555,[3]LSIns!$B$5:$C$45,2,FALSE),"")</f>
        <v/>
      </c>
      <c r="L555" s="557"/>
      <c r="M555" s="401" t="str">
        <f>IFERROR(VLOOKUP($L555,[4]Insumos!$C$2:$F$517,2,FALSE),"")</f>
        <v/>
      </c>
      <c r="N555" s="505"/>
      <c r="O555" s="402" t="str">
        <f>IFERROR(VLOOKUP($L555,[4]Insumos!$C$2:$F$517,3,FALSE),"")</f>
        <v/>
      </c>
      <c r="P555" s="337" t="e">
        <f>+Tabla1[[#This Row],[Precio Unitario]]*Tabla1[[#This Row],[Cantidad de Insumos]]</f>
        <v>#VALUE!</v>
      </c>
      <c r="Q555" s="402" t="str">
        <f>IFERROR(VLOOKUP($L555,[4]Insumos!$C$2:$F$517,4,FALSE),"")</f>
        <v/>
      </c>
      <c r="R555" s="571"/>
      <c r="S555" s="449"/>
      <c r="T555" s="449"/>
    </row>
    <row r="556" spans="2:20" x14ac:dyDescent="0.25">
      <c r="B556" s="403" t="str">
        <f>IF(Tabla1[[#This Row],[Código_Actividad]]="","",CONCATENATE(Tabla1[[#This Row],[POA]],".",Tabla1[[#This Row],[SRS]],".",Tabla1[[#This Row],[AREA]],".",Tabla1[[#This Row],[TIPO]]))</f>
        <v/>
      </c>
      <c r="C556" s="403" t="str">
        <f>IF(Tabla1[[#This Row],[Código_Actividad]]="","",'Formulario PPGR1'!#REF!)</f>
        <v/>
      </c>
      <c r="D556" s="403" t="str">
        <f>IF(Tabla1[[#This Row],[Código_Actividad]]="","",'Formulario PPGR1'!#REF!)</f>
        <v/>
      </c>
      <c r="E556" s="403" t="str">
        <f>IF(Tabla1[[#This Row],[Código_Actividad]]="","",'Formulario PPGR1'!#REF!)</f>
        <v/>
      </c>
      <c r="F556" s="403" t="str">
        <f>IF(Tabla1[[#This Row],[Código_Actividad]]="","",'Formulario PPGR1'!#REF!)</f>
        <v/>
      </c>
      <c r="G556" s="400"/>
      <c r="H556" s="419" t="str">
        <f>IFERROR(VLOOKUP(Tabla1[[#This Row],[Código_Actividad]],'Formulario PPGR2'!$H$10:$I$1048576,2,FALSE),"")</f>
        <v/>
      </c>
      <c r="I556" s="336" t="str">
        <f>IFERROR(VLOOKUP(Tabla1[[#This Row],[Código_Actividad]],Tabla2[[Código]:[Total de Acciones ]],15,FALSE),"")</f>
        <v/>
      </c>
      <c r="J556" s="556"/>
      <c r="K556" s="558" t="str">
        <f>IFERROR(VLOOKUP($J556,[3]LSIns!$B$5:$C$45,2,FALSE),"")</f>
        <v/>
      </c>
      <c r="L556" s="557"/>
      <c r="M556" s="401" t="str">
        <f>IFERROR(VLOOKUP($L556,[4]Insumos!$C$2:$F$517,2,FALSE),"")</f>
        <v/>
      </c>
      <c r="N556" s="505"/>
      <c r="O556" s="402" t="str">
        <f>IFERROR(VLOOKUP($L556,[4]Insumos!$C$2:$F$517,3,FALSE),"")</f>
        <v/>
      </c>
      <c r="P556" s="337" t="e">
        <f>+Tabla1[[#This Row],[Precio Unitario]]*Tabla1[[#This Row],[Cantidad de Insumos]]</f>
        <v>#VALUE!</v>
      </c>
      <c r="Q556" s="402" t="str">
        <f>IFERROR(VLOOKUP($L556,[4]Insumos!$C$2:$F$517,4,FALSE),"")</f>
        <v/>
      </c>
      <c r="R556" s="571"/>
      <c r="S556" s="449"/>
      <c r="T556" s="449"/>
    </row>
    <row r="557" spans="2:20" x14ac:dyDescent="0.25">
      <c r="B557" s="403" t="str">
        <f>IF(Tabla1[[#This Row],[Código_Actividad]]="","",CONCATENATE(Tabla1[[#This Row],[POA]],".",Tabla1[[#This Row],[SRS]],".",Tabla1[[#This Row],[AREA]],".",Tabla1[[#This Row],[TIPO]]))</f>
        <v/>
      </c>
      <c r="C557" s="403" t="str">
        <f>IF(Tabla1[[#This Row],[Código_Actividad]]="","",'Formulario PPGR1'!#REF!)</f>
        <v/>
      </c>
      <c r="D557" s="403" t="str">
        <f>IF(Tabla1[[#This Row],[Código_Actividad]]="","",'Formulario PPGR1'!#REF!)</f>
        <v/>
      </c>
      <c r="E557" s="403" t="str">
        <f>IF(Tabla1[[#This Row],[Código_Actividad]]="","",'Formulario PPGR1'!#REF!)</f>
        <v/>
      </c>
      <c r="F557" s="403" t="str">
        <f>IF(Tabla1[[#This Row],[Código_Actividad]]="","",'Formulario PPGR1'!#REF!)</f>
        <v/>
      </c>
      <c r="G557" s="400"/>
      <c r="H557" s="419" t="str">
        <f>IFERROR(VLOOKUP(Tabla1[[#This Row],[Código_Actividad]],'Formulario PPGR2'!$H$10:$I$1048576,2,FALSE),"")</f>
        <v/>
      </c>
      <c r="I557" s="336" t="str">
        <f>IFERROR(VLOOKUP(Tabla1[[#This Row],[Código_Actividad]],Tabla2[[Código]:[Total de Acciones ]],15,FALSE),"")</f>
        <v/>
      </c>
      <c r="J557" s="556"/>
      <c r="K557" s="556" t="str">
        <f>IFERROR(VLOOKUP($J557,[3]LSIns!$B$5:$C$45,2,FALSE),"")</f>
        <v/>
      </c>
      <c r="L557" s="557"/>
      <c r="M557" s="401" t="str">
        <f>IFERROR(VLOOKUP($L557,[4]Insumos!$C$2:$F$517,2,FALSE),"")</f>
        <v/>
      </c>
      <c r="N557" s="505"/>
      <c r="O557" s="402" t="str">
        <f>IFERROR(VLOOKUP($L557,[4]Insumos!$C$2:$F$517,3,FALSE),"")</f>
        <v/>
      </c>
      <c r="P557" s="337" t="e">
        <f>+Tabla1[[#This Row],[Precio Unitario]]*Tabla1[[#This Row],[Cantidad de Insumos]]</f>
        <v>#VALUE!</v>
      </c>
      <c r="Q557" s="402" t="str">
        <f>IFERROR(VLOOKUP($L557,[4]Insumos!$C$2:$F$517,4,FALSE),"")</f>
        <v/>
      </c>
      <c r="R557" s="571"/>
      <c r="S557" s="449"/>
      <c r="T557" s="449"/>
    </row>
    <row r="558" spans="2:20" x14ac:dyDescent="0.25">
      <c r="B558" s="403" t="str">
        <f>IF(Tabla1[[#This Row],[Código_Actividad]]="","",CONCATENATE(Tabla1[[#This Row],[POA]],".",Tabla1[[#This Row],[SRS]],".",Tabla1[[#This Row],[AREA]],".",Tabla1[[#This Row],[TIPO]]))</f>
        <v/>
      </c>
      <c r="C558" s="403" t="str">
        <f>IF(Tabla1[[#This Row],[Código_Actividad]]="","",'Formulario PPGR1'!#REF!)</f>
        <v/>
      </c>
      <c r="D558" s="403" t="str">
        <f>IF(Tabla1[[#This Row],[Código_Actividad]]="","",'Formulario PPGR1'!#REF!)</f>
        <v/>
      </c>
      <c r="E558" s="403" t="str">
        <f>IF(Tabla1[[#This Row],[Código_Actividad]]="","",'Formulario PPGR1'!#REF!)</f>
        <v/>
      </c>
      <c r="F558" s="403" t="str">
        <f>IF(Tabla1[[#This Row],[Código_Actividad]]="","",'Formulario PPGR1'!#REF!)</f>
        <v/>
      </c>
      <c r="G558" s="400"/>
      <c r="H558" s="419" t="str">
        <f>IFERROR(VLOOKUP(Tabla1[[#This Row],[Código_Actividad]],'Formulario PPGR2'!$H$10:$I$1048576,2,FALSE),"")</f>
        <v/>
      </c>
      <c r="I558" s="336" t="str">
        <f>IFERROR(VLOOKUP(Tabla1[[#This Row],[Código_Actividad]],Tabla2[[Código]:[Total de Acciones ]],15,FALSE),"")</f>
        <v/>
      </c>
      <c r="J558" s="556"/>
      <c r="K558" s="558" t="str">
        <f>IFERROR(VLOOKUP($J558,[3]LSIns!$B$5:$C$45,2,FALSE),"")</f>
        <v/>
      </c>
      <c r="L558" s="557"/>
      <c r="M558" s="401" t="str">
        <f>IFERROR(VLOOKUP($L558,[4]Insumos!$C$2:$F$517,2,FALSE),"")</f>
        <v/>
      </c>
      <c r="N558" s="505"/>
      <c r="O558" s="402" t="str">
        <f>IFERROR(VLOOKUP($L558,[4]Insumos!$C$2:$F$517,3,FALSE),"")</f>
        <v/>
      </c>
      <c r="P558" s="337" t="e">
        <f>+Tabla1[[#This Row],[Precio Unitario]]*Tabla1[[#This Row],[Cantidad de Insumos]]</f>
        <v>#VALUE!</v>
      </c>
      <c r="Q558" s="402" t="str">
        <f>IFERROR(VLOOKUP($L558,[4]Insumos!$C$2:$F$517,4,FALSE),"")</f>
        <v/>
      </c>
      <c r="R558" s="571"/>
      <c r="S558" s="449"/>
      <c r="T558" s="449"/>
    </row>
    <row r="559" spans="2:20" x14ac:dyDescent="0.25">
      <c r="B559" s="403" t="str">
        <f>IF(Tabla1[[#This Row],[Código_Actividad]]="","",CONCATENATE(Tabla1[[#This Row],[POA]],".",Tabla1[[#This Row],[SRS]],".",Tabla1[[#This Row],[AREA]],".",Tabla1[[#This Row],[TIPO]]))</f>
        <v/>
      </c>
      <c r="C559" s="403" t="str">
        <f>IF(Tabla1[[#This Row],[Código_Actividad]]="","",'Formulario PPGR1'!#REF!)</f>
        <v/>
      </c>
      <c r="D559" s="403" t="str">
        <f>IF(Tabla1[[#This Row],[Código_Actividad]]="","",'Formulario PPGR1'!#REF!)</f>
        <v/>
      </c>
      <c r="E559" s="403" t="str">
        <f>IF(Tabla1[[#This Row],[Código_Actividad]]="","",'Formulario PPGR1'!#REF!)</f>
        <v/>
      </c>
      <c r="F559" s="403" t="str">
        <f>IF(Tabla1[[#This Row],[Código_Actividad]]="","",'Formulario PPGR1'!#REF!)</f>
        <v/>
      </c>
      <c r="G559" s="400"/>
      <c r="H559" s="419" t="str">
        <f>IFERROR(VLOOKUP(Tabla1[[#This Row],[Código_Actividad]],'Formulario PPGR2'!$H$10:$I$1048576,2,FALSE),"")</f>
        <v/>
      </c>
      <c r="I559" s="336" t="str">
        <f>IFERROR(VLOOKUP(Tabla1[[#This Row],[Código_Actividad]],Tabla2[[Código]:[Total de Acciones ]],15,FALSE),"")</f>
        <v/>
      </c>
      <c r="J559" s="556"/>
      <c r="K559" s="558" t="str">
        <f>IFERROR(VLOOKUP($J559,[3]LSIns!$B$5:$C$45,2,FALSE),"")</f>
        <v/>
      </c>
      <c r="L559" s="557"/>
      <c r="M559" s="401" t="str">
        <f>IFERROR(VLOOKUP($L559,[4]Insumos!$C$2:$F$517,2,FALSE),"")</f>
        <v/>
      </c>
      <c r="N559" s="505"/>
      <c r="O559" s="402" t="str">
        <f>IFERROR(VLOOKUP($L559,[4]Insumos!$C$2:$F$517,3,FALSE),"")</f>
        <v/>
      </c>
      <c r="P559" s="337" t="e">
        <f>+Tabla1[[#This Row],[Precio Unitario]]*Tabla1[[#This Row],[Cantidad de Insumos]]</f>
        <v>#VALUE!</v>
      </c>
      <c r="Q559" s="402" t="str">
        <f>IFERROR(VLOOKUP($L559,[4]Insumos!$C$2:$F$517,4,FALSE),"")</f>
        <v/>
      </c>
      <c r="R559" s="571"/>
      <c r="S559" s="449"/>
      <c r="T559" s="449"/>
    </row>
    <row r="560" spans="2:20" x14ac:dyDescent="0.25">
      <c r="B560" s="403" t="str">
        <f>IF(Tabla1[[#This Row],[Código_Actividad]]="","",CONCATENATE(Tabla1[[#This Row],[POA]],".",Tabla1[[#This Row],[SRS]],".",Tabla1[[#This Row],[AREA]],".",Tabla1[[#This Row],[TIPO]]))</f>
        <v/>
      </c>
      <c r="C560" s="403" t="str">
        <f>IF(Tabla1[[#This Row],[Código_Actividad]]="","",'Formulario PPGR1'!#REF!)</f>
        <v/>
      </c>
      <c r="D560" s="403" t="str">
        <f>IF(Tabla1[[#This Row],[Código_Actividad]]="","",'Formulario PPGR1'!#REF!)</f>
        <v/>
      </c>
      <c r="E560" s="403" t="str">
        <f>IF(Tabla1[[#This Row],[Código_Actividad]]="","",'Formulario PPGR1'!#REF!)</f>
        <v/>
      </c>
      <c r="F560" s="403" t="str">
        <f>IF(Tabla1[[#This Row],[Código_Actividad]]="","",'Formulario PPGR1'!#REF!)</f>
        <v/>
      </c>
      <c r="G560" s="400"/>
      <c r="H560" s="419" t="str">
        <f>IFERROR(VLOOKUP(Tabla1[[#This Row],[Código_Actividad]],'Formulario PPGR2'!$H$10:$I$1048576,2,FALSE),"")</f>
        <v/>
      </c>
      <c r="I560" s="336" t="str">
        <f>IFERROR(VLOOKUP(Tabla1[[#This Row],[Código_Actividad]],Tabla2[[Código]:[Total de Acciones ]],15,FALSE),"")</f>
        <v/>
      </c>
      <c r="J560" s="556"/>
      <c r="K560" s="558" t="str">
        <f>IFERROR(VLOOKUP($J560,[3]LSIns!$B$5:$C$45,2,FALSE),"")</f>
        <v/>
      </c>
      <c r="L560" s="557"/>
      <c r="M560" s="401" t="str">
        <f>IFERROR(VLOOKUP($L560,[4]Insumos!$C$2:$F$517,2,FALSE),"")</f>
        <v/>
      </c>
      <c r="N560" s="505"/>
      <c r="O560" s="402" t="str">
        <f>IFERROR(VLOOKUP($L560,[4]Insumos!$C$2:$F$517,3,FALSE),"")</f>
        <v/>
      </c>
      <c r="P560" s="337" t="e">
        <f>+Tabla1[[#This Row],[Precio Unitario]]*Tabla1[[#This Row],[Cantidad de Insumos]]</f>
        <v>#VALUE!</v>
      </c>
      <c r="Q560" s="402" t="str">
        <f>IFERROR(VLOOKUP($L560,[4]Insumos!$C$2:$F$517,4,FALSE),"")</f>
        <v/>
      </c>
      <c r="R560" s="571"/>
      <c r="S560" s="449"/>
      <c r="T560" s="449"/>
    </row>
    <row r="561" spans="2:20" x14ac:dyDescent="0.25">
      <c r="B561" s="403" t="str">
        <f>IF(Tabla1[[#This Row],[Código_Actividad]]="","",CONCATENATE(Tabla1[[#This Row],[POA]],".",Tabla1[[#This Row],[SRS]],".",Tabla1[[#This Row],[AREA]],".",Tabla1[[#This Row],[TIPO]]))</f>
        <v/>
      </c>
      <c r="C561" s="403" t="str">
        <f>IF(Tabla1[[#This Row],[Código_Actividad]]="","",'Formulario PPGR1'!#REF!)</f>
        <v/>
      </c>
      <c r="D561" s="403" t="str">
        <f>IF(Tabla1[[#This Row],[Código_Actividad]]="","",'Formulario PPGR1'!#REF!)</f>
        <v/>
      </c>
      <c r="E561" s="403" t="str">
        <f>IF(Tabla1[[#This Row],[Código_Actividad]]="","",'Formulario PPGR1'!#REF!)</f>
        <v/>
      </c>
      <c r="F561" s="403" t="str">
        <f>IF(Tabla1[[#This Row],[Código_Actividad]]="","",'Formulario PPGR1'!#REF!)</f>
        <v/>
      </c>
      <c r="G561" s="400"/>
      <c r="H561" s="419" t="str">
        <f>IFERROR(VLOOKUP(Tabla1[[#This Row],[Código_Actividad]],'Formulario PPGR2'!$H$10:$I$1048576,2,FALSE),"")</f>
        <v/>
      </c>
      <c r="I561" s="336" t="str">
        <f>IFERROR(VLOOKUP(Tabla1[[#This Row],[Código_Actividad]],Tabla2[[Código]:[Total de Acciones ]],15,FALSE),"")</f>
        <v/>
      </c>
      <c r="J561" s="556"/>
      <c r="K561" s="556" t="str">
        <f>IFERROR(VLOOKUP($J561,[3]LSIns!$B$5:$C$45,2,FALSE),"")</f>
        <v/>
      </c>
      <c r="L561" s="557"/>
      <c r="M561" s="401" t="str">
        <f>IFERROR(VLOOKUP($L561,[4]Insumos!$C$2:$F$517,2,FALSE),"")</f>
        <v/>
      </c>
      <c r="N561" s="505"/>
      <c r="O561" s="402" t="str">
        <f>IFERROR(VLOOKUP($L561,[4]Insumos!$C$2:$F$517,3,FALSE),"")</f>
        <v/>
      </c>
      <c r="P561" s="337" t="e">
        <f>+Tabla1[[#This Row],[Precio Unitario]]*Tabla1[[#This Row],[Cantidad de Insumos]]</f>
        <v>#VALUE!</v>
      </c>
      <c r="Q561" s="402" t="str">
        <f>IFERROR(VLOOKUP($L561,[4]Insumos!$C$2:$F$517,4,FALSE),"")</f>
        <v/>
      </c>
      <c r="R561" s="571"/>
      <c r="S561" s="449"/>
      <c r="T561" s="449"/>
    </row>
    <row r="562" spans="2:20" x14ac:dyDescent="0.25">
      <c r="B562" s="403" t="str">
        <f>IF(Tabla1[[#This Row],[Código_Actividad]]="","",CONCATENATE(Tabla1[[#This Row],[POA]],".",Tabla1[[#This Row],[SRS]],".",Tabla1[[#This Row],[AREA]],".",Tabla1[[#This Row],[TIPO]]))</f>
        <v/>
      </c>
      <c r="C562" s="403" t="str">
        <f>IF(Tabla1[[#This Row],[Código_Actividad]]="","",'Formulario PPGR1'!#REF!)</f>
        <v/>
      </c>
      <c r="D562" s="403" t="str">
        <f>IF(Tabla1[[#This Row],[Código_Actividad]]="","",'Formulario PPGR1'!#REF!)</f>
        <v/>
      </c>
      <c r="E562" s="403" t="str">
        <f>IF(Tabla1[[#This Row],[Código_Actividad]]="","",'Formulario PPGR1'!#REF!)</f>
        <v/>
      </c>
      <c r="F562" s="403" t="str">
        <f>IF(Tabla1[[#This Row],[Código_Actividad]]="","",'Formulario PPGR1'!#REF!)</f>
        <v/>
      </c>
      <c r="G562" s="400"/>
      <c r="H562" s="419" t="str">
        <f>IFERROR(VLOOKUP(Tabla1[[#This Row],[Código_Actividad]],'Formulario PPGR2'!$H$10:$I$1048576,2,FALSE),"")</f>
        <v/>
      </c>
      <c r="I562" s="336" t="str">
        <f>IFERROR(VLOOKUP(Tabla1[[#This Row],[Código_Actividad]],Tabla2[[Código]:[Total de Acciones ]],15,FALSE),"")</f>
        <v/>
      </c>
      <c r="J562" s="556"/>
      <c r="K562" s="558" t="str">
        <f>IFERROR(VLOOKUP($J562,[3]LSIns!$B$5:$C$45,2,FALSE),"")</f>
        <v/>
      </c>
      <c r="L562" s="557"/>
      <c r="M562" s="401" t="str">
        <f>IFERROR(VLOOKUP($L562,[4]Insumos!$C$2:$F$517,2,FALSE),"")</f>
        <v/>
      </c>
      <c r="N562" s="505"/>
      <c r="O562" s="402" t="str">
        <f>IFERROR(VLOOKUP($L562,[4]Insumos!$C$2:$F$517,3,FALSE),"")</f>
        <v/>
      </c>
      <c r="P562" s="337" t="e">
        <f>+Tabla1[[#This Row],[Precio Unitario]]*Tabla1[[#This Row],[Cantidad de Insumos]]</f>
        <v>#VALUE!</v>
      </c>
      <c r="Q562" s="402" t="str">
        <f>IFERROR(VLOOKUP($L562,[4]Insumos!$C$2:$F$517,4,FALSE),"")</f>
        <v/>
      </c>
      <c r="R562" s="571"/>
      <c r="S562" s="449"/>
      <c r="T562" s="449"/>
    </row>
    <row r="563" spans="2:20" x14ac:dyDescent="0.25">
      <c r="B563" s="403" t="str">
        <f>IF(Tabla1[[#This Row],[Código_Actividad]]="","",CONCATENATE(Tabla1[[#This Row],[POA]],".",Tabla1[[#This Row],[SRS]],".",Tabla1[[#This Row],[AREA]],".",Tabla1[[#This Row],[TIPO]]))</f>
        <v/>
      </c>
      <c r="C563" s="403" t="str">
        <f>IF(Tabla1[[#This Row],[Código_Actividad]]="","",'Formulario PPGR1'!#REF!)</f>
        <v/>
      </c>
      <c r="D563" s="403" t="str">
        <f>IF(Tabla1[[#This Row],[Código_Actividad]]="","",'Formulario PPGR1'!#REF!)</f>
        <v/>
      </c>
      <c r="E563" s="403" t="str">
        <f>IF(Tabla1[[#This Row],[Código_Actividad]]="","",'Formulario PPGR1'!#REF!)</f>
        <v/>
      </c>
      <c r="F563" s="403" t="str">
        <f>IF(Tabla1[[#This Row],[Código_Actividad]]="","",'Formulario PPGR1'!#REF!)</f>
        <v/>
      </c>
      <c r="G563" s="400"/>
      <c r="H563" s="419" t="str">
        <f>IFERROR(VLOOKUP(Tabla1[[#This Row],[Código_Actividad]],'Formulario PPGR2'!$H$10:$I$1048576,2,FALSE),"")</f>
        <v/>
      </c>
      <c r="I563" s="336" t="str">
        <f>IFERROR(VLOOKUP(Tabla1[[#This Row],[Código_Actividad]],Tabla2[[Código]:[Total de Acciones ]],15,FALSE),"")</f>
        <v/>
      </c>
      <c r="J563" s="556"/>
      <c r="K563" s="558" t="str">
        <f>IFERROR(VLOOKUP($J563,[3]LSIns!$B$5:$C$45,2,FALSE),"")</f>
        <v/>
      </c>
      <c r="L563" s="557"/>
      <c r="M563" s="401" t="str">
        <f>IFERROR(VLOOKUP($L563,[4]Insumos!$C$2:$F$517,2,FALSE),"")</f>
        <v/>
      </c>
      <c r="N563" s="505"/>
      <c r="O563" s="402" t="str">
        <f>IFERROR(VLOOKUP($L563,[4]Insumos!$C$2:$F$517,3,FALSE),"")</f>
        <v/>
      </c>
      <c r="P563" s="337" t="e">
        <f>+Tabla1[[#This Row],[Precio Unitario]]*Tabla1[[#This Row],[Cantidad de Insumos]]</f>
        <v>#VALUE!</v>
      </c>
      <c r="Q563" s="402" t="str">
        <f>IFERROR(VLOOKUP($L563,[4]Insumos!$C$2:$F$517,4,FALSE),"")</f>
        <v/>
      </c>
      <c r="R563" s="571"/>
      <c r="S563" s="449"/>
      <c r="T563" s="449"/>
    </row>
    <row r="564" spans="2:20" x14ac:dyDescent="0.25">
      <c r="B564" s="403" t="str">
        <f>IF(Tabla1[[#This Row],[Código_Actividad]]="","",CONCATENATE(Tabla1[[#This Row],[POA]],".",Tabla1[[#This Row],[SRS]],".",Tabla1[[#This Row],[AREA]],".",Tabla1[[#This Row],[TIPO]]))</f>
        <v/>
      </c>
      <c r="C564" s="403" t="str">
        <f>IF(Tabla1[[#This Row],[Código_Actividad]]="","",'Formulario PPGR1'!#REF!)</f>
        <v/>
      </c>
      <c r="D564" s="403" t="str">
        <f>IF(Tabla1[[#This Row],[Código_Actividad]]="","",'Formulario PPGR1'!#REF!)</f>
        <v/>
      </c>
      <c r="E564" s="403" t="str">
        <f>IF(Tabla1[[#This Row],[Código_Actividad]]="","",'Formulario PPGR1'!#REF!)</f>
        <v/>
      </c>
      <c r="F564" s="403" t="str">
        <f>IF(Tabla1[[#This Row],[Código_Actividad]]="","",'Formulario PPGR1'!#REF!)</f>
        <v/>
      </c>
      <c r="G564" s="400"/>
      <c r="H564" s="419" t="str">
        <f>IFERROR(VLOOKUP(Tabla1[[#This Row],[Código_Actividad]],'Formulario PPGR2'!$H$10:$I$1048576,2,FALSE),"")</f>
        <v/>
      </c>
      <c r="I564" s="336" t="str">
        <f>IFERROR(VLOOKUP(Tabla1[[#This Row],[Código_Actividad]],Tabla2[[Código]:[Total de Acciones ]],15,FALSE),"")</f>
        <v/>
      </c>
      <c r="J564" s="556"/>
      <c r="K564" s="558" t="str">
        <f>IFERROR(VLOOKUP($J564,[3]LSIns!$B$5:$C$45,2,FALSE),"")</f>
        <v/>
      </c>
      <c r="L564" s="557"/>
      <c r="M564" s="401" t="str">
        <f>IFERROR(VLOOKUP($L564,[4]Insumos!$C$2:$F$517,2,FALSE),"")</f>
        <v/>
      </c>
      <c r="N564" s="505"/>
      <c r="O564" s="402" t="str">
        <f>IFERROR(VLOOKUP($L564,[4]Insumos!$C$2:$F$517,3,FALSE),"")</f>
        <v/>
      </c>
      <c r="P564" s="337" t="e">
        <f>+Tabla1[[#This Row],[Precio Unitario]]*Tabla1[[#This Row],[Cantidad de Insumos]]</f>
        <v>#VALUE!</v>
      </c>
      <c r="Q564" s="402" t="str">
        <f>IFERROR(VLOOKUP($L564,[4]Insumos!$C$2:$F$517,4,FALSE),"")</f>
        <v/>
      </c>
      <c r="R564" s="571"/>
      <c r="S564" s="449"/>
      <c r="T564" s="449"/>
    </row>
    <row r="565" spans="2:20" x14ac:dyDescent="0.25">
      <c r="B565" s="403" t="str">
        <f>IF(Tabla1[[#This Row],[Código_Actividad]]="","",CONCATENATE(Tabla1[[#This Row],[POA]],".",Tabla1[[#This Row],[SRS]],".",Tabla1[[#This Row],[AREA]],".",Tabla1[[#This Row],[TIPO]]))</f>
        <v/>
      </c>
      <c r="C565" s="403" t="str">
        <f>IF(Tabla1[[#This Row],[Código_Actividad]]="","",'Formulario PPGR1'!#REF!)</f>
        <v/>
      </c>
      <c r="D565" s="403" t="str">
        <f>IF(Tabla1[[#This Row],[Código_Actividad]]="","",'Formulario PPGR1'!#REF!)</f>
        <v/>
      </c>
      <c r="E565" s="403" t="str">
        <f>IF(Tabla1[[#This Row],[Código_Actividad]]="","",'Formulario PPGR1'!#REF!)</f>
        <v/>
      </c>
      <c r="F565" s="403" t="str">
        <f>IF(Tabla1[[#This Row],[Código_Actividad]]="","",'Formulario PPGR1'!#REF!)</f>
        <v/>
      </c>
      <c r="G565" s="400"/>
      <c r="H565" s="419" t="str">
        <f>IFERROR(VLOOKUP(Tabla1[[#This Row],[Código_Actividad]],'Formulario PPGR2'!$H$10:$I$1048576,2,FALSE),"")</f>
        <v/>
      </c>
      <c r="I565" s="336" t="str">
        <f>IFERROR(VLOOKUP(Tabla1[[#This Row],[Código_Actividad]],Tabla2[[Código]:[Total de Acciones ]],15,FALSE),"")</f>
        <v/>
      </c>
      <c r="J565" s="556"/>
      <c r="K565" s="558" t="str">
        <f>IFERROR(VLOOKUP($J565,[3]LSIns!$B$5:$C$45,2,FALSE),"")</f>
        <v/>
      </c>
      <c r="L565" s="557"/>
      <c r="M565" s="401" t="str">
        <f>IFERROR(VLOOKUP($L565,[4]Insumos!$C$2:$F$517,2,FALSE),"")</f>
        <v/>
      </c>
      <c r="N565" s="505"/>
      <c r="O565" s="402" t="str">
        <f>IFERROR(VLOOKUP($L565,[4]Insumos!$C$2:$F$517,3,FALSE),"")</f>
        <v/>
      </c>
      <c r="P565" s="337" t="e">
        <f>+Tabla1[[#This Row],[Precio Unitario]]*Tabla1[[#This Row],[Cantidad de Insumos]]</f>
        <v>#VALUE!</v>
      </c>
      <c r="Q565" s="402" t="str">
        <f>IFERROR(VLOOKUP($L565,[4]Insumos!$C$2:$F$517,4,FALSE),"")</f>
        <v/>
      </c>
      <c r="R565" s="571"/>
      <c r="S565" s="449"/>
      <c r="T565" s="449"/>
    </row>
    <row r="566" spans="2:20" x14ac:dyDescent="0.25">
      <c r="B566" s="403" t="str">
        <f>IF(Tabla1[[#This Row],[Código_Actividad]]="","",CONCATENATE(Tabla1[[#This Row],[POA]],".",Tabla1[[#This Row],[SRS]],".",Tabla1[[#This Row],[AREA]],".",Tabla1[[#This Row],[TIPO]]))</f>
        <v/>
      </c>
      <c r="C566" s="403" t="str">
        <f>IF(Tabla1[[#This Row],[Código_Actividad]]="","",'Formulario PPGR1'!#REF!)</f>
        <v/>
      </c>
      <c r="D566" s="403" t="str">
        <f>IF(Tabla1[[#This Row],[Código_Actividad]]="","",'Formulario PPGR1'!#REF!)</f>
        <v/>
      </c>
      <c r="E566" s="403" t="str">
        <f>IF(Tabla1[[#This Row],[Código_Actividad]]="","",'Formulario PPGR1'!#REF!)</f>
        <v/>
      </c>
      <c r="F566" s="403" t="str">
        <f>IF(Tabla1[[#This Row],[Código_Actividad]]="","",'Formulario PPGR1'!#REF!)</f>
        <v/>
      </c>
      <c r="G566" s="400"/>
      <c r="H566" s="419" t="str">
        <f>IFERROR(VLOOKUP(Tabla1[[#This Row],[Código_Actividad]],'Formulario PPGR2'!$H$10:$I$1048576,2,FALSE),"")</f>
        <v/>
      </c>
      <c r="I566" s="336" t="str">
        <f>IFERROR(VLOOKUP(Tabla1[[#This Row],[Código_Actividad]],Tabla2[[Código]:[Total de Acciones ]],15,FALSE),"")</f>
        <v/>
      </c>
      <c r="J566" s="556"/>
      <c r="K566" s="558" t="str">
        <f>IFERROR(VLOOKUP($J566,[3]LSIns!$B$5:$C$45,2,FALSE),"")</f>
        <v/>
      </c>
      <c r="L566" s="557"/>
      <c r="M566" s="401" t="str">
        <f>IFERROR(VLOOKUP($L566,[4]Insumos!$C$2:$F$517,2,FALSE),"")</f>
        <v/>
      </c>
      <c r="N566" s="505"/>
      <c r="O566" s="402" t="str">
        <f>IFERROR(VLOOKUP($L566,[4]Insumos!$C$2:$F$517,3,FALSE),"")</f>
        <v/>
      </c>
      <c r="P566" s="337" t="e">
        <f>+Tabla1[[#This Row],[Precio Unitario]]*Tabla1[[#This Row],[Cantidad de Insumos]]</f>
        <v>#VALUE!</v>
      </c>
      <c r="Q566" s="402" t="str">
        <f>IFERROR(VLOOKUP($L566,[4]Insumos!$C$2:$F$517,4,FALSE),"")</f>
        <v/>
      </c>
      <c r="R566" s="571"/>
      <c r="S566" s="449"/>
      <c r="T566" s="449"/>
    </row>
    <row r="567" spans="2:20" x14ac:dyDescent="0.25">
      <c r="B567" s="403" t="str">
        <f>IF(Tabla1[[#This Row],[Código_Actividad]]="","",CONCATENATE(Tabla1[[#This Row],[POA]],".",Tabla1[[#This Row],[SRS]],".",Tabla1[[#This Row],[AREA]],".",Tabla1[[#This Row],[TIPO]]))</f>
        <v/>
      </c>
      <c r="C567" s="403" t="str">
        <f>IF(Tabla1[[#This Row],[Código_Actividad]]="","",'Formulario PPGR1'!#REF!)</f>
        <v/>
      </c>
      <c r="D567" s="403" t="str">
        <f>IF(Tabla1[[#This Row],[Código_Actividad]]="","",'Formulario PPGR1'!#REF!)</f>
        <v/>
      </c>
      <c r="E567" s="403" t="str">
        <f>IF(Tabla1[[#This Row],[Código_Actividad]]="","",'Formulario PPGR1'!#REF!)</f>
        <v/>
      </c>
      <c r="F567" s="403" t="str">
        <f>IF(Tabla1[[#This Row],[Código_Actividad]]="","",'Formulario PPGR1'!#REF!)</f>
        <v/>
      </c>
      <c r="G567" s="400"/>
      <c r="H567" s="419" t="str">
        <f>IFERROR(VLOOKUP(Tabla1[[#This Row],[Código_Actividad]],'Formulario PPGR2'!$H$10:$I$1048576,2,FALSE),"")</f>
        <v/>
      </c>
      <c r="I567" s="336" t="str">
        <f>IFERROR(VLOOKUP(Tabla1[[#This Row],[Código_Actividad]],Tabla2[[Código]:[Total de Acciones ]],15,FALSE),"")</f>
        <v/>
      </c>
      <c r="J567" s="556"/>
      <c r="K567" s="558" t="str">
        <f>IFERROR(VLOOKUP($J567,[3]LSIns!$B$5:$C$45,2,FALSE),"")</f>
        <v/>
      </c>
      <c r="L567" s="557"/>
      <c r="M567" s="401" t="str">
        <f>IFERROR(VLOOKUP($L567,[4]Insumos!$C$2:$F$517,2,FALSE),"")</f>
        <v/>
      </c>
      <c r="N567" s="505"/>
      <c r="O567" s="402" t="str">
        <f>IFERROR(VLOOKUP($L567,[4]Insumos!$C$2:$F$517,3,FALSE),"")</f>
        <v/>
      </c>
      <c r="P567" s="337" t="e">
        <f>+Tabla1[[#This Row],[Precio Unitario]]*Tabla1[[#This Row],[Cantidad de Insumos]]</f>
        <v>#VALUE!</v>
      </c>
      <c r="Q567" s="402" t="str">
        <f>IFERROR(VLOOKUP($L567,[4]Insumos!$C$2:$F$517,4,FALSE),"")</f>
        <v/>
      </c>
      <c r="R567" s="571"/>
      <c r="S567" s="449"/>
      <c r="T567" s="449"/>
    </row>
    <row r="568" spans="2:20" x14ac:dyDescent="0.25">
      <c r="B568" s="403" t="str">
        <f>IF(Tabla1[[#This Row],[Código_Actividad]]="","",CONCATENATE(Tabla1[[#This Row],[POA]],".",Tabla1[[#This Row],[SRS]],".",Tabla1[[#This Row],[AREA]],".",Tabla1[[#This Row],[TIPO]]))</f>
        <v/>
      </c>
      <c r="C568" s="403" t="str">
        <f>IF(Tabla1[[#This Row],[Código_Actividad]]="","",'Formulario PPGR1'!#REF!)</f>
        <v/>
      </c>
      <c r="D568" s="403" t="str">
        <f>IF(Tabla1[[#This Row],[Código_Actividad]]="","",'Formulario PPGR1'!#REF!)</f>
        <v/>
      </c>
      <c r="E568" s="403" t="str">
        <f>IF(Tabla1[[#This Row],[Código_Actividad]]="","",'Formulario PPGR1'!#REF!)</f>
        <v/>
      </c>
      <c r="F568" s="403" t="str">
        <f>IF(Tabla1[[#This Row],[Código_Actividad]]="","",'Formulario PPGR1'!#REF!)</f>
        <v/>
      </c>
      <c r="G568" s="400"/>
      <c r="H568" s="419" t="str">
        <f>IFERROR(VLOOKUP(Tabla1[[#This Row],[Código_Actividad]],'Formulario PPGR2'!$H$10:$I$1048576,2,FALSE),"")</f>
        <v/>
      </c>
      <c r="I568" s="336" t="str">
        <f>IFERROR(VLOOKUP(Tabla1[[#This Row],[Código_Actividad]],Tabla2[[Código]:[Total de Acciones ]],15,FALSE),"")</f>
        <v/>
      </c>
      <c r="J568" s="556"/>
      <c r="K568" s="558" t="str">
        <f>IFERROR(VLOOKUP($J568,[3]LSIns!$B$5:$C$45,2,FALSE),"")</f>
        <v/>
      </c>
      <c r="L568" s="557"/>
      <c r="M568" s="401" t="str">
        <f>IFERROR(VLOOKUP($L568,[4]Insumos!$C$2:$F$517,2,FALSE),"")</f>
        <v/>
      </c>
      <c r="N568" s="505"/>
      <c r="O568" s="402" t="str">
        <f>IFERROR(VLOOKUP($L568,[4]Insumos!$C$2:$F$517,3,FALSE),"")</f>
        <v/>
      </c>
      <c r="P568" s="337" t="e">
        <f>+Tabla1[[#This Row],[Precio Unitario]]*Tabla1[[#This Row],[Cantidad de Insumos]]</f>
        <v>#VALUE!</v>
      </c>
      <c r="Q568" s="402" t="str">
        <f>IFERROR(VLOOKUP($L568,[4]Insumos!$C$2:$F$517,4,FALSE),"")</f>
        <v/>
      </c>
      <c r="R568" s="571"/>
      <c r="S568" s="449"/>
      <c r="T568" s="449"/>
    </row>
    <row r="569" spans="2:20" x14ac:dyDescent="0.25">
      <c r="B569" s="403" t="str">
        <f>IF(Tabla1[[#This Row],[Código_Actividad]]="","",CONCATENATE(Tabla1[[#This Row],[POA]],".",Tabla1[[#This Row],[SRS]],".",Tabla1[[#This Row],[AREA]],".",Tabla1[[#This Row],[TIPO]]))</f>
        <v/>
      </c>
      <c r="C569" s="403" t="str">
        <f>IF(Tabla1[[#This Row],[Código_Actividad]]="","",'Formulario PPGR1'!#REF!)</f>
        <v/>
      </c>
      <c r="D569" s="403" t="str">
        <f>IF(Tabla1[[#This Row],[Código_Actividad]]="","",'Formulario PPGR1'!#REF!)</f>
        <v/>
      </c>
      <c r="E569" s="403" t="str">
        <f>IF(Tabla1[[#This Row],[Código_Actividad]]="","",'Formulario PPGR1'!#REF!)</f>
        <v/>
      </c>
      <c r="F569" s="403" t="str">
        <f>IF(Tabla1[[#This Row],[Código_Actividad]]="","",'Formulario PPGR1'!#REF!)</f>
        <v/>
      </c>
      <c r="G569" s="400"/>
      <c r="H569" s="419" t="str">
        <f>IFERROR(VLOOKUP(Tabla1[[#This Row],[Código_Actividad]],'Formulario PPGR2'!$H$10:$I$1048576,2,FALSE),"")</f>
        <v/>
      </c>
      <c r="I569" s="336" t="str">
        <f>IFERROR(VLOOKUP(Tabla1[[#This Row],[Código_Actividad]],Tabla2[[Código]:[Total de Acciones ]],15,FALSE),"")</f>
        <v/>
      </c>
      <c r="J569" s="556"/>
      <c r="K569" s="558" t="str">
        <f>IFERROR(VLOOKUP($J569,[3]LSIns!$B$5:$C$45,2,FALSE),"")</f>
        <v/>
      </c>
      <c r="L569" s="557"/>
      <c r="M569" s="401" t="str">
        <f>IFERROR(VLOOKUP($L569,[4]Insumos!$C$2:$F$517,2,FALSE),"")</f>
        <v/>
      </c>
      <c r="N569" s="505"/>
      <c r="O569" s="402" t="str">
        <f>IFERROR(VLOOKUP($L569,[4]Insumos!$C$2:$F$517,3,FALSE),"")</f>
        <v/>
      </c>
      <c r="P569" s="337" t="e">
        <f>+Tabla1[[#This Row],[Precio Unitario]]*Tabla1[[#This Row],[Cantidad de Insumos]]</f>
        <v>#VALUE!</v>
      </c>
      <c r="Q569" s="402" t="str">
        <f>IFERROR(VLOOKUP($L569,[4]Insumos!$C$2:$F$517,4,FALSE),"")</f>
        <v/>
      </c>
      <c r="R569" s="571"/>
      <c r="S569" s="449"/>
      <c r="T569" s="449"/>
    </row>
    <row r="570" spans="2:20" x14ac:dyDescent="0.25">
      <c r="B570" s="403" t="str">
        <f>IF(Tabla1[[#This Row],[Código_Actividad]]="","",CONCATENATE(Tabla1[[#This Row],[POA]],".",Tabla1[[#This Row],[SRS]],".",Tabla1[[#This Row],[AREA]],".",Tabla1[[#This Row],[TIPO]]))</f>
        <v/>
      </c>
      <c r="C570" s="403" t="str">
        <f>IF(Tabla1[[#This Row],[Código_Actividad]]="","",'Formulario PPGR1'!#REF!)</f>
        <v/>
      </c>
      <c r="D570" s="403" t="str">
        <f>IF(Tabla1[[#This Row],[Código_Actividad]]="","",'Formulario PPGR1'!#REF!)</f>
        <v/>
      </c>
      <c r="E570" s="403" t="str">
        <f>IF(Tabla1[[#This Row],[Código_Actividad]]="","",'Formulario PPGR1'!#REF!)</f>
        <v/>
      </c>
      <c r="F570" s="403" t="str">
        <f>IF(Tabla1[[#This Row],[Código_Actividad]]="","",'Formulario PPGR1'!#REF!)</f>
        <v/>
      </c>
      <c r="G570" s="400"/>
      <c r="H570" s="419" t="str">
        <f>IFERROR(VLOOKUP(Tabla1[[#This Row],[Código_Actividad]],'Formulario PPGR2'!$H$10:$I$1048576,2,FALSE),"")</f>
        <v/>
      </c>
      <c r="I570" s="336" t="str">
        <f>IFERROR(VLOOKUP(Tabla1[[#This Row],[Código_Actividad]],Tabla2[[Código]:[Total de Acciones ]],15,FALSE),"")</f>
        <v/>
      </c>
      <c r="J570" s="556"/>
      <c r="K570" s="558" t="str">
        <f>IFERROR(VLOOKUP($J570,[3]LSIns!$B$5:$C$45,2,FALSE),"")</f>
        <v/>
      </c>
      <c r="L570" s="557"/>
      <c r="M570" s="401" t="str">
        <f>IFERROR(VLOOKUP($L570,[4]Insumos!$C$2:$F$517,2,FALSE),"")</f>
        <v/>
      </c>
      <c r="N570" s="505"/>
      <c r="O570" s="402" t="str">
        <f>IFERROR(VLOOKUP($L570,[4]Insumos!$C$2:$F$517,3,FALSE),"")</f>
        <v/>
      </c>
      <c r="P570" s="337" t="e">
        <f>+Tabla1[[#This Row],[Precio Unitario]]*Tabla1[[#This Row],[Cantidad de Insumos]]</f>
        <v>#VALUE!</v>
      </c>
      <c r="Q570" s="402" t="str">
        <f>IFERROR(VLOOKUP($L570,[4]Insumos!$C$2:$F$517,4,FALSE),"")</f>
        <v/>
      </c>
      <c r="R570" s="571"/>
      <c r="S570" s="449"/>
      <c r="T570" s="449"/>
    </row>
    <row r="571" spans="2:20" x14ac:dyDescent="0.25">
      <c r="B571" s="403" t="str">
        <f>IF(Tabla1[[#This Row],[Código_Actividad]]="","",CONCATENATE(Tabla1[[#This Row],[POA]],".",Tabla1[[#This Row],[SRS]],".",Tabla1[[#This Row],[AREA]],".",Tabla1[[#This Row],[TIPO]]))</f>
        <v/>
      </c>
      <c r="C571" s="403" t="str">
        <f>IF(Tabla1[[#This Row],[Código_Actividad]]="","",'Formulario PPGR1'!#REF!)</f>
        <v/>
      </c>
      <c r="D571" s="403" t="str">
        <f>IF(Tabla1[[#This Row],[Código_Actividad]]="","",'Formulario PPGR1'!#REF!)</f>
        <v/>
      </c>
      <c r="E571" s="403" t="str">
        <f>IF(Tabla1[[#This Row],[Código_Actividad]]="","",'Formulario PPGR1'!#REF!)</f>
        <v/>
      </c>
      <c r="F571" s="403" t="str">
        <f>IF(Tabla1[[#This Row],[Código_Actividad]]="","",'Formulario PPGR1'!#REF!)</f>
        <v/>
      </c>
      <c r="G571" s="400"/>
      <c r="H571" s="419" t="str">
        <f>IFERROR(VLOOKUP(Tabla1[[#This Row],[Código_Actividad]],'Formulario PPGR2'!$H$10:$I$1048576,2,FALSE),"")</f>
        <v/>
      </c>
      <c r="I571" s="336" t="str">
        <f>IFERROR(VLOOKUP(Tabla1[[#This Row],[Código_Actividad]],Tabla2[[Código]:[Total de Acciones ]],15,FALSE),"")</f>
        <v/>
      </c>
      <c r="J571" s="556"/>
      <c r="K571" s="558" t="str">
        <f>IFERROR(VLOOKUP($J571,[3]LSIns!$B$5:$C$45,2,FALSE),"")</f>
        <v/>
      </c>
      <c r="L571" s="557"/>
      <c r="M571" s="401" t="str">
        <f>IFERROR(VLOOKUP($L571,[4]Insumos!$C$2:$F$517,2,FALSE),"")</f>
        <v/>
      </c>
      <c r="N571" s="505"/>
      <c r="O571" s="402" t="str">
        <f>IFERROR(VLOOKUP($L571,[4]Insumos!$C$2:$F$517,3,FALSE),"")</f>
        <v/>
      </c>
      <c r="P571" s="337" t="e">
        <f>+Tabla1[[#This Row],[Precio Unitario]]*Tabla1[[#This Row],[Cantidad de Insumos]]</f>
        <v>#VALUE!</v>
      </c>
      <c r="Q571" s="402" t="str">
        <f>IFERROR(VLOOKUP($L571,[4]Insumos!$C$2:$F$517,4,FALSE),"")</f>
        <v/>
      </c>
      <c r="R571" s="571"/>
      <c r="S571" s="449"/>
      <c r="T571" s="449"/>
    </row>
    <row r="572" spans="2:20" x14ac:dyDescent="0.25">
      <c r="B572" s="403" t="str">
        <f>IF(Tabla1[[#This Row],[Código_Actividad]]="","",CONCATENATE(Tabla1[[#This Row],[POA]],".",Tabla1[[#This Row],[SRS]],".",Tabla1[[#This Row],[AREA]],".",Tabla1[[#This Row],[TIPO]]))</f>
        <v/>
      </c>
      <c r="C572" s="403" t="str">
        <f>IF(Tabla1[[#This Row],[Código_Actividad]]="","",'Formulario PPGR1'!#REF!)</f>
        <v/>
      </c>
      <c r="D572" s="403" t="str">
        <f>IF(Tabla1[[#This Row],[Código_Actividad]]="","",'Formulario PPGR1'!#REF!)</f>
        <v/>
      </c>
      <c r="E572" s="403" t="str">
        <f>IF(Tabla1[[#This Row],[Código_Actividad]]="","",'Formulario PPGR1'!#REF!)</f>
        <v/>
      </c>
      <c r="F572" s="403" t="str">
        <f>IF(Tabla1[[#This Row],[Código_Actividad]]="","",'Formulario PPGR1'!#REF!)</f>
        <v/>
      </c>
      <c r="G572" s="400"/>
      <c r="H572" s="419" t="str">
        <f>IFERROR(VLOOKUP(Tabla1[[#This Row],[Código_Actividad]],'Formulario PPGR2'!$H$10:$I$1048576,2,FALSE),"")</f>
        <v/>
      </c>
      <c r="I572" s="336" t="str">
        <f>IFERROR(VLOOKUP(Tabla1[[#This Row],[Código_Actividad]],Tabla2[[Código]:[Total de Acciones ]],15,FALSE),"")</f>
        <v/>
      </c>
      <c r="J572" s="556"/>
      <c r="K572" s="558" t="str">
        <f>IFERROR(VLOOKUP($J572,[3]LSIns!$B$5:$C$45,2,FALSE),"")</f>
        <v/>
      </c>
      <c r="L572" s="557"/>
      <c r="M572" s="401" t="str">
        <f>IFERROR(VLOOKUP($L572,[4]Insumos!$C$2:$F$517,2,FALSE),"")</f>
        <v/>
      </c>
      <c r="N572" s="505"/>
      <c r="O572" s="402" t="str">
        <f>IFERROR(VLOOKUP($L572,[4]Insumos!$C$2:$F$517,3,FALSE),"")</f>
        <v/>
      </c>
      <c r="P572" s="337" t="e">
        <f>+Tabla1[[#This Row],[Precio Unitario]]*Tabla1[[#This Row],[Cantidad de Insumos]]</f>
        <v>#VALUE!</v>
      </c>
      <c r="Q572" s="402" t="str">
        <f>IFERROR(VLOOKUP($L572,[4]Insumos!$C$2:$F$517,4,FALSE),"")</f>
        <v/>
      </c>
      <c r="R572" s="571"/>
      <c r="S572" s="449"/>
      <c r="T572" s="449"/>
    </row>
    <row r="573" spans="2:20" x14ac:dyDescent="0.25">
      <c r="B573" s="403" t="str">
        <f>IF(Tabla1[[#This Row],[Código_Actividad]]="","",CONCATENATE(Tabla1[[#This Row],[POA]],".",Tabla1[[#This Row],[SRS]],".",Tabla1[[#This Row],[AREA]],".",Tabla1[[#This Row],[TIPO]]))</f>
        <v/>
      </c>
      <c r="C573" s="403" t="str">
        <f>IF(Tabla1[[#This Row],[Código_Actividad]]="","",'Formulario PPGR1'!#REF!)</f>
        <v/>
      </c>
      <c r="D573" s="403" t="str">
        <f>IF(Tabla1[[#This Row],[Código_Actividad]]="","",'Formulario PPGR1'!#REF!)</f>
        <v/>
      </c>
      <c r="E573" s="403" t="str">
        <f>IF(Tabla1[[#This Row],[Código_Actividad]]="","",'Formulario PPGR1'!#REF!)</f>
        <v/>
      </c>
      <c r="F573" s="403" t="str">
        <f>IF(Tabla1[[#This Row],[Código_Actividad]]="","",'Formulario PPGR1'!#REF!)</f>
        <v/>
      </c>
      <c r="G573" s="400"/>
      <c r="H573" s="419" t="str">
        <f>IFERROR(VLOOKUP(Tabla1[[#This Row],[Código_Actividad]],'Formulario PPGR2'!$H$10:$I$1048576,2,FALSE),"")</f>
        <v/>
      </c>
      <c r="I573" s="336" t="str">
        <f>IFERROR(VLOOKUP(Tabla1[[#This Row],[Código_Actividad]],Tabla2[[Código]:[Total de Acciones ]],15,FALSE),"")</f>
        <v/>
      </c>
      <c r="J573" s="556"/>
      <c r="K573" s="558" t="str">
        <f>IFERROR(VLOOKUP($J573,[3]LSIns!$B$5:$C$45,2,FALSE),"")</f>
        <v/>
      </c>
      <c r="L573" s="557"/>
      <c r="M573" s="401" t="str">
        <f>IFERROR(VLOOKUP($L573,[4]Insumos!$C$2:$F$517,2,FALSE),"")</f>
        <v/>
      </c>
      <c r="N573" s="505"/>
      <c r="O573" s="402" t="str">
        <f>IFERROR(VLOOKUP($L573,[4]Insumos!$C$2:$F$517,3,FALSE),"")</f>
        <v/>
      </c>
      <c r="P573" s="337" t="e">
        <f>+Tabla1[[#This Row],[Precio Unitario]]*Tabla1[[#This Row],[Cantidad de Insumos]]</f>
        <v>#VALUE!</v>
      </c>
      <c r="Q573" s="402" t="str">
        <f>IFERROR(VLOOKUP($L573,[4]Insumos!$C$2:$F$517,4,FALSE),"")</f>
        <v/>
      </c>
      <c r="R573" s="571"/>
      <c r="S573" s="449"/>
      <c r="T573" s="449"/>
    </row>
    <row r="574" spans="2:20" x14ac:dyDescent="0.25">
      <c r="B574" s="403" t="str">
        <f>IF(Tabla1[[#This Row],[Código_Actividad]]="","",CONCATENATE(Tabla1[[#This Row],[POA]],".",Tabla1[[#This Row],[SRS]],".",Tabla1[[#This Row],[AREA]],".",Tabla1[[#This Row],[TIPO]]))</f>
        <v/>
      </c>
      <c r="C574" s="403" t="str">
        <f>IF(Tabla1[[#This Row],[Código_Actividad]]="","",'Formulario PPGR1'!#REF!)</f>
        <v/>
      </c>
      <c r="D574" s="403" t="str">
        <f>IF(Tabla1[[#This Row],[Código_Actividad]]="","",'Formulario PPGR1'!#REF!)</f>
        <v/>
      </c>
      <c r="E574" s="403" t="str">
        <f>IF(Tabla1[[#This Row],[Código_Actividad]]="","",'Formulario PPGR1'!#REF!)</f>
        <v/>
      </c>
      <c r="F574" s="403" t="str">
        <f>IF(Tabla1[[#This Row],[Código_Actividad]]="","",'Formulario PPGR1'!#REF!)</f>
        <v/>
      </c>
      <c r="G574" s="400"/>
      <c r="H574" s="419" t="str">
        <f>IFERROR(VLOOKUP(Tabla1[[#This Row],[Código_Actividad]],'Formulario PPGR2'!$H$10:$I$1048576,2,FALSE),"")</f>
        <v/>
      </c>
      <c r="I574" s="336" t="str">
        <f>IFERROR(VLOOKUP(Tabla1[[#This Row],[Código_Actividad]],Tabla2[[Código]:[Total de Acciones ]],15,FALSE),"")</f>
        <v/>
      </c>
      <c r="J574" s="556"/>
      <c r="K574" s="558" t="str">
        <f>IFERROR(VLOOKUP($J574,[3]LSIns!$B$5:$C$45,2,FALSE),"")</f>
        <v/>
      </c>
      <c r="L574" s="557"/>
      <c r="M574" s="401" t="str">
        <f>IFERROR(VLOOKUP($L574,[4]Insumos!$C$2:$F$517,2,FALSE),"")</f>
        <v/>
      </c>
      <c r="N574" s="505"/>
      <c r="O574" s="402" t="str">
        <f>IFERROR(VLOOKUP($L574,[4]Insumos!$C$2:$F$517,3,FALSE),"")</f>
        <v/>
      </c>
      <c r="P574" s="337" t="e">
        <f>+Tabla1[[#This Row],[Precio Unitario]]*Tabla1[[#This Row],[Cantidad de Insumos]]</f>
        <v>#VALUE!</v>
      </c>
      <c r="Q574" s="402" t="str">
        <f>IFERROR(VLOOKUP($L574,[4]Insumos!$C$2:$F$517,4,FALSE),"")</f>
        <v/>
      </c>
      <c r="R574" s="571"/>
      <c r="S574" s="449"/>
      <c r="T574" s="449"/>
    </row>
    <row r="575" spans="2:20" x14ac:dyDescent="0.25">
      <c r="B575" s="403" t="str">
        <f>IF(Tabla1[[#This Row],[Código_Actividad]]="","",CONCATENATE(Tabla1[[#This Row],[POA]],".",Tabla1[[#This Row],[SRS]],".",Tabla1[[#This Row],[AREA]],".",Tabla1[[#This Row],[TIPO]]))</f>
        <v/>
      </c>
      <c r="C575" s="403" t="str">
        <f>IF(Tabla1[[#This Row],[Código_Actividad]]="","",'Formulario PPGR1'!#REF!)</f>
        <v/>
      </c>
      <c r="D575" s="403" t="str">
        <f>IF(Tabla1[[#This Row],[Código_Actividad]]="","",'Formulario PPGR1'!#REF!)</f>
        <v/>
      </c>
      <c r="E575" s="403" t="str">
        <f>IF(Tabla1[[#This Row],[Código_Actividad]]="","",'Formulario PPGR1'!#REF!)</f>
        <v/>
      </c>
      <c r="F575" s="403" t="str">
        <f>IF(Tabla1[[#This Row],[Código_Actividad]]="","",'Formulario PPGR1'!#REF!)</f>
        <v/>
      </c>
      <c r="G575" s="400"/>
      <c r="H575" s="419" t="str">
        <f>IFERROR(VLOOKUP(Tabla1[[#This Row],[Código_Actividad]],'Formulario PPGR2'!$H$10:$I$1048576,2,FALSE),"")</f>
        <v/>
      </c>
      <c r="I575" s="336" t="str">
        <f>IFERROR(VLOOKUP(Tabla1[[#This Row],[Código_Actividad]],Tabla2[[Código]:[Total de Acciones ]],15,FALSE),"")</f>
        <v/>
      </c>
      <c r="J575" s="556"/>
      <c r="K575" s="558" t="str">
        <f>IFERROR(VLOOKUP($J575,[3]LSIns!$B$5:$C$45,2,FALSE),"")</f>
        <v/>
      </c>
      <c r="L575" s="557"/>
      <c r="M575" s="401" t="str">
        <f>IFERROR(VLOOKUP($L575,[4]Insumos!$C$2:$F$517,2,FALSE),"")</f>
        <v/>
      </c>
      <c r="N575" s="505"/>
      <c r="O575" s="402" t="str">
        <f>IFERROR(VLOOKUP($L575,[4]Insumos!$C$2:$F$517,3,FALSE),"")</f>
        <v/>
      </c>
      <c r="P575" s="337" t="e">
        <f>+Tabla1[[#This Row],[Precio Unitario]]*Tabla1[[#This Row],[Cantidad de Insumos]]</f>
        <v>#VALUE!</v>
      </c>
      <c r="Q575" s="402" t="str">
        <f>IFERROR(VLOOKUP($L575,[4]Insumos!$C$2:$F$517,4,FALSE),"")</f>
        <v/>
      </c>
      <c r="R575" s="571"/>
      <c r="S575" s="449"/>
      <c r="T575" s="449"/>
    </row>
    <row r="576" spans="2:20" x14ac:dyDescent="0.25">
      <c r="B576" s="403" t="str">
        <f>IF(Tabla1[[#This Row],[Código_Actividad]]="","",CONCATENATE(Tabla1[[#This Row],[POA]],".",Tabla1[[#This Row],[SRS]],".",Tabla1[[#This Row],[AREA]],".",Tabla1[[#This Row],[TIPO]]))</f>
        <v/>
      </c>
      <c r="C576" s="403" t="str">
        <f>IF(Tabla1[[#This Row],[Código_Actividad]]="","",'Formulario PPGR1'!#REF!)</f>
        <v/>
      </c>
      <c r="D576" s="403" t="str">
        <f>IF(Tabla1[[#This Row],[Código_Actividad]]="","",'Formulario PPGR1'!#REF!)</f>
        <v/>
      </c>
      <c r="E576" s="403" t="str">
        <f>IF(Tabla1[[#This Row],[Código_Actividad]]="","",'Formulario PPGR1'!#REF!)</f>
        <v/>
      </c>
      <c r="F576" s="403" t="str">
        <f>IF(Tabla1[[#This Row],[Código_Actividad]]="","",'Formulario PPGR1'!#REF!)</f>
        <v/>
      </c>
      <c r="G576" s="400"/>
      <c r="H576" s="419" t="str">
        <f>IFERROR(VLOOKUP(Tabla1[[#This Row],[Código_Actividad]],'Formulario PPGR2'!$H$10:$I$1048576,2,FALSE),"")</f>
        <v/>
      </c>
      <c r="I576" s="336" t="str">
        <f>IFERROR(VLOOKUP(Tabla1[[#This Row],[Código_Actividad]],Tabla2[[Código]:[Total de Acciones ]],15,FALSE),"")</f>
        <v/>
      </c>
      <c r="J576" s="556"/>
      <c r="K576" s="558" t="str">
        <f>IFERROR(VLOOKUP($J576,[3]LSIns!$B$5:$C$45,2,FALSE),"")</f>
        <v/>
      </c>
      <c r="L576" s="557"/>
      <c r="M576" s="401" t="str">
        <f>IFERROR(VLOOKUP($L576,[4]Insumos!$C$2:$F$517,2,FALSE),"")</f>
        <v/>
      </c>
      <c r="N576" s="505"/>
      <c r="O576" s="402" t="str">
        <f>IFERROR(VLOOKUP($L576,[4]Insumos!$C$2:$F$517,3,FALSE),"")</f>
        <v/>
      </c>
      <c r="P576" s="337" t="e">
        <f>+Tabla1[[#This Row],[Precio Unitario]]*Tabla1[[#This Row],[Cantidad de Insumos]]</f>
        <v>#VALUE!</v>
      </c>
      <c r="Q576" s="402" t="str">
        <f>IFERROR(VLOOKUP($L576,[4]Insumos!$C$2:$F$517,4,FALSE),"")</f>
        <v/>
      </c>
      <c r="R576" s="571"/>
      <c r="S576" s="449"/>
      <c r="T576" s="449"/>
    </row>
    <row r="577" spans="2:20" x14ac:dyDescent="0.25">
      <c r="B577" s="403" t="str">
        <f>IF(Tabla1[[#This Row],[Código_Actividad]]="","",CONCATENATE(Tabla1[[#This Row],[POA]],".",Tabla1[[#This Row],[SRS]],".",Tabla1[[#This Row],[AREA]],".",Tabla1[[#This Row],[TIPO]]))</f>
        <v/>
      </c>
      <c r="C577" s="403" t="str">
        <f>IF(Tabla1[[#This Row],[Código_Actividad]]="","",'Formulario PPGR1'!#REF!)</f>
        <v/>
      </c>
      <c r="D577" s="403" t="str">
        <f>IF(Tabla1[[#This Row],[Código_Actividad]]="","",'Formulario PPGR1'!#REF!)</f>
        <v/>
      </c>
      <c r="E577" s="403" t="str">
        <f>IF(Tabla1[[#This Row],[Código_Actividad]]="","",'Formulario PPGR1'!#REF!)</f>
        <v/>
      </c>
      <c r="F577" s="403" t="str">
        <f>IF(Tabla1[[#This Row],[Código_Actividad]]="","",'Formulario PPGR1'!#REF!)</f>
        <v/>
      </c>
      <c r="G577" s="400"/>
      <c r="H577" s="419" t="str">
        <f>IFERROR(VLOOKUP(Tabla1[[#This Row],[Código_Actividad]],'Formulario PPGR2'!$H$10:$I$1048576,2,FALSE),"")</f>
        <v/>
      </c>
      <c r="I577" s="336" t="str">
        <f>IFERROR(VLOOKUP(Tabla1[[#This Row],[Código_Actividad]],Tabla2[[Código]:[Total de Acciones ]],15,FALSE),"")</f>
        <v/>
      </c>
      <c r="J577" s="556"/>
      <c r="K577" s="558" t="str">
        <f>IFERROR(VLOOKUP($J577,[3]LSIns!$B$5:$C$45,2,FALSE),"")</f>
        <v/>
      </c>
      <c r="L577" s="557"/>
      <c r="M577" s="401" t="str">
        <f>IFERROR(VLOOKUP($L577,[4]Insumos!$C$2:$F$517,2,FALSE),"")</f>
        <v/>
      </c>
      <c r="N577" s="505"/>
      <c r="O577" s="402" t="str">
        <f>IFERROR(VLOOKUP($L577,[4]Insumos!$C$2:$F$517,3,FALSE),"")</f>
        <v/>
      </c>
      <c r="P577" s="337" t="e">
        <f>+Tabla1[[#This Row],[Precio Unitario]]*Tabla1[[#This Row],[Cantidad de Insumos]]</f>
        <v>#VALUE!</v>
      </c>
      <c r="Q577" s="402" t="str">
        <f>IFERROR(VLOOKUP($L577,[4]Insumos!$C$2:$F$517,4,FALSE),"")</f>
        <v/>
      </c>
      <c r="R577" s="571"/>
      <c r="S577" s="449"/>
      <c r="T577" s="449"/>
    </row>
    <row r="578" spans="2:20" x14ac:dyDescent="0.25">
      <c r="B578" s="403" t="str">
        <f>IF(Tabla1[[#This Row],[Código_Actividad]]="","",CONCATENATE(Tabla1[[#This Row],[POA]],".",Tabla1[[#This Row],[SRS]],".",Tabla1[[#This Row],[AREA]],".",Tabla1[[#This Row],[TIPO]]))</f>
        <v/>
      </c>
      <c r="C578" s="403" t="str">
        <f>IF(Tabla1[[#This Row],[Código_Actividad]]="","",'Formulario PPGR1'!#REF!)</f>
        <v/>
      </c>
      <c r="D578" s="403" t="str">
        <f>IF(Tabla1[[#This Row],[Código_Actividad]]="","",'Formulario PPGR1'!#REF!)</f>
        <v/>
      </c>
      <c r="E578" s="403" t="str">
        <f>IF(Tabla1[[#This Row],[Código_Actividad]]="","",'Formulario PPGR1'!#REF!)</f>
        <v/>
      </c>
      <c r="F578" s="403" t="str">
        <f>IF(Tabla1[[#This Row],[Código_Actividad]]="","",'Formulario PPGR1'!#REF!)</f>
        <v/>
      </c>
      <c r="G578" s="400"/>
      <c r="H578" s="419" t="str">
        <f>IFERROR(VLOOKUP(Tabla1[[#This Row],[Código_Actividad]],'Formulario PPGR2'!$H$10:$I$1048576,2,FALSE),"")</f>
        <v/>
      </c>
      <c r="I578" s="336" t="str">
        <f>IFERROR(VLOOKUP(Tabla1[[#This Row],[Código_Actividad]],Tabla2[[Código]:[Total de Acciones ]],15,FALSE),"")</f>
        <v/>
      </c>
      <c r="J578" s="556"/>
      <c r="K578" s="558" t="str">
        <f>IFERROR(VLOOKUP($J578,[3]LSIns!$B$5:$C$45,2,FALSE),"")</f>
        <v/>
      </c>
      <c r="L578" s="557"/>
      <c r="M578" s="401" t="str">
        <f>IFERROR(VLOOKUP($L578,[4]Insumos!$C$2:$F$517,2,FALSE),"")</f>
        <v/>
      </c>
      <c r="N578" s="505"/>
      <c r="O578" s="402" t="str">
        <f>IFERROR(VLOOKUP($L578,[4]Insumos!$C$2:$F$517,3,FALSE),"")</f>
        <v/>
      </c>
      <c r="P578" s="337" t="e">
        <f>+Tabla1[[#This Row],[Precio Unitario]]*Tabla1[[#This Row],[Cantidad de Insumos]]</f>
        <v>#VALUE!</v>
      </c>
      <c r="Q578" s="402" t="str">
        <f>IFERROR(VLOOKUP($L578,[4]Insumos!$C$2:$F$517,4,FALSE),"")</f>
        <v/>
      </c>
      <c r="R578" s="571"/>
      <c r="S578" s="449"/>
      <c r="T578" s="449"/>
    </row>
    <row r="579" spans="2:20" x14ac:dyDescent="0.25">
      <c r="B579" s="403" t="str">
        <f>IF(Tabla1[[#This Row],[Código_Actividad]]="","",CONCATENATE(Tabla1[[#This Row],[POA]],".",Tabla1[[#This Row],[SRS]],".",Tabla1[[#This Row],[AREA]],".",Tabla1[[#This Row],[TIPO]]))</f>
        <v/>
      </c>
      <c r="C579" s="403" t="str">
        <f>IF(Tabla1[[#This Row],[Código_Actividad]]="","",'Formulario PPGR1'!#REF!)</f>
        <v/>
      </c>
      <c r="D579" s="403" t="str">
        <f>IF(Tabla1[[#This Row],[Código_Actividad]]="","",'Formulario PPGR1'!#REF!)</f>
        <v/>
      </c>
      <c r="E579" s="403" t="str">
        <f>IF(Tabla1[[#This Row],[Código_Actividad]]="","",'Formulario PPGR1'!#REF!)</f>
        <v/>
      </c>
      <c r="F579" s="403" t="str">
        <f>IF(Tabla1[[#This Row],[Código_Actividad]]="","",'Formulario PPGR1'!#REF!)</f>
        <v/>
      </c>
      <c r="G579" s="400"/>
      <c r="H579" s="419" t="str">
        <f>IFERROR(VLOOKUP(Tabla1[[#This Row],[Código_Actividad]],'Formulario PPGR2'!$H$10:$I$1048576,2,FALSE),"")</f>
        <v/>
      </c>
      <c r="I579" s="336" t="str">
        <f>IFERROR(VLOOKUP(Tabla1[[#This Row],[Código_Actividad]],Tabla2[[Código]:[Total de Acciones ]],15,FALSE),"")</f>
        <v/>
      </c>
      <c r="J579" s="556"/>
      <c r="K579" s="558" t="str">
        <f>IFERROR(VLOOKUP($J579,[3]LSIns!$B$5:$C$45,2,FALSE),"")</f>
        <v/>
      </c>
      <c r="L579" s="557"/>
      <c r="M579" s="401" t="str">
        <f>IFERROR(VLOOKUP($L579,[4]Insumos!$C$2:$F$517,2,FALSE),"")</f>
        <v/>
      </c>
      <c r="N579" s="505"/>
      <c r="O579" s="402" t="str">
        <f>IFERROR(VLOOKUP($L579,[4]Insumos!$C$2:$F$517,3,FALSE),"")</f>
        <v/>
      </c>
      <c r="P579" s="337" t="e">
        <f>+Tabla1[[#This Row],[Precio Unitario]]*Tabla1[[#This Row],[Cantidad de Insumos]]</f>
        <v>#VALUE!</v>
      </c>
      <c r="Q579" s="402" t="str">
        <f>IFERROR(VLOOKUP($L579,[4]Insumos!$C$2:$F$517,4,FALSE),"")</f>
        <v/>
      </c>
      <c r="R579" s="571"/>
      <c r="S579" s="449"/>
      <c r="T579" s="449"/>
    </row>
    <row r="580" spans="2:20" x14ac:dyDescent="0.25">
      <c r="B580" s="403" t="str">
        <f>IF(Tabla1[[#This Row],[Código_Actividad]]="","",CONCATENATE(Tabla1[[#This Row],[POA]],".",Tabla1[[#This Row],[SRS]],".",Tabla1[[#This Row],[AREA]],".",Tabla1[[#This Row],[TIPO]]))</f>
        <v/>
      </c>
      <c r="C580" s="403" t="str">
        <f>IF(Tabla1[[#This Row],[Código_Actividad]]="","",'Formulario PPGR1'!#REF!)</f>
        <v/>
      </c>
      <c r="D580" s="403" t="str">
        <f>IF(Tabla1[[#This Row],[Código_Actividad]]="","",'Formulario PPGR1'!#REF!)</f>
        <v/>
      </c>
      <c r="E580" s="403" t="str">
        <f>IF(Tabla1[[#This Row],[Código_Actividad]]="","",'Formulario PPGR1'!#REF!)</f>
        <v/>
      </c>
      <c r="F580" s="403" t="str">
        <f>IF(Tabla1[[#This Row],[Código_Actividad]]="","",'Formulario PPGR1'!#REF!)</f>
        <v/>
      </c>
      <c r="G580" s="400"/>
      <c r="H580" s="419" t="str">
        <f>IFERROR(VLOOKUP(Tabla1[[#This Row],[Código_Actividad]],'Formulario PPGR2'!$H$10:$I$1048576,2,FALSE),"")</f>
        <v/>
      </c>
      <c r="I580" s="336" t="str">
        <f>IFERROR(VLOOKUP(Tabla1[[#This Row],[Código_Actividad]],Tabla2[[Código]:[Total de Acciones ]],15,FALSE),"")</f>
        <v/>
      </c>
      <c r="J580" s="556"/>
      <c r="K580" s="558" t="str">
        <f>IFERROR(VLOOKUP($J580,[3]LSIns!$B$5:$C$45,2,FALSE),"")</f>
        <v/>
      </c>
      <c r="L580" s="557"/>
      <c r="M580" s="401" t="str">
        <f>IFERROR(VLOOKUP($L580,[4]Insumos!$C$2:$F$517,2,FALSE),"")</f>
        <v/>
      </c>
      <c r="N580" s="505"/>
      <c r="O580" s="402" t="str">
        <f>IFERROR(VLOOKUP($L580,[4]Insumos!$C$2:$F$517,3,FALSE),"")</f>
        <v/>
      </c>
      <c r="P580" s="337" t="e">
        <f>+Tabla1[[#This Row],[Precio Unitario]]*Tabla1[[#This Row],[Cantidad de Insumos]]</f>
        <v>#VALUE!</v>
      </c>
      <c r="Q580" s="402" t="str">
        <f>IFERROR(VLOOKUP($L580,[4]Insumos!$C$2:$F$517,4,FALSE),"")</f>
        <v/>
      </c>
      <c r="R580" s="571"/>
      <c r="S580" s="449"/>
      <c r="T580" s="449"/>
    </row>
    <row r="581" spans="2:20" x14ac:dyDescent="0.25">
      <c r="B581" s="403" t="str">
        <f>IF(Tabla1[[#This Row],[Código_Actividad]]="","",CONCATENATE(Tabla1[[#This Row],[POA]],".",Tabla1[[#This Row],[SRS]],".",Tabla1[[#This Row],[AREA]],".",Tabla1[[#This Row],[TIPO]]))</f>
        <v/>
      </c>
      <c r="C581" s="403" t="str">
        <f>IF(Tabla1[[#This Row],[Código_Actividad]]="","",'Formulario PPGR1'!#REF!)</f>
        <v/>
      </c>
      <c r="D581" s="403" t="str">
        <f>IF(Tabla1[[#This Row],[Código_Actividad]]="","",'Formulario PPGR1'!#REF!)</f>
        <v/>
      </c>
      <c r="E581" s="403" t="str">
        <f>IF(Tabla1[[#This Row],[Código_Actividad]]="","",'Formulario PPGR1'!#REF!)</f>
        <v/>
      </c>
      <c r="F581" s="403" t="str">
        <f>IF(Tabla1[[#This Row],[Código_Actividad]]="","",'Formulario PPGR1'!#REF!)</f>
        <v/>
      </c>
      <c r="G581" s="400"/>
      <c r="H581" s="419" t="str">
        <f>IFERROR(VLOOKUP(Tabla1[[#This Row],[Código_Actividad]],'Formulario PPGR2'!$H$10:$I$1048576,2,FALSE),"")</f>
        <v/>
      </c>
      <c r="I581" s="336" t="str">
        <f>IFERROR(VLOOKUP(Tabla1[[#This Row],[Código_Actividad]],Tabla2[[Código]:[Total de Acciones ]],15,FALSE),"")</f>
        <v/>
      </c>
      <c r="J581" s="556"/>
      <c r="K581" s="558" t="str">
        <f>IFERROR(VLOOKUP($J581,[3]LSIns!$B$5:$C$45,2,FALSE),"")</f>
        <v/>
      </c>
      <c r="L581" s="557"/>
      <c r="M581" s="401" t="str">
        <f>IFERROR(VLOOKUP($L581,[4]Insumos!$C$2:$F$517,2,FALSE),"")</f>
        <v/>
      </c>
      <c r="N581" s="505"/>
      <c r="O581" s="402" t="str">
        <f>IFERROR(VLOOKUP($L581,[4]Insumos!$C$2:$F$517,3,FALSE),"")</f>
        <v/>
      </c>
      <c r="P581" s="337" t="e">
        <f>+Tabla1[[#This Row],[Precio Unitario]]*Tabla1[[#This Row],[Cantidad de Insumos]]</f>
        <v>#VALUE!</v>
      </c>
      <c r="Q581" s="402" t="str">
        <f>IFERROR(VLOOKUP($L581,[4]Insumos!$C$2:$F$517,4,FALSE),"")</f>
        <v/>
      </c>
      <c r="R581" s="571"/>
      <c r="S581" s="449"/>
      <c r="T581" s="449"/>
    </row>
    <row r="582" spans="2:20" x14ac:dyDescent="0.25">
      <c r="B582" s="403" t="str">
        <f>IF(Tabla1[[#This Row],[Código_Actividad]]="","",CONCATENATE(Tabla1[[#This Row],[POA]],".",Tabla1[[#This Row],[SRS]],".",Tabla1[[#This Row],[AREA]],".",Tabla1[[#This Row],[TIPO]]))</f>
        <v/>
      </c>
      <c r="C582" s="403" t="str">
        <f>IF(Tabla1[[#This Row],[Código_Actividad]]="","",'Formulario PPGR1'!#REF!)</f>
        <v/>
      </c>
      <c r="D582" s="403" t="str">
        <f>IF(Tabla1[[#This Row],[Código_Actividad]]="","",'Formulario PPGR1'!#REF!)</f>
        <v/>
      </c>
      <c r="E582" s="403" t="str">
        <f>IF(Tabla1[[#This Row],[Código_Actividad]]="","",'Formulario PPGR1'!#REF!)</f>
        <v/>
      </c>
      <c r="F582" s="403" t="str">
        <f>IF(Tabla1[[#This Row],[Código_Actividad]]="","",'Formulario PPGR1'!#REF!)</f>
        <v/>
      </c>
      <c r="G582" s="400"/>
      <c r="H582" s="419" t="str">
        <f>IFERROR(VLOOKUP(Tabla1[[#This Row],[Código_Actividad]],'Formulario PPGR2'!$H$10:$I$1048576,2,FALSE),"")</f>
        <v/>
      </c>
      <c r="I582" s="336" t="str">
        <f>IFERROR(VLOOKUP(Tabla1[[#This Row],[Código_Actividad]],Tabla2[[Código]:[Total de Acciones ]],15,FALSE),"")</f>
        <v/>
      </c>
      <c r="J582" s="556"/>
      <c r="K582" s="558" t="str">
        <f>IFERROR(VLOOKUP($J582,[3]LSIns!$B$5:$C$45,2,FALSE),"")</f>
        <v/>
      </c>
      <c r="L582" s="557"/>
      <c r="M582" s="401" t="str">
        <f>IFERROR(VLOOKUP($L582,[4]Insumos!$C$2:$F$517,2,FALSE),"")</f>
        <v/>
      </c>
      <c r="N582" s="505"/>
      <c r="O582" s="402" t="str">
        <f>IFERROR(VLOOKUP($L582,[4]Insumos!$C$2:$F$517,3,FALSE),"")</f>
        <v/>
      </c>
      <c r="P582" s="337" t="e">
        <f>+Tabla1[[#This Row],[Precio Unitario]]*Tabla1[[#This Row],[Cantidad de Insumos]]</f>
        <v>#VALUE!</v>
      </c>
      <c r="Q582" s="402" t="str">
        <f>IFERROR(VLOOKUP($L582,[4]Insumos!$C$2:$F$517,4,FALSE),"")</f>
        <v/>
      </c>
      <c r="R582" s="571"/>
      <c r="S582" s="449"/>
      <c r="T582" s="449"/>
    </row>
    <row r="583" spans="2:20" x14ac:dyDescent="0.25">
      <c r="B583" s="403" t="str">
        <f>IF(Tabla1[[#This Row],[Código_Actividad]]="","",CONCATENATE(Tabla1[[#This Row],[POA]],".",Tabla1[[#This Row],[SRS]],".",Tabla1[[#This Row],[AREA]],".",Tabla1[[#This Row],[TIPO]]))</f>
        <v/>
      </c>
      <c r="C583" s="403" t="str">
        <f>IF(Tabla1[[#This Row],[Código_Actividad]]="","",'Formulario PPGR1'!#REF!)</f>
        <v/>
      </c>
      <c r="D583" s="403" t="str">
        <f>IF(Tabla1[[#This Row],[Código_Actividad]]="","",'Formulario PPGR1'!#REF!)</f>
        <v/>
      </c>
      <c r="E583" s="403" t="str">
        <f>IF(Tabla1[[#This Row],[Código_Actividad]]="","",'Formulario PPGR1'!#REF!)</f>
        <v/>
      </c>
      <c r="F583" s="403" t="str">
        <f>IF(Tabla1[[#This Row],[Código_Actividad]]="","",'Formulario PPGR1'!#REF!)</f>
        <v/>
      </c>
      <c r="G583" s="400"/>
      <c r="H583" s="419" t="str">
        <f>IFERROR(VLOOKUP(Tabla1[[#This Row],[Código_Actividad]],'Formulario PPGR2'!$H$10:$I$1048576,2,FALSE),"")</f>
        <v/>
      </c>
      <c r="I583" s="336" t="str">
        <f>IFERROR(VLOOKUP(Tabla1[[#This Row],[Código_Actividad]],Tabla2[[Código]:[Total de Acciones ]],15,FALSE),"")</f>
        <v/>
      </c>
      <c r="J583" s="556"/>
      <c r="K583" s="558" t="str">
        <f>IFERROR(VLOOKUP($J583,[3]LSIns!$B$5:$C$45,2,FALSE),"")</f>
        <v/>
      </c>
      <c r="L583" s="557"/>
      <c r="M583" s="401" t="str">
        <f>IFERROR(VLOOKUP($L583,[4]Insumos!$C$2:$F$517,2,FALSE),"")</f>
        <v/>
      </c>
      <c r="N583" s="505"/>
      <c r="O583" s="402" t="str">
        <f>IFERROR(VLOOKUP($L583,[4]Insumos!$C$2:$F$517,3,FALSE),"")</f>
        <v/>
      </c>
      <c r="P583" s="337" t="e">
        <f>+Tabla1[[#This Row],[Precio Unitario]]*Tabla1[[#This Row],[Cantidad de Insumos]]</f>
        <v>#VALUE!</v>
      </c>
      <c r="Q583" s="402" t="str">
        <f>IFERROR(VLOOKUP($L583,[4]Insumos!$C$2:$F$517,4,FALSE),"")</f>
        <v/>
      </c>
      <c r="R583" s="571"/>
      <c r="S583" s="449"/>
      <c r="T583" s="449"/>
    </row>
    <row r="584" spans="2:20" x14ac:dyDescent="0.25">
      <c r="B584" s="403" t="str">
        <f>IF(Tabla1[[#This Row],[Código_Actividad]]="","",CONCATENATE(Tabla1[[#This Row],[POA]],".",Tabla1[[#This Row],[SRS]],".",Tabla1[[#This Row],[AREA]],".",Tabla1[[#This Row],[TIPO]]))</f>
        <v/>
      </c>
      <c r="C584" s="403" t="str">
        <f>IF(Tabla1[[#This Row],[Código_Actividad]]="","",'Formulario PPGR1'!#REF!)</f>
        <v/>
      </c>
      <c r="D584" s="403" t="str">
        <f>IF(Tabla1[[#This Row],[Código_Actividad]]="","",'Formulario PPGR1'!#REF!)</f>
        <v/>
      </c>
      <c r="E584" s="403" t="str">
        <f>IF(Tabla1[[#This Row],[Código_Actividad]]="","",'Formulario PPGR1'!#REF!)</f>
        <v/>
      </c>
      <c r="F584" s="403" t="str">
        <f>IF(Tabla1[[#This Row],[Código_Actividad]]="","",'Formulario PPGR1'!#REF!)</f>
        <v/>
      </c>
      <c r="G584" s="400"/>
      <c r="H584" s="419" t="str">
        <f>IFERROR(VLOOKUP(Tabla1[[#This Row],[Código_Actividad]],'Formulario PPGR2'!$H$10:$I$1048576,2,FALSE),"")</f>
        <v/>
      </c>
      <c r="I584" s="336" t="str">
        <f>IFERROR(VLOOKUP(Tabla1[[#This Row],[Código_Actividad]],Tabla2[[Código]:[Total de Acciones ]],15,FALSE),"")</f>
        <v/>
      </c>
      <c r="J584" s="556"/>
      <c r="K584" s="558" t="str">
        <f>IFERROR(VLOOKUP($J584,[3]LSIns!$B$5:$C$45,2,FALSE),"")</f>
        <v/>
      </c>
      <c r="L584" s="557"/>
      <c r="M584" s="401" t="str">
        <f>IFERROR(VLOOKUP($L584,[4]Insumos!$C$2:$F$517,2,FALSE),"")</f>
        <v/>
      </c>
      <c r="N584" s="505"/>
      <c r="O584" s="402" t="str">
        <f>IFERROR(VLOOKUP($L584,[4]Insumos!$C$2:$F$517,3,FALSE),"")</f>
        <v/>
      </c>
      <c r="P584" s="337" t="e">
        <f>+Tabla1[[#This Row],[Precio Unitario]]*Tabla1[[#This Row],[Cantidad de Insumos]]</f>
        <v>#VALUE!</v>
      </c>
      <c r="Q584" s="402" t="str">
        <f>IFERROR(VLOOKUP($L584,[4]Insumos!$C$2:$F$517,4,FALSE),"")</f>
        <v/>
      </c>
      <c r="R584" s="571"/>
      <c r="S584" s="449"/>
      <c r="T584" s="449"/>
    </row>
    <row r="585" spans="2:20" x14ac:dyDescent="0.25">
      <c r="B585" s="403" t="str">
        <f>IF(Tabla1[[#This Row],[Código_Actividad]]="","",CONCATENATE(Tabla1[[#This Row],[POA]],".",Tabla1[[#This Row],[SRS]],".",Tabla1[[#This Row],[AREA]],".",Tabla1[[#This Row],[TIPO]]))</f>
        <v/>
      </c>
      <c r="C585" s="403" t="str">
        <f>IF(Tabla1[[#This Row],[Código_Actividad]]="","",'Formulario PPGR1'!#REF!)</f>
        <v/>
      </c>
      <c r="D585" s="403" t="str">
        <f>IF(Tabla1[[#This Row],[Código_Actividad]]="","",'Formulario PPGR1'!#REF!)</f>
        <v/>
      </c>
      <c r="E585" s="403" t="str">
        <f>IF(Tabla1[[#This Row],[Código_Actividad]]="","",'Formulario PPGR1'!#REF!)</f>
        <v/>
      </c>
      <c r="F585" s="403" t="str">
        <f>IF(Tabla1[[#This Row],[Código_Actividad]]="","",'Formulario PPGR1'!#REF!)</f>
        <v/>
      </c>
      <c r="G585" s="400"/>
      <c r="H585" s="419" t="str">
        <f>IFERROR(VLOOKUP(Tabla1[[#This Row],[Código_Actividad]],'Formulario PPGR2'!$H$10:$I$1048576,2,FALSE),"")</f>
        <v/>
      </c>
      <c r="I585" s="336" t="str">
        <f>IFERROR(VLOOKUP(Tabla1[[#This Row],[Código_Actividad]],Tabla2[[Código]:[Total de Acciones ]],15,FALSE),"")</f>
        <v/>
      </c>
      <c r="J585" s="556"/>
      <c r="K585" s="558" t="str">
        <f>IFERROR(VLOOKUP($J585,[3]LSIns!$B$5:$C$45,2,FALSE),"")</f>
        <v/>
      </c>
      <c r="L585" s="557"/>
      <c r="M585" s="401" t="str">
        <f>IFERROR(VLOOKUP($L585,[4]Insumos!$C$2:$F$517,2,FALSE),"")</f>
        <v/>
      </c>
      <c r="N585" s="505"/>
      <c r="O585" s="402" t="str">
        <f>IFERROR(VLOOKUP($L585,[4]Insumos!$C$2:$F$517,3,FALSE),"")</f>
        <v/>
      </c>
      <c r="P585" s="337" t="e">
        <f>+Tabla1[[#This Row],[Precio Unitario]]*Tabla1[[#This Row],[Cantidad de Insumos]]</f>
        <v>#VALUE!</v>
      </c>
      <c r="Q585" s="402" t="str">
        <f>IFERROR(VLOOKUP($L585,[4]Insumos!$C$2:$F$517,4,FALSE),"")</f>
        <v/>
      </c>
      <c r="R585" s="571"/>
      <c r="S585" s="449"/>
      <c r="T585" s="449"/>
    </row>
    <row r="586" spans="2:20" x14ac:dyDescent="0.25">
      <c r="B586" s="403" t="str">
        <f>IF(Tabla1[[#This Row],[Código_Actividad]]="","",CONCATENATE(Tabla1[[#This Row],[POA]],".",Tabla1[[#This Row],[SRS]],".",Tabla1[[#This Row],[AREA]],".",Tabla1[[#This Row],[TIPO]]))</f>
        <v/>
      </c>
      <c r="C586" s="403" t="str">
        <f>IF(Tabla1[[#This Row],[Código_Actividad]]="","",'Formulario PPGR1'!#REF!)</f>
        <v/>
      </c>
      <c r="D586" s="403" t="str">
        <f>IF(Tabla1[[#This Row],[Código_Actividad]]="","",'Formulario PPGR1'!#REF!)</f>
        <v/>
      </c>
      <c r="E586" s="403" t="str">
        <f>IF(Tabla1[[#This Row],[Código_Actividad]]="","",'Formulario PPGR1'!#REF!)</f>
        <v/>
      </c>
      <c r="F586" s="403" t="str">
        <f>IF(Tabla1[[#This Row],[Código_Actividad]]="","",'Formulario PPGR1'!#REF!)</f>
        <v/>
      </c>
      <c r="G586" s="400"/>
      <c r="H586" s="419" t="str">
        <f>IFERROR(VLOOKUP(Tabla1[[#This Row],[Código_Actividad]],'Formulario PPGR2'!$H$10:$I$1048576,2,FALSE),"")</f>
        <v/>
      </c>
      <c r="I586" s="336" t="str">
        <f>IFERROR(VLOOKUP(Tabla1[[#This Row],[Código_Actividad]],Tabla2[[Código]:[Total de Acciones ]],15,FALSE),"")</f>
        <v/>
      </c>
      <c r="J586" s="556"/>
      <c r="K586" s="558" t="str">
        <f>IFERROR(VLOOKUP($J586,[3]LSIns!$B$5:$C$45,2,FALSE),"")</f>
        <v/>
      </c>
      <c r="L586" s="557"/>
      <c r="M586" s="401" t="str">
        <f>IFERROR(VLOOKUP($L586,[4]Insumos!$C$2:$F$517,2,FALSE),"")</f>
        <v/>
      </c>
      <c r="N586" s="505"/>
      <c r="O586" s="402" t="str">
        <f>IFERROR(VLOOKUP($L586,[4]Insumos!$C$2:$F$517,3,FALSE),"")</f>
        <v/>
      </c>
      <c r="P586" s="337" t="e">
        <f>+Tabla1[[#This Row],[Precio Unitario]]*Tabla1[[#This Row],[Cantidad de Insumos]]</f>
        <v>#VALUE!</v>
      </c>
      <c r="Q586" s="402" t="str">
        <f>IFERROR(VLOOKUP($L586,[4]Insumos!$C$2:$F$517,4,FALSE),"")</f>
        <v/>
      </c>
      <c r="R586" s="571"/>
      <c r="S586" s="449"/>
      <c r="T586" s="449"/>
    </row>
    <row r="587" spans="2:20" x14ac:dyDescent="0.25">
      <c r="B587" s="403" t="str">
        <f>IF(Tabla1[[#This Row],[Código_Actividad]]="","",CONCATENATE(Tabla1[[#This Row],[POA]],".",Tabla1[[#This Row],[SRS]],".",Tabla1[[#This Row],[AREA]],".",Tabla1[[#This Row],[TIPO]]))</f>
        <v/>
      </c>
      <c r="C587" s="403" t="str">
        <f>IF(Tabla1[[#This Row],[Código_Actividad]]="","",'Formulario PPGR1'!#REF!)</f>
        <v/>
      </c>
      <c r="D587" s="403" t="str">
        <f>IF(Tabla1[[#This Row],[Código_Actividad]]="","",'Formulario PPGR1'!#REF!)</f>
        <v/>
      </c>
      <c r="E587" s="403" t="str">
        <f>IF(Tabla1[[#This Row],[Código_Actividad]]="","",'Formulario PPGR1'!#REF!)</f>
        <v/>
      </c>
      <c r="F587" s="403" t="str">
        <f>IF(Tabla1[[#This Row],[Código_Actividad]]="","",'Formulario PPGR1'!#REF!)</f>
        <v/>
      </c>
      <c r="G587" s="400"/>
      <c r="H587" s="419" t="str">
        <f>IFERROR(VLOOKUP(Tabla1[[#This Row],[Código_Actividad]],'Formulario PPGR2'!$H$10:$I$1048576,2,FALSE),"")</f>
        <v/>
      </c>
      <c r="I587" s="336" t="str">
        <f>IFERROR(VLOOKUP(Tabla1[[#This Row],[Código_Actividad]],Tabla2[[Código]:[Total de Acciones ]],15,FALSE),"")</f>
        <v/>
      </c>
      <c r="J587" s="556"/>
      <c r="K587" s="558" t="str">
        <f>IFERROR(VLOOKUP($J587,[3]LSIns!$B$5:$C$45,2,FALSE),"")</f>
        <v/>
      </c>
      <c r="L587" s="557"/>
      <c r="M587" s="401" t="str">
        <f>IFERROR(VLOOKUP($L587,[4]Insumos!$C$2:$F$517,2,FALSE),"")</f>
        <v/>
      </c>
      <c r="N587" s="505"/>
      <c r="O587" s="402" t="str">
        <f>IFERROR(VLOOKUP($L587,[4]Insumos!$C$2:$F$517,3,FALSE),"")</f>
        <v/>
      </c>
      <c r="P587" s="337" t="e">
        <f>+Tabla1[[#This Row],[Precio Unitario]]*Tabla1[[#This Row],[Cantidad de Insumos]]</f>
        <v>#VALUE!</v>
      </c>
      <c r="Q587" s="402" t="str">
        <f>IFERROR(VLOOKUP($L587,[4]Insumos!$C$2:$F$517,4,FALSE),"")</f>
        <v/>
      </c>
      <c r="R587" s="571"/>
      <c r="S587" s="449"/>
      <c r="T587" s="449"/>
    </row>
    <row r="588" spans="2:20" x14ac:dyDescent="0.25">
      <c r="B588" s="403" t="str">
        <f>IF(Tabla1[[#This Row],[Código_Actividad]]="","",CONCATENATE(Tabla1[[#This Row],[POA]],".",Tabla1[[#This Row],[SRS]],".",Tabla1[[#This Row],[AREA]],".",Tabla1[[#This Row],[TIPO]]))</f>
        <v/>
      </c>
      <c r="C588" s="403" t="str">
        <f>IF(Tabla1[[#This Row],[Código_Actividad]]="","",'Formulario PPGR1'!#REF!)</f>
        <v/>
      </c>
      <c r="D588" s="403" t="str">
        <f>IF(Tabla1[[#This Row],[Código_Actividad]]="","",'Formulario PPGR1'!#REF!)</f>
        <v/>
      </c>
      <c r="E588" s="403" t="str">
        <f>IF(Tabla1[[#This Row],[Código_Actividad]]="","",'Formulario PPGR1'!#REF!)</f>
        <v/>
      </c>
      <c r="F588" s="403" t="str">
        <f>IF(Tabla1[[#This Row],[Código_Actividad]]="","",'Formulario PPGR1'!#REF!)</f>
        <v/>
      </c>
      <c r="G588" s="400"/>
      <c r="H588" s="419" t="str">
        <f>IFERROR(VLOOKUP(Tabla1[[#This Row],[Código_Actividad]],'Formulario PPGR2'!$H$10:$I$1048576,2,FALSE),"")</f>
        <v/>
      </c>
      <c r="I588" s="336" t="str">
        <f>IFERROR(VLOOKUP(Tabla1[[#This Row],[Código_Actividad]],Tabla2[[Código]:[Total de Acciones ]],15,FALSE),"")</f>
        <v/>
      </c>
      <c r="J588" s="556"/>
      <c r="K588" s="558" t="str">
        <f>IFERROR(VLOOKUP($J588,[3]LSIns!$B$5:$C$45,2,FALSE),"")</f>
        <v/>
      </c>
      <c r="L588" s="557"/>
      <c r="M588" s="401" t="str">
        <f>IFERROR(VLOOKUP($L588,[4]Insumos!$C$2:$F$517,2,FALSE),"")</f>
        <v/>
      </c>
      <c r="N588" s="505"/>
      <c r="O588" s="402" t="str">
        <f>IFERROR(VLOOKUP($L588,[4]Insumos!$C$2:$F$517,3,FALSE),"")</f>
        <v/>
      </c>
      <c r="P588" s="337" t="e">
        <f>+Tabla1[[#This Row],[Precio Unitario]]*Tabla1[[#This Row],[Cantidad de Insumos]]</f>
        <v>#VALUE!</v>
      </c>
      <c r="Q588" s="402" t="str">
        <f>IFERROR(VLOOKUP($L588,[4]Insumos!$C$2:$F$517,4,FALSE),"")</f>
        <v/>
      </c>
      <c r="R588" s="571"/>
      <c r="S588" s="449"/>
      <c r="T588" s="449"/>
    </row>
    <row r="589" spans="2:20" x14ac:dyDescent="0.25">
      <c r="B589" s="403" t="str">
        <f>IF(Tabla1[[#This Row],[Código_Actividad]]="","",CONCATENATE(Tabla1[[#This Row],[POA]],".",Tabla1[[#This Row],[SRS]],".",Tabla1[[#This Row],[AREA]],".",Tabla1[[#This Row],[TIPO]]))</f>
        <v/>
      </c>
      <c r="C589" s="403" t="str">
        <f>IF(Tabla1[[#This Row],[Código_Actividad]]="","",'Formulario PPGR1'!#REF!)</f>
        <v/>
      </c>
      <c r="D589" s="403" t="str">
        <f>IF(Tabla1[[#This Row],[Código_Actividad]]="","",'Formulario PPGR1'!#REF!)</f>
        <v/>
      </c>
      <c r="E589" s="403" t="str">
        <f>IF(Tabla1[[#This Row],[Código_Actividad]]="","",'Formulario PPGR1'!#REF!)</f>
        <v/>
      </c>
      <c r="F589" s="403" t="str">
        <f>IF(Tabla1[[#This Row],[Código_Actividad]]="","",'Formulario PPGR1'!#REF!)</f>
        <v/>
      </c>
      <c r="G589" s="400"/>
      <c r="H589" s="419" t="str">
        <f>IFERROR(VLOOKUP(Tabla1[[#This Row],[Código_Actividad]],'Formulario PPGR2'!$H$10:$I$1048576,2,FALSE),"")</f>
        <v/>
      </c>
      <c r="I589" s="336" t="str">
        <f>IFERROR(VLOOKUP(Tabla1[[#This Row],[Código_Actividad]],Tabla2[[Código]:[Total de Acciones ]],15,FALSE),"")</f>
        <v/>
      </c>
      <c r="J589" s="556"/>
      <c r="K589" s="558" t="str">
        <f>IFERROR(VLOOKUP($J589,[3]LSIns!$B$5:$C$45,2,FALSE),"")</f>
        <v/>
      </c>
      <c r="L589" s="557"/>
      <c r="M589" s="401" t="str">
        <f>IFERROR(VLOOKUP($L589,[4]Insumos!$C$2:$F$517,2,FALSE),"")</f>
        <v/>
      </c>
      <c r="N589" s="505"/>
      <c r="O589" s="402" t="str">
        <f>IFERROR(VLOOKUP($L589,[4]Insumos!$C$2:$F$517,3,FALSE),"")</f>
        <v/>
      </c>
      <c r="P589" s="337" t="e">
        <f>+Tabla1[[#This Row],[Precio Unitario]]*Tabla1[[#This Row],[Cantidad de Insumos]]</f>
        <v>#VALUE!</v>
      </c>
      <c r="Q589" s="402" t="str">
        <f>IFERROR(VLOOKUP($L589,[4]Insumos!$C$2:$F$517,4,FALSE),"")</f>
        <v/>
      </c>
      <c r="R589" s="571"/>
      <c r="S589" s="449"/>
      <c r="T589" s="449"/>
    </row>
    <row r="590" spans="2:20" x14ac:dyDescent="0.25">
      <c r="B590" s="403" t="str">
        <f>IF(Tabla1[[#This Row],[Código_Actividad]]="","",CONCATENATE(Tabla1[[#This Row],[POA]],".",Tabla1[[#This Row],[SRS]],".",Tabla1[[#This Row],[AREA]],".",Tabla1[[#This Row],[TIPO]]))</f>
        <v/>
      </c>
      <c r="C590" s="403" t="str">
        <f>IF(Tabla1[[#This Row],[Código_Actividad]]="","",'Formulario PPGR1'!#REF!)</f>
        <v/>
      </c>
      <c r="D590" s="403" t="str">
        <f>IF(Tabla1[[#This Row],[Código_Actividad]]="","",'Formulario PPGR1'!#REF!)</f>
        <v/>
      </c>
      <c r="E590" s="403" t="str">
        <f>IF(Tabla1[[#This Row],[Código_Actividad]]="","",'Formulario PPGR1'!#REF!)</f>
        <v/>
      </c>
      <c r="F590" s="403" t="str">
        <f>IF(Tabla1[[#This Row],[Código_Actividad]]="","",'Formulario PPGR1'!#REF!)</f>
        <v/>
      </c>
      <c r="G590" s="400"/>
      <c r="H590" s="419" t="str">
        <f>IFERROR(VLOOKUP(Tabla1[[#This Row],[Código_Actividad]],'Formulario PPGR2'!$H$10:$I$1048576,2,FALSE),"")</f>
        <v/>
      </c>
      <c r="I590" s="336" t="str">
        <f>IFERROR(VLOOKUP(Tabla1[[#This Row],[Código_Actividad]],Tabla2[[Código]:[Total de Acciones ]],15,FALSE),"")</f>
        <v/>
      </c>
      <c r="J590" s="556"/>
      <c r="K590" s="558" t="str">
        <f>IFERROR(VLOOKUP($J590,[3]LSIns!$B$5:$C$45,2,FALSE),"")</f>
        <v/>
      </c>
      <c r="L590" s="557"/>
      <c r="M590" s="401" t="str">
        <f>IFERROR(VLOOKUP($L590,[4]Insumos!$C$2:$F$517,2,FALSE),"")</f>
        <v/>
      </c>
      <c r="N590" s="505"/>
      <c r="O590" s="402" t="str">
        <f>IFERROR(VLOOKUP($L590,[4]Insumos!$C$2:$F$517,3,FALSE),"")</f>
        <v/>
      </c>
      <c r="P590" s="337" t="e">
        <f>+Tabla1[[#This Row],[Precio Unitario]]*Tabla1[[#This Row],[Cantidad de Insumos]]</f>
        <v>#VALUE!</v>
      </c>
      <c r="Q590" s="402" t="str">
        <f>IFERROR(VLOOKUP($L590,[4]Insumos!$C$2:$F$517,4,FALSE),"")</f>
        <v/>
      </c>
      <c r="R590" s="571"/>
      <c r="S590" s="449"/>
      <c r="T590" s="449"/>
    </row>
    <row r="591" spans="2:20" x14ac:dyDescent="0.25">
      <c r="B591" s="403" t="str">
        <f>IF(Tabla1[[#This Row],[Código_Actividad]]="","",CONCATENATE(Tabla1[[#This Row],[POA]],".",Tabla1[[#This Row],[SRS]],".",Tabla1[[#This Row],[AREA]],".",Tabla1[[#This Row],[TIPO]]))</f>
        <v/>
      </c>
      <c r="C591" s="403" t="str">
        <f>IF(Tabla1[[#This Row],[Código_Actividad]]="","",'Formulario PPGR1'!#REF!)</f>
        <v/>
      </c>
      <c r="D591" s="403" t="str">
        <f>IF(Tabla1[[#This Row],[Código_Actividad]]="","",'Formulario PPGR1'!#REF!)</f>
        <v/>
      </c>
      <c r="E591" s="403" t="str">
        <f>IF(Tabla1[[#This Row],[Código_Actividad]]="","",'Formulario PPGR1'!#REF!)</f>
        <v/>
      </c>
      <c r="F591" s="403" t="str">
        <f>IF(Tabla1[[#This Row],[Código_Actividad]]="","",'Formulario PPGR1'!#REF!)</f>
        <v/>
      </c>
      <c r="G591" s="400"/>
      <c r="H591" s="419" t="str">
        <f>IFERROR(VLOOKUP(Tabla1[[#This Row],[Código_Actividad]],'Formulario PPGR2'!$H$10:$I$1048576,2,FALSE),"")</f>
        <v/>
      </c>
      <c r="I591" s="336" t="str">
        <f>IFERROR(VLOOKUP(Tabla1[[#This Row],[Código_Actividad]],Tabla2[[Código]:[Total de Acciones ]],15,FALSE),"")</f>
        <v/>
      </c>
      <c r="J591" s="556"/>
      <c r="K591" s="558" t="str">
        <f>IFERROR(VLOOKUP($J591,[3]LSIns!$B$5:$C$45,2,FALSE),"")</f>
        <v/>
      </c>
      <c r="L591" s="557"/>
      <c r="M591" s="401" t="str">
        <f>IFERROR(VLOOKUP($L591,[4]Insumos!$C$2:$F$517,2,FALSE),"")</f>
        <v/>
      </c>
      <c r="N591" s="505"/>
      <c r="O591" s="402" t="str">
        <f>IFERROR(VLOOKUP($L591,[4]Insumos!$C$2:$F$517,3,FALSE),"")</f>
        <v/>
      </c>
      <c r="P591" s="337" t="e">
        <f>+Tabla1[[#This Row],[Precio Unitario]]*Tabla1[[#This Row],[Cantidad de Insumos]]</f>
        <v>#VALUE!</v>
      </c>
      <c r="Q591" s="402" t="str">
        <f>IFERROR(VLOOKUP($L591,[4]Insumos!$C$2:$F$517,4,FALSE),"")</f>
        <v/>
      </c>
      <c r="R591" s="571"/>
      <c r="S591" s="449"/>
      <c r="T591" s="449"/>
    </row>
    <row r="592" spans="2:20" x14ac:dyDescent="0.25">
      <c r="B592" s="403" t="str">
        <f>IF(Tabla1[[#This Row],[Código_Actividad]]="","",CONCATENATE(Tabla1[[#This Row],[POA]],".",Tabla1[[#This Row],[SRS]],".",Tabla1[[#This Row],[AREA]],".",Tabla1[[#This Row],[TIPO]]))</f>
        <v/>
      </c>
      <c r="C592" s="403" t="str">
        <f>IF(Tabla1[[#This Row],[Código_Actividad]]="","",'Formulario PPGR1'!#REF!)</f>
        <v/>
      </c>
      <c r="D592" s="403" t="str">
        <f>IF(Tabla1[[#This Row],[Código_Actividad]]="","",'Formulario PPGR1'!#REF!)</f>
        <v/>
      </c>
      <c r="E592" s="403" t="str">
        <f>IF(Tabla1[[#This Row],[Código_Actividad]]="","",'Formulario PPGR1'!#REF!)</f>
        <v/>
      </c>
      <c r="F592" s="403" t="str">
        <f>IF(Tabla1[[#This Row],[Código_Actividad]]="","",'Formulario PPGR1'!#REF!)</f>
        <v/>
      </c>
      <c r="G592" s="400"/>
      <c r="H592" s="419" t="str">
        <f>IFERROR(VLOOKUP(Tabla1[[#This Row],[Código_Actividad]],'Formulario PPGR2'!$H$10:$I$1048576,2,FALSE),"")</f>
        <v/>
      </c>
      <c r="I592" s="336" t="str">
        <f>IFERROR(VLOOKUP(Tabla1[[#This Row],[Código_Actividad]],Tabla2[[Código]:[Total de Acciones ]],15,FALSE),"")</f>
        <v/>
      </c>
      <c r="J592" s="556"/>
      <c r="K592" s="558" t="str">
        <f>IFERROR(VLOOKUP($J592,[3]LSIns!$B$5:$C$45,2,FALSE),"")</f>
        <v/>
      </c>
      <c r="L592" s="557"/>
      <c r="M592" s="401" t="str">
        <f>IFERROR(VLOOKUP($L592,[4]Insumos!$C$2:$F$517,2,FALSE),"")</f>
        <v/>
      </c>
      <c r="N592" s="505"/>
      <c r="O592" s="402" t="str">
        <f>IFERROR(VLOOKUP($L592,[4]Insumos!$C$2:$F$517,3,FALSE),"")</f>
        <v/>
      </c>
      <c r="P592" s="337" t="e">
        <f>+Tabla1[[#This Row],[Precio Unitario]]*Tabla1[[#This Row],[Cantidad de Insumos]]</f>
        <v>#VALUE!</v>
      </c>
      <c r="Q592" s="402" t="str">
        <f>IFERROR(VLOOKUP($L592,[4]Insumos!$C$2:$F$517,4,FALSE),"")</f>
        <v/>
      </c>
      <c r="R592" s="571"/>
      <c r="S592" s="449"/>
      <c r="T592" s="449"/>
    </row>
    <row r="593" spans="2:20" x14ac:dyDescent="0.25">
      <c r="B593" s="403" t="str">
        <f>IF(Tabla1[[#This Row],[Código_Actividad]]="","",CONCATENATE(Tabla1[[#This Row],[POA]],".",Tabla1[[#This Row],[SRS]],".",Tabla1[[#This Row],[AREA]],".",Tabla1[[#This Row],[TIPO]]))</f>
        <v/>
      </c>
      <c r="C593" s="403" t="str">
        <f>IF(Tabla1[[#This Row],[Código_Actividad]]="","",'Formulario PPGR1'!#REF!)</f>
        <v/>
      </c>
      <c r="D593" s="403" t="str">
        <f>IF(Tabla1[[#This Row],[Código_Actividad]]="","",'Formulario PPGR1'!#REF!)</f>
        <v/>
      </c>
      <c r="E593" s="403" t="str">
        <f>IF(Tabla1[[#This Row],[Código_Actividad]]="","",'Formulario PPGR1'!#REF!)</f>
        <v/>
      </c>
      <c r="F593" s="403" t="str">
        <f>IF(Tabla1[[#This Row],[Código_Actividad]]="","",'Formulario PPGR1'!#REF!)</f>
        <v/>
      </c>
      <c r="G593" s="400"/>
      <c r="H593" s="419" t="str">
        <f>IFERROR(VLOOKUP(Tabla1[[#This Row],[Código_Actividad]],'Formulario PPGR2'!$H$10:$I$1048576,2,FALSE),"")</f>
        <v/>
      </c>
      <c r="I593" s="336" t="str">
        <f>IFERROR(VLOOKUP(Tabla1[[#This Row],[Código_Actividad]],Tabla2[[Código]:[Total de Acciones ]],15,FALSE),"")</f>
        <v/>
      </c>
      <c r="J593" s="556"/>
      <c r="K593" s="558" t="str">
        <f>IFERROR(VLOOKUP($J593,[3]LSIns!$B$5:$C$45,2,FALSE),"")</f>
        <v/>
      </c>
      <c r="L593" s="557"/>
      <c r="M593" s="401" t="str">
        <f>IFERROR(VLOOKUP($L593,[4]Insumos!$C$2:$F$517,2,FALSE),"")</f>
        <v/>
      </c>
      <c r="N593" s="505"/>
      <c r="O593" s="402" t="str">
        <f>IFERROR(VLOOKUP($L593,[4]Insumos!$C$2:$F$517,3,FALSE),"")</f>
        <v/>
      </c>
      <c r="P593" s="337" t="e">
        <f>+Tabla1[[#This Row],[Precio Unitario]]*Tabla1[[#This Row],[Cantidad de Insumos]]</f>
        <v>#VALUE!</v>
      </c>
      <c r="Q593" s="402" t="str">
        <f>IFERROR(VLOOKUP($L593,[4]Insumos!$C$2:$F$517,4,FALSE),"")</f>
        <v/>
      </c>
      <c r="R593" s="571"/>
      <c r="S593" s="449"/>
      <c r="T593" s="449"/>
    </row>
    <row r="594" spans="2:20" x14ac:dyDescent="0.25">
      <c r="B594" s="403" t="str">
        <f>IF(Tabla1[[#This Row],[Código_Actividad]]="","",CONCATENATE(Tabla1[[#This Row],[POA]],".",Tabla1[[#This Row],[SRS]],".",Tabla1[[#This Row],[AREA]],".",Tabla1[[#This Row],[TIPO]]))</f>
        <v/>
      </c>
      <c r="C594" s="403" t="str">
        <f>IF(Tabla1[[#This Row],[Código_Actividad]]="","",'Formulario PPGR1'!#REF!)</f>
        <v/>
      </c>
      <c r="D594" s="403" t="str">
        <f>IF(Tabla1[[#This Row],[Código_Actividad]]="","",'Formulario PPGR1'!#REF!)</f>
        <v/>
      </c>
      <c r="E594" s="403" t="str">
        <f>IF(Tabla1[[#This Row],[Código_Actividad]]="","",'Formulario PPGR1'!#REF!)</f>
        <v/>
      </c>
      <c r="F594" s="403" t="str">
        <f>IF(Tabla1[[#This Row],[Código_Actividad]]="","",'Formulario PPGR1'!#REF!)</f>
        <v/>
      </c>
      <c r="G594" s="400"/>
      <c r="H594" s="419" t="str">
        <f>IFERROR(VLOOKUP(Tabla1[[#This Row],[Código_Actividad]],'Formulario PPGR2'!$H$10:$I$1048576,2,FALSE),"")</f>
        <v/>
      </c>
      <c r="I594" s="336" t="str">
        <f>IFERROR(VLOOKUP(Tabla1[[#This Row],[Código_Actividad]],Tabla2[[Código]:[Total de Acciones ]],15,FALSE),"")</f>
        <v/>
      </c>
      <c r="J594" s="556"/>
      <c r="K594" s="558" t="str">
        <f>IFERROR(VLOOKUP($J594,[3]LSIns!$B$5:$C$45,2,FALSE),"")</f>
        <v/>
      </c>
      <c r="L594" s="557"/>
      <c r="M594" s="401" t="str">
        <f>IFERROR(VLOOKUP($L594,[4]Insumos!$C$2:$F$517,2,FALSE),"")</f>
        <v/>
      </c>
      <c r="N594" s="505"/>
      <c r="O594" s="402" t="str">
        <f>IFERROR(VLOOKUP($L594,[4]Insumos!$C$2:$F$517,3,FALSE),"")</f>
        <v/>
      </c>
      <c r="P594" s="337" t="e">
        <f>+Tabla1[[#This Row],[Precio Unitario]]*Tabla1[[#This Row],[Cantidad de Insumos]]</f>
        <v>#VALUE!</v>
      </c>
      <c r="Q594" s="402" t="str">
        <f>IFERROR(VLOOKUP($L594,[4]Insumos!$C$2:$F$517,4,FALSE),"")</f>
        <v/>
      </c>
      <c r="R594" s="571"/>
      <c r="S594" s="449"/>
      <c r="T594" s="449"/>
    </row>
    <row r="595" spans="2:20" x14ac:dyDescent="0.25">
      <c r="B595" s="403" t="str">
        <f>IF(Tabla1[[#This Row],[Código_Actividad]]="","",CONCATENATE(Tabla1[[#This Row],[POA]],".",Tabla1[[#This Row],[SRS]],".",Tabla1[[#This Row],[AREA]],".",Tabla1[[#This Row],[TIPO]]))</f>
        <v/>
      </c>
      <c r="C595" s="403" t="str">
        <f>IF(Tabla1[[#This Row],[Código_Actividad]]="","",'Formulario PPGR1'!#REF!)</f>
        <v/>
      </c>
      <c r="D595" s="403" t="str">
        <f>IF(Tabla1[[#This Row],[Código_Actividad]]="","",'Formulario PPGR1'!#REF!)</f>
        <v/>
      </c>
      <c r="E595" s="403" t="str">
        <f>IF(Tabla1[[#This Row],[Código_Actividad]]="","",'Formulario PPGR1'!#REF!)</f>
        <v/>
      </c>
      <c r="F595" s="403" t="str">
        <f>IF(Tabla1[[#This Row],[Código_Actividad]]="","",'Formulario PPGR1'!#REF!)</f>
        <v/>
      </c>
      <c r="G595" s="400"/>
      <c r="H595" s="419" t="str">
        <f>IFERROR(VLOOKUP(Tabla1[[#This Row],[Código_Actividad]],'Formulario PPGR2'!$H$10:$I$1048576,2,FALSE),"")</f>
        <v/>
      </c>
      <c r="I595" s="336" t="str">
        <f>IFERROR(VLOOKUP(Tabla1[[#This Row],[Código_Actividad]],Tabla2[[Código]:[Total de Acciones ]],15,FALSE),"")</f>
        <v/>
      </c>
      <c r="J595" s="556"/>
      <c r="K595" s="558" t="str">
        <f>IFERROR(VLOOKUP($J595,[3]LSIns!$B$5:$C$45,2,FALSE),"")</f>
        <v/>
      </c>
      <c r="L595" s="557"/>
      <c r="M595" s="401" t="str">
        <f>IFERROR(VLOOKUP($L595,[4]Insumos!$C$2:$F$517,2,FALSE),"")</f>
        <v/>
      </c>
      <c r="N595" s="505"/>
      <c r="O595" s="402" t="str">
        <f>IFERROR(VLOOKUP($L595,[4]Insumos!$C$2:$F$517,3,FALSE),"")</f>
        <v/>
      </c>
      <c r="P595" s="337" t="e">
        <f>+Tabla1[[#This Row],[Precio Unitario]]*Tabla1[[#This Row],[Cantidad de Insumos]]</f>
        <v>#VALUE!</v>
      </c>
      <c r="Q595" s="402" t="str">
        <f>IFERROR(VLOOKUP($L595,[4]Insumos!$C$2:$F$517,4,FALSE),"")</f>
        <v/>
      </c>
      <c r="R595" s="571"/>
      <c r="S595" s="449"/>
      <c r="T595" s="449"/>
    </row>
    <row r="596" spans="2:20" x14ac:dyDescent="0.25">
      <c r="B596" s="403" t="str">
        <f>IF(Tabla1[[#This Row],[Código_Actividad]]="","",CONCATENATE(Tabla1[[#This Row],[POA]],".",Tabla1[[#This Row],[SRS]],".",Tabla1[[#This Row],[AREA]],".",Tabla1[[#This Row],[TIPO]]))</f>
        <v/>
      </c>
      <c r="C596" s="403" t="str">
        <f>IF(Tabla1[[#This Row],[Código_Actividad]]="","",'Formulario PPGR1'!#REF!)</f>
        <v/>
      </c>
      <c r="D596" s="403" t="str">
        <f>IF(Tabla1[[#This Row],[Código_Actividad]]="","",'Formulario PPGR1'!#REF!)</f>
        <v/>
      </c>
      <c r="E596" s="403" t="str">
        <f>IF(Tabla1[[#This Row],[Código_Actividad]]="","",'Formulario PPGR1'!#REF!)</f>
        <v/>
      </c>
      <c r="F596" s="403" t="str">
        <f>IF(Tabla1[[#This Row],[Código_Actividad]]="","",'Formulario PPGR1'!#REF!)</f>
        <v/>
      </c>
      <c r="G596" s="400"/>
      <c r="H596" s="419" t="str">
        <f>IFERROR(VLOOKUP(Tabla1[[#This Row],[Código_Actividad]],'Formulario PPGR2'!$H$10:$I$1048576,2,FALSE),"")</f>
        <v/>
      </c>
      <c r="I596" s="336" t="str">
        <f>IFERROR(VLOOKUP(Tabla1[[#This Row],[Código_Actividad]],Tabla2[[Código]:[Total de Acciones ]],15,FALSE),"")</f>
        <v/>
      </c>
      <c r="J596" s="556"/>
      <c r="K596" s="558" t="str">
        <f>IFERROR(VLOOKUP($J596,[3]LSIns!$B$5:$C$45,2,FALSE),"")</f>
        <v/>
      </c>
      <c r="L596" s="557"/>
      <c r="M596" s="401" t="str">
        <f>IFERROR(VLOOKUP($L596,[4]Insumos!$C$2:$F$517,2,FALSE),"")</f>
        <v/>
      </c>
      <c r="N596" s="505"/>
      <c r="O596" s="402" t="str">
        <f>IFERROR(VLOOKUP($L596,[4]Insumos!$C$2:$F$517,3,FALSE),"")</f>
        <v/>
      </c>
      <c r="P596" s="337" t="e">
        <f>+Tabla1[[#This Row],[Precio Unitario]]*Tabla1[[#This Row],[Cantidad de Insumos]]</f>
        <v>#VALUE!</v>
      </c>
      <c r="Q596" s="402" t="str">
        <f>IFERROR(VLOOKUP($L596,[4]Insumos!$C$2:$F$517,4,FALSE),"")</f>
        <v/>
      </c>
      <c r="R596" s="571"/>
      <c r="S596" s="449"/>
      <c r="T596" s="449"/>
    </row>
    <row r="597" spans="2:20" x14ac:dyDescent="0.25">
      <c r="B597" s="403" t="str">
        <f>IF(Tabla1[[#This Row],[Código_Actividad]]="","",CONCATENATE(Tabla1[[#This Row],[POA]],".",Tabla1[[#This Row],[SRS]],".",Tabla1[[#This Row],[AREA]],".",Tabla1[[#This Row],[TIPO]]))</f>
        <v/>
      </c>
      <c r="C597" s="403" t="str">
        <f>IF(Tabla1[[#This Row],[Código_Actividad]]="","",'Formulario PPGR1'!#REF!)</f>
        <v/>
      </c>
      <c r="D597" s="403" t="str">
        <f>IF(Tabla1[[#This Row],[Código_Actividad]]="","",'Formulario PPGR1'!#REF!)</f>
        <v/>
      </c>
      <c r="E597" s="403" t="str">
        <f>IF(Tabla1[[#This Row],[Código_Actividad]]="","",'Formulario PPGR1'!#REF!)</f>
        <v/>
      </c>
      <c r="F597" s="403" t="str">
        <f>IF(Tabla1[[#This Row],[Código_Actividad]]="","",'Formulario PPGR1'!#REF!)</f>
        <v/>
      </c>
      <c r="G597" s="400"/>
      <c r="H597" s="419" t="str">
        <f>IFERROR(VLOOKUP(Tabla1[[#This Row],[Código_Actividad]],'Formulario PPGR2'!$H$10:$I$1048576,2,FALSE),"")</f>
        <v/>
      </c>
      <c r="I597" s="336" t="str">
        <f>IFERROR(VLOOKUP(Tabla1[[#This Row],[Código_Actividad]],Tabla2[[Código]:[Total de Acciones ]],15,FALSE),"")</f>
        <v/>
      </c>
      <c r="J597" s="556"/>
      <c r="K597" s="558" t="str">
        <f>IFERROR(VLOOKUP($J597,[3]LSIns!$B$5:$C$45,2,FALSE),"")</f>
        <v/>
      </c>
      <c r="L597" s="557"/>
      <c r="M597" s="401" t="str">
        <f>IFERROR(VLOOKUP($L597,[4]Insumos!$C$2:$F$517,2,FALSE),"")</f>
        <v/>
      </c>
      <c r="N597" s="505"/>
      <c r="O597" s="402" t="str">
        <f>IFERROR(VLOOKUP($L597,[4]Insumos!$C$2:$F$517,3,FALSE),"")</f>
        <v/>
      </c>
      <c r="P597" s="337" t="e">
        <f>+Tabla1[[#This Row],[Precio Unitario]]*Tabla1[[#This Row],[Cantidad de Insumos]]</f>
        <v>#VALUE!</v>
      </c>
      <c r="Q597" s="402" t="str">
        <f>IFERROR(VLOOKUP($L597,[4]Insumos!$C$2:$F$517,4,FALSE),"")</f>
        <v/>
      </c>
      <c r="R597" s="571"/>
      <c r="S597" s="449"/>
      <c r="T597" s="449"/>
    </row>
    <row r="598" spans="2:20" x14ac:dyDescent="0.25">
      <c r="B598" s="403" t="str">
        <f>IF(Tabla1[[#This Row],[Código_Actividad]]="","",CONCATENATE(Tabla1[[#This Row],[POA]],".",Tabla1[[#This Row],[SRS]],".",Tabla1[[#This Row],[AREA]],".",Tabla1[[#This Row],[TIPO]]))</f>
        <v/>
      </c>
      <c r="C598" s="403" t="str">
        <f>IF(Tabla1[[#This Row],[Código_Actividad]]="","",'Formulario PPGR1'!#REF!)</f>
        <v/>
      </c>
      <c r="D598" s="403" t="str">
        <f>IF(Tabla1[[#This Row],[Código_Actividad]]="","",'Formulario PPGR1'!#REF!)</f>
        <v/>
      </c>
      <c r="E598" s="403" t="str">
        <f>IF(Tabla1[[#This Row],[Código_Actividad]]="","",'Formulario PPGR1'!#REF!)</f>
        <v/>
      </c>
      <c r="F598" s="403" t="str">
        <f>IF(Tabla1[[#This Row],[Código_Actividad]]="","",'Formulario PPGR1'!#REF!)</f>
        <v/>
      </c>
      <c r="G598" s="400"/>
      <c r="H598" s="419" t="str">
        <f>IFERROR(VLOOKUP(Tabla1[[#This Row],[Código_Actividad]],'Formulario PPGR2'!$H$10:$I$1048576,2,FALSE),"")</f>
        <v/>
      </c>
      <c r="I598" s="336" t="str">
        <f>IFERROR(VLOOKUP(Tabla1[[#This Row],[Código_Actividad]],Tabla2[[Código]:[Total de Acciones ]],15,FALSE),"")</f>
        <v/>
      </c>
      <c r="J598" s="556"/>
      <c r="K598" s="558" t="str">
        <f>IFERROR(VLOOKUP($J598,[3]LSIns!$B$5:$C$45,2,FALSE),"")</f>
        <v/>
      </c>
      <c r="L598" s="557"/>
      <c r="M598" s="401" t="str">
        <f>IFERROR(VLOOKUP($L598,[4]Insumos!$C$2:$F$517,2,FALSE),"")</f>
        <v/>
      </c>
      <c r="N598" s="505"/>
      <c r="O598" s="402" t="str">
        <f>IFERROR(VLOOKUP($L598,[4]Insumos!$C$2:$F$517,3,FALSE),"")</f>
        <v/>
      </c>
      <c r="P598" s="337" t="e">
        <f>+Tabla1[[#This Row],[Precio Unitario]]*Tabla1[[#This Row],[Cantidad de Insumos]]</f>
        <v>#VALUE!</v>
      </c>
      <c r="Q598" s="402" t="str">
        <f>IFERROR(VLOOKUP($L598,[4]Insumos!$C$2:$F$517,4,FALSE),"")</f>
        <v/>
      </c>
      <c r="R598" s="571"/>
      <c r="S598" s="449"/>
      <c r="T598" s="449"/>
    </row>
    <row r="599" spans="2:20" x14ac:dyDescent="0.25">
      <c r="B599" s="403" t="str">
        <f>IF(Tabla1[[#This Row],[Código_Actividad]]="","",CONCATENATE(Tabla1[[#This Row],[POA]],".",Tabla1[[#This Row],[SRS]],".",Tabla1[[#This Row],[AREA]],".",Tabla1[[#This Row],[TIPO]]))</f>
        <v/>
      </c>
      <c r="C599" s="403" t="str">
        <f>IF(Tabla1[[#This Row],[Código_Actividad]]="","",'Formulario PPGR1'!#REF!)</f>
        <v/>
      </c>
      <c r="D599" s="403" t="str">
        <f>IF(Tabla1[[#This Row],[Código_Actividad]]="","",'Formulario PPGR1'!#REF!)</f>
        <v/>
      </c>
      <c r="E599" s="403" t="str">
        <f>IF(Tabla1[[#This Row],[Código_Actividad]]="","",'Formulario PPGR1'!#REF!)</f>
        <v/>
      </c>
      <c r="F599" s="403" t="str">
        <f>IF(Tabla1[[#This Row],[Código_Actividad]]="","",'Formulario PPGR1'!#REF!)</f>
        <v/>
      </c>
      <c r="G599" s="400"/>
      <c r="H599" s="419" t="str">
        <f>IFERROR(VLOOKUP(Tabla1[[#This Row],[Código_Actividad]],'Formulario PPGR2'!$H$10:$I$1048576,2,FALSE),"")</f>
        <v/>
      </c>
      <c r="I599" s="336" t="str">
        <f>IFERROR(VLOOKUP(Tabla1[[#This Row],[Código_Actividad]],Tabla2[[Código]:[Total de Acciones ]],15,FALSE),"")</f>
        <v/>
      </c>
      <c r="J599" s="556"/>
      <c r="K599" s="558" t="str">
        <f>IFERROR(VLOOKUP($J599,[3]LSIns!$B$5:$C$45,2,FALSE),"")</f>
        <v/>
      </c>
      <c r="L599" s="557"/>
      <c r="M599" s="401" t="str">
        <f>IFERROR(VLOOKUP($L599,[4]Insumos!$C$2:$F$517,2,FALSE),"")</f>
        <v/>
      </c>
      <c r="N599" s="505"/>
      <c r="O599" s="402" t="str">
        <f>IFERROR(VLOOKUP($L599,[4]Insumos!$C$2:$F$517,3,FALSE),"")</f>
        <v/>
      </c>
      <c r="P599" s="337" t="e">
        <f>+Tabla1[[#This Row],[Precio Unitario]]*Tabla1[[#This Row],[Cantidad de Insumos]]</f>
        <v>#VALUE!</v>
      </c>
      <c r="Q599" s="402" t="str">
        <f>IFERROR(VLOOKUP($L599,[4]Insumos!$C$2:$F$517,4,FALSE),"")</f>
        <v/>
      </c>
      <c r="R599" s="571"/>
      <c r="S599" s="449"/>
      <c r="T599" s="449"/>
    </row>
    <row r="600" spans="2:20" x14ac:dyDescent="0.25">
      <c r="B600" s="403" t="str">
        <f>IF(Tabla1[[#This Row],[Código_Actividad]]="","",CONCATENATE(Tabla1[[#This Row],[POA]],".",Tabla1[[#This Row],[SRS]],".",Tabla1[[#This Row],[AREA]],".",Tabla1[[#This Row],[TIPO]]))</f>
        <v/>
      </c>
      <c r="C600" s="403" t="str">
        <f>IF(Tabla1[[#This Row],[Código_Actividad]]="","",'Formulario PPGR1'!#REF!)</f>
        <v/>
      </c>
      <c r="D600" s="403" t="str">
        <f>IF(Tabla1[[#This Row],[Código_Actividad]]="","",'Formulario PPGR1'!#REF!)</f>
        <v/>
      </c>
      <c r="E600" s="403" t="str">
        <f>IF(Tabla1[[#This Row],[Código_Actividad]]="","",'Formulario PPGR1'!#REF!)</f>
        <v/>
      </c>
      <c r="F600" s="403" t="str">
        <f>IF(Tabla1[[#This Row],[Código_Actividad]]="","",'Formulario PPGR1'!#REF!)</f>
        <v/>
      </c>
      <c r="G600" s="400"/>
      <c r="H600" s="419" t="str">
        <f>IFERROR(VLOOKUP(Tabla1[[#This Row],[Código_Actividad]],'Formulario PPGR2'!$H$10:$I$1048576,2,FALSE),"")</f>
        <v/>
      </c>
      <c r="I600" s="336" t="str">
        <f>IFERROR(VLOOKUP(Tabla1[[#This Row],[Código_Actividad]],Tabla2[[Código]:[Total de Acciones ]],15,FALSE),"")</f>
        <v/>
      </c>
      <c r="J600" s="556"/>
      <c r="K600" s="558" t="str">
        <f>IFERROR(VLOOKUP($J600,[3]LSIns!$B$5:$C$45,2,FALSE),"")</f>
        <v/>
      </c>
      <c r="L600" s="557"/>
      <c r="M600" s="401" t="str">
        <f>IFERROR(VLOOKUP($L600,[4]Insumos!$C$2:$F$517,2,FALSE),"")</f>
        <v/>
      </c>
      <c r="N600" s="505"/>
      <c r="O600" s="402" t="str">
        <f>IFERROR(VLOOKUP($L600,[4]Insumos!$C$2:$F$517,3,FALSE),"")</f>
        <v/>
      </c>
      <c r="P600" s="337" t="e">
        <f>+Tabla1[[#This Row],[Precio Unitario]]*Tabla1[[#This Row],[Cantidad de Insumos]]</f>
        <v>#VALUE!</v>
      </c>
      <c r="Q600" s="402" t="str">
        <f>IFERROR(VLOOKUP($L600,[4]Insumos!$C$2:$F$517,4,FALSE),"")</f>
        <v/>
      </c>
      <c r="R600" s="571"/>
      <c r="S600" s="449"/>
      <c r="T600" s="449"/>
    </row>
    <row r="601" spans="2:20" x14ac:dyDescent="0.25">
      <c r="B601" s="403" t="str">
        <f>IF(Tabla1[[#This Row],[Código_Actividad]]="","",CONCATENATE(Tabla1[[#This Row],[POA]],".",Tabla1[[#This Row],[SRS]],".",Tabla1[[#This Row],[AREA]],".",Tabla1[[#This Row],[TIPO]]))</f>
        <v/>
      </c>
      <c r="C601" s="403" t="str">
        <f>IF(Tabla1[[#This Row],[Código_Actividad]]="","",'Formulario PPGR1'!#REF!)</f>
        <v/>
      </c>
      <c r="D601" s="403" t="str">
        <f>IF(Tabla1[[#This Row],[Código_Actividad]]="","",'Formulario PPGR1'!#REF!)</f>
        <v/>
      </c>
      <c r="E601" s="403" t="str">
        <f>IF(Tabla1[[#This Row],[Código_Actividad]]="","",'Formulario PPGR1'!#REF!)</f>
        <v/>
      </c>
      <c r="F601" s="403" t="str">
        <f>IF(Tabla1[[#This Row],[Código_Actividad]]="","",'Formulario PPGR1'!#REF!)</f>
        <v/>
      </c>
      <c r="G601" s="400"/>
      <c r="H601" s="419" t="str">
        <f>IFERROR(VLOOKUP(Tabla1[[#This Row],[Código_Actividad]],'Formulario PPGR2'!$H$10:$I$1048576,2,FALSE),"")</f>
        <v/>
      </c>
      <c r="I601" s="336" t="str">
        <f>IFERROR(VLOOKUP(Tabla1[[#This Row],[Código_Actividad]],Tabla2[[Código]:[Total de Acciones ]],15,FALSE),"")</f>
        <v/>
      </c>
      <c r="J601" s="556"/>
      <c r="K601" s="558" t="str">
        <f>IFERROR(VLOOKUP($J601,[3]LSIns!$B$5:$C$45,2,FALSE),"")</f>
        <v/>
      </c>
      <c r="L601" s="557"/>
      <c r="M601" s="401" t="str">
        <f>IFERROR(VLOOKUP($L601,[4]Insumos!$C$2:$F$517,2,FALSE),"")</f>
        <v/>
      </c>
      <c r="N601" s="505"/>
      <c r="O601" s="402" t="str">
        <f>IFERROR(VLOOKUP($L601,[4]Insumos!$C$2:$F$517,3,FALSE),"")</f>
        <v/>
      </c>
      <c r="P601" s="337" t="e">
        <f>+Tabla1[[#This Row],[Precio Unitario]]*Tabla1[[#This Row],[Cantidad de Insumos]]</f>
        <v>#VALUE!</v>
      </c>
      <c r="Q601" s="402" t="str">
        <f>IFERROR(VLOOKUP($L601,[4]Insumos!$C$2:$F$517,4,FALSE),"")</f>
        <v/>
      </c>
      <c r="R601" s="571"/>
      <c r="S601" s="449"/>
      <c r="T601" s="449"/>
    </row>
    <row r="602" spans="2:20" x14ac:dyDescent="0.25">
      <c r="B602" s="403" t="str">
        <f>IF(Tabla1[[#This Row],[Código_Actividad]]="","",CONCATENATE(Tabla1[[#This Row],[POA]],".",Tabla1[[#This Row],[SRS]],".",Tabla1[[#This Row],[AREA]],".",Tabla1[[#This Row],[TIPO]]))</f>
        <v/>
      </c>
      <c r="C602" s="403" t="str">
        <f>IF(Tabla1[[#This Row],[Código_Actividad]]="","",'Formulario PPGR1'!#REF!)</f>
        <v/>
      </c>
      <c r="D602" s="403" t="str">
        <f>IF(Tabla1[[#This Row],[Código_Actividad]]="","",'Formulario PPGR1'!#REF!)</f>
        <v/>
      </c>
      <c r="E602" s="403" t="str">
        <f>IF(Tabla1[[#This Row],[Código_Actividad]]="","",'Formulario PPGR1'!#REF!)</f>
        <v/>
      </c>
      <c r="F602" s="403" t="str">
        <f>IF(Tabla1[[#This Row],[Código_Actividad]]="","",'Formulario PPGR1'!#REF!)</f>
        <v/>
      </c>
      <c r="G602" s="400"/>
      <c r="H602" s="419" t="str">
        <f>IFERROR(VLOOKUP(Tabla1[[#This Row],[Código_Actividad]],'Formulario PPGR2'!$H$10:$I$1048576,2,FALSE),"")</f>
        <v/>
      </c>
      <c r="I602" s="336" t="str">
        <f>IFERROR(VLOOKUP(Tabla1[[#This Row],[Código_Actividad]],Tabla2[[Código]:[Total de Acciones ]],15,FALSE),"")</f>
        <v/>
      </c>
      <c r="J602" s="556"/>
      <c r="K602" s="558" t="str">
        <f>IFERROR(VLOOKUP($J602,[3]LSIns!$B$5:$C$45,2,FALSE),"")</f>
        <v/>
      </c>
      <c r="L602" s="557"/>
      <c r="M602" s="401" t="str">
        <f>IFERROR(VLOOKUP($L602,[4]Insumos!$C$2:$F$517,2,FALSE),"")</f>
        <v/>
      </c>
      <c r="N602" s="505"/>
      <c r="O602" s="402" t="str">
        <f>IFERROR(VLOOKUP($L602,[4]Insumos!$C$2:$F$517,3,FALSE),"")</f>
        <v/>
      </c>
      <c r="P602" s="337" t="e">
        <f>+Tabla1[[#This Row],[Precio Unitario]]*Tabla1[[#This Row],[Cantidad de Insumos]]</f>
        <v>#VALUE!</v>
      </c>
      <c r="Q602" s="402" t="str">
        <f>IFERROR(VLOOKUP($L602,[4]Insumos!$C$2:$F$517,4,FALSE),"")</f>
        <v/>
      </c>
      <c r="R602" s="571"/>
      <c r="S602" s="449"/>
      <c r="T602" s="449"/>
    </row>
    <row r="603" spans="2:20" x14ac:dyDescent="0.25">
      <c r="B603" s="403" t="str">
        <f>IF(Tabla1[[#This Row],[Código_Actividad]]="","",CONCATENATE(Tabla1[[#This Row],[POA]],".",Tabla1[[#This Row],[SRS]],".",Tabla1[[#This Row],[AREA]],".",Tabla1[[#This Row],[TIPO]]))</f>
        <v/>
      </c>
      <c r="C603" s="403" t="str">
        <f>IF(Tabla1[[#This Row],[Código_Actividad]]="","",'Formulario PPGR1'!#REF!)</f>
        <v/>
      </c>
      <c r="D603" s="403" t="str">
        <f>IF(Tabla1[[#This Row],[Código_Actividad]]="","",'Formulario PPGR1'!#REF!)</f>
        <v/>
      </c>
      <c r="E603" s="403" t="str">
        <f>IF(Tabla1[[#This Row],[Código_Actividad]]="","",'Formulario PPGR1'!#REF!)</f>
        <v/>
      </c>
      <c r="F603" s="403" t="str">
        <f>IF(Tabla1[[#This Row],[Código_Actividad]]="","",'Formulario PPGR1'!#REF!)</f>
        <v/>
      </c>
      <c r="G603" s="400"/>
      <c r="H603" s="419" t="str">
        <f>IFERROR(VLOOKUP(Tabla1[[#This Row],[Código_Actividad]],'Formulario PPGR2'!$H$10:$I$1048576,2,FALSE),"")</f>
        <v/>
      </c>
      <c r="I603" s="336" t="str">
        <f>IFERROR(VLOOKUP(Tabla1[[#This Row],[Código_Actividad]],Tabla2[[Código]:[Total de Acciones ]],15,FALSE),"")</f>
        <v/>
      </c>
      <c r="J603" s="557"/>
      <c r="K603" s="556" t="str">
        <f>IFERROR(VLOOKUP($J603,[3]LSIns!$B$5:$C$45,2,FALSE),"")</f>
        <v/>
      </c>
      <c r="L603" s="557"/>
      <c r="M603" s="401" t="str">
        <f>IFERROR(VLOOKUP($L603,[4]Insumos!$C$2:$F$517,2,FALSE),"")</f>
        <v/>
      </c>
      <c r="N603" s="505"/>
      <c r="O603" s="402" t="str">
        <f>IFERROR(VLOOKUP($L603,[4]Insumos!$C$2:$F$517,3,FALSE),"")</f>
        <v/>
      </c>
      <c r="P603" s="337" t="e">
        <f>+Tabla1[[#This Row],[Precio Unitario]]*Tabla1[[#This Row],[Cantidad de Insumos]]</f>
        <v>#VALUE!</v>
      </c>
      <c r="Q603" s="402" t="str">
        <f>IFERROR(VLOOKUP($L603,[4]Insumos!$C$2:$F$517,4,FALSE),"")</f>
        <v/>
      </c>
      <c r="R603" s="571"/>
      <c r="S603" s="449"/>
      <c r="T603" s="449"/>
    </row>
    <row r="604" spans="2:20" x14ac:dyDescent="0.25">
      <c r="B604" s="403" t="str">
        <f>IF(Tabla1[[#This Row],[Código_Actividad]]="","",CONCATENATE(Tabla1[[#This Row],[POA]],".",Tabla1[[#This Row],[SRS]],".",Tabla1[[#This Row],[AREA]],".",Tabla1[[#This Row],[TIPO]]))</f>
        <v/>
      </c>
      <c r="C604" s="403" t="str">
        <f>IF(Tabla1[[#This Row],[Código_Actividad]]="","",'Formulario PPGR1'!#REF!)</f>
        <v/>
      </c>
      <c r="D604" s="403" t="str">
        <f>IF(Tabla1[[#This Row],[Código_Actividad]]="","",'Formulario PPGR1'!#REF!)</f>
        <v/>
      </c>
      <c r="E604" s="403" t="str">
        <f>IF(Tabla1[[#This Row],[Código_Actividad]]="","",'Formulario PPGR1'!#REF!)</f>
        <v/>
      </c>
      <c r="F604" s="403" t="str">
        <f>IF(Tabla1[[#This Row],[Código_Actividad]]="","",'Formulario PPGR1'!#REF!)</f>
        <v/>
      </c>
      <c r="G604" s="400"/>
      <c r="H604" s="419" t="str">
        <f>IFERROR(VLOOKUP(Tabla1[[#This Row],[Código_Actividad]],'Formulario PPGR2'!$H$10:$I$1048576,2,FALSE),"")</f>
        <v/>
      </c>
      <c r="I604" s="336" t="str">
        <f>IFERROR(VLOOKUP(Tabla1[[#This Row],[Código_Actividad]],Tabla2[[Código]:[Total de Acciones ]],15,FALSE),"")</f>
        <v/>
      </c>
      <c r="J604" s="557"/>
      <c r="K604" s="556" t="str">
        <f>IFERROR(VLOOKUP($J604,[3]LSIns!$B$5:$C$45,2,FALSE),"")</f>
        <v/>
      </c>
      <c r="L604" s="557"/>
      <c r="M604" s="401" t="str">
        <f>IFERROR(VLOOKUP($L604,[4]Insumos!$C$2:$F$517,2,FALSE),"")</f>
        <v/>
      </c>
      <c r="N604" s="505"/>
      <c r="O604" s="402" t="str">
        <f>IFERROR(VLOOKUP($L604,[4]Insumos!$C$2:$F$517,3,FALSE),"")</f>
        <v/>
      </c>
      <c r="P604" s="337" t="e">
        <f>+Tabla1[[#This Row],[Precio Unitario]]*Tabla1[[#This Row],[Cantidad de Insumos]]</f>
        <v>#VALUE!</v>
      </c>
      <c r="Q604" s="402" t="str">
        <f>IFERROR(VLOOKUP($L604,[4]Insumos!$C$2:$F$517,4,FALSE),"")</f>
        <v/>
      </c>
      <c r="R604" s="571"/>
      <c r="S604" s="449"/>
      <c r="T604" s="449"/>
    </row>
    <row r="605" spans="2:20" x14ac:dyDescent="0.25">
      <c r="B605" s="403" t="str">
        <f>IF(Tabla1[[#This Row],[Código_Actividad]]="","",CONCATENATE(Tabla1[[#This Row],[POA]],".",Tabla1[[#This Row],[SRS]],".",Tabla1[[#This Row],[AREA]],".",Tabla1[[#This Row],[TIPO]]))</f>
        <v/>
      </c>
      <c r="C605" s="403" t="str">
        <f>IF(Tabla1[[#This Row],[Código_Actividad]]="","",'Formulario PPGR1'!#REF!)</f>
        <v/>
      </c>
      <c r="D605" s="403" t="str">
        <f>IF(Tabla1[[#This Row],[Código_Actividad]]="","",'Formulario PPGR1'!#REF!)</f>
        <v/>
      </c>
      <c r="E605" s="403" t="str">
        <f>IF(Tabla1[[#This Row],[Código_Actividad]]="","",'Formulario PPGR1'!#REF!)</f>
        <v/>
      </c>
      <c r="F605" s="403" t="str">
        <f>IF(Tabla1[[#This Row],[Código_Actividad]]="","",'Formulario PPGR1'!#REF!)</f>
        <v/>
      </c>
      <c r="G605" s="400"/>
      <c r="H605" s="419" t="str">
        <f>IFERROR(VLOOKUP(Tabla1[[#This Row],[Código_Actividad]],'Formulario PPGR2'!$H$10:$I$1048576,2,FALSE),"")</f>
        <v/>
      </c>
      <c r="I605" s="336" t="str">
        <f>IFERROR(VLOOKUP(Tabla1[[#This Row],[Código_Actividad]],Tabla2[[Código]:[Total de Acciones ]],15,FALSE),"")</f>
        <v/>
      </c>
      <c r="J605" s="557"/>
      <c r="K605" s="556" t="str">
        <f>IFERROR(VLOOKUP($J605,[3]LSIns!$B$5:$C$45,2,FALSE),"")</f>
        <v/>
      </c>
      <c r="L605" s="557"/>
      <c r="M605" s="401" t="str">
        <f>IFERROR(VLOOKUP($L605,[4]Insumos!$C$2:$F$517,2,FALSE),"")</f>
        <v/>
      </c>
      <c r="N605" s="505"/>
      <c r="O605" s="402" t="str">
        <f>IFERROR(VLOOKUP($L605,[4]Insumos!$C$2:$F$517,3,FALSE),"")</f>
        <v/>
      </c>
      <c r="P605" s="337" t="e">
        <f>+Tabla1[[#This Row],[Precio Unitario]]*Tabla1[[#This Row],[Cantidad de Insumos]]</f>
        <v>#VALUE!</v>
      </c>
      <c r="Q605" s="402" t="str">
        <f>IFERROR(VLOOKUP($L605,[4]Insumos!$C$2:$F$517,4,FALSE),"")</f>
        <v/>
      </c>
      <c r="R605" s="571"/>
      <c r="S605" s="449"/>
      <c r="T605" s="449"/>
    </row>
    <row r="606" spans="2:20" x14ac:dyDescent="0.25">
      <c r="B606" s="403" t="str">
        <f>IF(Tabla1[[#This Row],[Código_Actividad]]="","",CONCATENATE(Tabla1[[#This Row],[POA]],".",Tabla1[[#This Row],[SRS]],".",Tabla1[[#This Row],[AREA]],".",Tabla1[[#This Row],[TIPO]]))</f>
        <v/>
      </c>
      <c r="C606" s="403" t="str">
        <f>IF(Tabla1[[#This Row],[Código_Actividad]]="","",'Formulario PPGR1'!#REF!)</f>
        <v/>
      </c>
      <c r="D606" s="403" t="str">
        <f>IF(Tabla1[[#This Row],[Código_Actividad]]="","",'Formulario PPGR1'!#REF!)</f>
        <v/>
      </c>
      <c r="E606" s="403" t="str">
        <f>IF(Tabla1[[#This Row],[Código_Actividad]]="","",'Formulario PPGR1'!#REF!)</f>
        <v/>
      </c>
      <c r="F606" s="403" t="str">
        <f>IF(Tabla1[[#This Row],[Código_Actividad]]="","",'Formulario PPGR1'!#REF!)</f>
        <v/>
      </c>
      <c r="G606" s="400"/>
      <c r="H606" s="419" t="str">
        <f>IFERROR(VLOOKUP(Tabla1[[#This Row],[Código_Actividad]],'Formulario PPGR2'!$H$10:$I$1048576,2,FALSE),"")</f>
        <v/>
      </c>
      <c r="I606" s="336" t="str">
        <f>IFERROR(VLOOKUP(Tabla1[[#This Row],[Código_Actividad]],Tabla2[[Código]:[Total de Acciones ]],15,FALSE),"")</f>
        <v/>
      </c>
      <c r="J606" s="557"/>
      <c r="K606" s="556" t="str">
        <f>IFERROR(VLOOKUP($J606,[3]LSIns!$B$5:$C$45,2,FALSE),"")</f>
        <v/>
      </c>
      <c r="L606" s="557"/>
      <c r="M606" s="401" t="str">
        <f>IFERROR(VLOOKUP($L606,[4]Insumos!$C$2:$F$517,2,FALSE),"")</f>
        <v/>
      </c>
      <c r="N606" s="505"/>
      <c r="O606" s="402" t="str">
        <f>IFERROR(VLOOKUP($L606,[4]Insumos!$C$2:$F$517,3,FALSE),"")</f>
        <v/>
      </c>
      <c r="P606" s="337" t="e">
        <f>+Tabla1[[#This Row],[Precio Unitario]]*Tabla1[[#This Row],[Cantidad de Insumos]]</f>
        <v>#VALUE!</v>
      </c>
      <c r="Q606" s="402" t="str">
        <f>IFERROR(VLOOKUP($L606,[4]Insumos!$C$2:$F$517,4,FALSE),"")</f>
        <v/>
      </c>
      <c r="R606" s="571"/>
      <c r="S606" s="449"/>
      <c r="T606" s="449"/>
    </row>
    <row r="607" spans="2:20" x14ac:dyDescent="0.25">
      <c r="B607" s="403" t="str">
        <f>IF(Tabla1[[#This Row],[Código_Actividad]]="","",CONCATENATE(Tabla1[[#This Row],[POA]],".",Tabla1[[#This Row],[SRS]],".",Tabla1[[#This Row],[AREA]],".",Tabla1[[#This Row],[TIPO]]))</f>
        <v/>
      </c>
      <c r="C607" s="403" t="str">
        <f>IF(Tabla1[[#This Row],[Código_Actividad]]="","",'Formulario PPGR1'!#REF!)</f>
        <v/>
      </c>
      <c r="D607" s="403" t="str">
        <f>IF(Tabla1[[#This Row],[Código_Actividad]]="","",'Formulario PPGR1'!#REF!)</f>
        <v/>
      </c>
      <c r="E607" s="403" t="str">
        <f>IF(Tabla1[[#This Row],[Código_Actividad]]="","",'Formulario PPGR1'!#REF!)</f>
        <v/>
      </c>
      <c r="F607" s="403" t="str">
        <f>IF(Tabla1[[#This Row],[Código_Actividad]]="","",'Formulario PPGR1'!#REF!)</f>
        <v/>
      </c>
      <c r="G607" s="400"/>
      <c r="H607" s="419" t="str">
        <f>IFERROR(VLOOKUP(Tabla1[[#This Row],[Código_Actividad]],'Formulario PPGR2'!$H$10:$I$1048576,2,FALSE),"")</f>
        <v/>
      </c>
      <c r="I607" s="336" t="str">
        <f>IFERROR(VLOOKUP(Tabla1[[#This Row],[Código_Actividad]],Tabla2[[Código]:[Total de Acciones ]],15,FALSE),"")</f>
        <v/>
      </c>
      <c r="J607" s="557"/>
      <c r="K607" s="556" t="str">
        <f>IFERROR(VLOOKUP($J607,[3]LSIns!$B$5:$C$45,2,FALSE),"")</f>
        <v/>
      </c>
      <c r="L607" s="557"/>
      <c r="M607" s="401" t="str">
        <f>IFERROR(VLOOKUP($L607,[4]Insumos!$C$2:$F$517,2,FALSE),"")</f>
        <v/>
      </c>
      <c r="N607" s="505"/>
      <c r="O607" s="402" t="str">
        <f>IFERROR(VLOOKUP($L607,[4]Insumos!$C$2:$F$517,3,FALSE),"")</f>
        <v/>
      </c>
      <c r="P607" s="337" t="e">
        <f>+Tabla1[[#This Row],[Precio Unitario]]*Tabla1[[#This Row],[Cantidad de Insumos]]</f>
        <v>#VALUE!</v>
      </c>
      <c r="Q607" s="402" t="str">
        <f>IFERROR(VLOOKUP($L607,[4]Insumos!$C$2:$F$517,4,FALSE),"")</f>
        <v/>
      </c>
      <c r="R607" s="571"/>
      <c r="S607" s="449"/>
      <c r="T607" s="449"/>
    </row>
    <row r="608" spans="2:20" x14ac:dyDescent="0.25">
      <c r="B608" s="403" t="str">
        <f>IF(Tabla1[[#This Row],[Código_Actividad]]="","",CONCATENATE(Tabla1[[#This Row],[POA]],".",Tabla1[[#This Row],[SRS]],".",Tabla1[[#This Row],[AREA]],".",Tabla1[[#This Row],[TIPO]]))</f>
        <v/>
      </c>
      <c r="C608" s="403" t="str">
        <f>IF(Tabla1[[#This Row],[Código_Actividad]]="","",'Formulario PPGR1'!#REF!)</f>
        <v/>
      </c>
      <c r="D608" s="403" t="str">
        <f>IF(Tabla1[[#This Row],[Código_Actividad]]="","",'Formulario PPGR1'!#REF!)</f>
        <v/>
      </c>
      <c r="E608" s="403" t="str">
        <f>IF(Tabla1[[#This Row],[Código_Actividad]]="","",'Formulario PPGR1'!#REF!)</f>
        <v/>
      </c>
      <c r="F608" s="403" t="str">
        <f>IF(Tabla1[[#This Row],[Código_Actividad]]="","",'Formulario PPGR1'!#REF!)</f>
        <v/>
      </c>
      <c r="G608" s="400"/>
      <c r="H608" s="419" t="str">
        <f>IFERROR(VLOOKUP(Tabla1[[#This Row],[Código_Actividad]],'Formulario PPGR2'!$H$10:$I$1048576,2,FALSE),"")</f>
        <v/>
      </c>
      <c r="I608" s="336" t="str">
        <f>IFERROR(VLOOKUP(Tabla1[[#This Row],[Código_Actividad]],Tabla2[[Código]:[Total de Acciones ]],15,FALSE),"")</f>
        <v/>
      </c>
      <c r="J608" s="557"/>
      <c r="K608" s="556" t="str">
        <f>IFERROR(VLOOKUP($J608,[3]LSIns!$B$5:$C$45,2,FALSE),"")</f>
        <v/>
      </c>
      <c r="L608" s="557"/>
      <c r="M608" s="401" t="str">
        <f>IFERROR(VLOOKUP($L608,[4]Insumos!$C$2:$F$517,2,FALSE),"")</f>
        <v/>
      </c>
      <c r="N608" s="505"/>
      <c r="O608" s="402" t="str">
        <f>IFERROR(VLOOKUP($L608,[4]Insumos!$C$2:$F$517,3,FALSE),"")</f>
        <v/>
      </c>
      <c r="P608" s="337" t="e">
        <f>+Tabla1[[#This Row],[Precio Unitario]]*Tabla1[[#This Row],[Cantidad de Insumos]]</f>
        <v>#VALUE!</v>
      </c>
      <c r="Q608" s="402" t="str">
        <f>IFERROR(VLOOKUP($L608,[4]Insumos!$C$2:$F$517,4,FALSE),"")</f>
        <v/>
      </c>
      <c r="R608" s="571"/>
      <c r="S608" s="449"/>
      <c r="T608" s="449"/>
    </row>
    <row r="609" spans="2:20" x14ac:dyDescent="0.25">
      <c r="B609" s="403" t="str">
        <f>IF(Tabla1[[#This Row],[Código_Actividad]]="","",CONCATENATE(Tabla1[[#This Row],[POA]],".",Tabla1[[#This Row],[SRS]],".",Tabla1[[#This Row],[AREA]],".",Tabla1[[#This Row],[TIPO]]))</f>
        <v/>
      </c>
      <c r="C609" s="403" t="str">
        <f>IF(Tabla1[[#This Row],[Código_Actividad]]="","",'Formulario PPGR1'!#REF!)</f>
        <v/>
      </c>
      <c r="D609" s="403" t="str">
        <f>IF(Tabla1[[#This Row],[Código_Actividad]]="","",'Formulario PPGR1'!#REF!)</f>
        <v/>
      </c>
      <c r="E609" s="403" t="str">
        <f>IF(Tabla1[[#This Row],[Código_Actividad]]="","",'Formulario PPGR1'!#REF!)</f>
        <v/>
      </c>
      <c r="F609" s="403" t="str">
        <f>IF(Tabla1[[#This Row],[Código_Actividad]]="","",'Formulario PPGR1'!#REF!)</f>
        <v/>
      </c>
      <c r="G609" s="400"/>
      <c r="H609" s="419" t="str">
        <f>IFERROR(VLOOKUP(Tabla1[[#This Row],[Código_Actividad]],'Formulario PPGR2'!$H$10:$I$1048576,2,FALSE),"")</f>
        <v/>
      </c>
      <c r="I609" s="336" t="str">
        <f>IFERROR(VLOOKUP(Tabla1[[#This Row],[Código_Actividad]],Tabla2[[Código]:[Total de Acciones ]],15,FALSE),"")</f>
        <v/>
      </c>
      <c r="J609" s="557"/>
      <c r="K609" s="556" t="str">
        <f>IFERROR(VLOOKUP($J609,[3]LSIns!$B$5:$C$45,2,FALSE),"")</f>
        <v/>
      </c>
      <c r="L609" s="557"/>
      <c r="M609" s="401" t="str">
        <f>IFERROR(VLOOKUP($L609,[4]Insumos!$C$2:$F$517,2,FALSE),"")</f>
        <v/>
      </c>
      <c r="N609" s="505"/>
      <c r="O609" s="402" t="str">
        <f>IFERROR(VLOOKUP($L609,[4]Insumos!$C$2:$F$517,3,FALSE),"")</f>
        <v/>
      </c>
      <c r="P609" s="337" t="e">
        <f>+Tabla1[[#This Row],[Precio Unitario]]*Tabla1[[#This Row],[Cantidad de Insumos]]</f>
        <v>#VALUE!</v>
      </c>
      <c r="Q609" s="402" t="str">
        <f>IFERROR(VLOOKUP($L609,[4]Insumos!$C$2:$F$517,4,FALSE),"")</f>
        <v/>
      </c>
      <c r="R609" s="571"/>
      <c r="S609" s="449"/>
      <c r="T609" s="449"/>
    </row>
    <row r="610" spans="2:20" x14ac:dyDescent="0.25">
      <c r="B610" s="403" t="str">
        <f>IF(Tabla1[[#This Row],[Código_Actividad]]="","",CONCATENATE(Tabla1[[#This Row],[POA]],".",Tabla1[[#This Row],[SRS]],".",Tabla1[[#This Row],[AREA]],".",Tabla1[[#This Row],[TIPO]]))</f>
        <v/>
      </c>
      <c r="C610" s="403" t="str">
        <f>IF(Tabla1[[#This Row],[Código_Actividad]]="","",'Formulario PPGR1'!#REF!)</f>
        <v/>
      </c>
      <c r="D610" s="403" t="str">
        <f>IF(Tabla1[[#This Row],[Código_Actividad]]="","",'Formulario PPGR1'!#REF!)</f>
        <v/>
      </c>
      <c r="E610" s="403" t="str">
        <f>IF(Tabla1[[#This Row],[Código_Actividad]]="","",'Formulario PPGR1'!#REF!)</f>
        <v/>
      </c>
      <c r="F610" s="403" t="str">
        <f>IF(Tabla1[[#This Row],[Código_Actividad]]="","",'Formulario PPGR1'!#REF!)</f>
        <v/>
      </c>
      <c r="G610" s="400"/>
      <c r="H610" s="419" t="str">
        <f>IFERROR(VLOOKUP(Tabla1[[#This Row],[Código_Actividad]],'Formulario PPGR2'!$H$10:$I$1048576,2,FALSE),"")</f>
        <v/>
      </c>
      <c r="I610" s="336" t="str">
        <f>IFERROR(VLOOKUP(Tabla1[[#This Row],[Código_Actividad]],Tabla2[[Código]:[Total de Acciones ]],15,FALSE),"")</f>
        <v/>
      </c>
      <c r="J610" s="557"/>
      <c r="K610" s="556" t="str">
        <f>IFERROR(VLOOKUP($J610,[3]LSIns!$B$5:$C$45,2,FALSE),"")</f>
        <v/>
      </c>
      <c r="L610" s="557"/>
      <c r="M610" s="401" t="str">
        <f>IFERROR(VLOOKUP($L610,[4]Insumos!$C$2:$F$517,2,FALSE),"")</f>
        <v/>
      </c>
      <c r="N610" s="505"/>
      <c r="O610" s="402" t="str">
        <f>IFERROR(VLOOKUP($L610,[4]Insumos!$C$2:$F$517,3,FALSE),"")</f>
        <v/>
      </c>
      <c r="P610" s="337" t="e">
        <f>+Tabla1[[#This Row],[Precio Unitario]]*Tabla1[[#This Row],[Cantidad de Insumos]]</f>
        <v>#VALUE!</v>
      </c>
      <c r="Q610" s="402" t="str">
        <f>IFERROR(VLOOKUP($L610,[4]Insumos!$C$2:$F$517,4,FALSE),"")</f>
        <v/>
      </c>
      <c r="R610" s="571"/>
      <c r="S610" s="449"/>
      <c r="T610" s="449"/>
    </row>
    <row r="611" spans="2:20" x14ac:dyDescent="0.25">
      <c r="B611" s="403" t="str">
        <f>IF(Tabla1[[#This Row],[Código_Actividad]]="","",CONCATENATE(Tabla1[[#This Row],[POA]],".",Tabla1[[#This Row],[SRS]],".",Tabla1[[#This Row],[AREA]],".",Tabla1[[#This Row],[TIPO]]))</f>
        <v/>
      </c>
      <c r="C611" s="403" t="str">
        <f>IF(Tabla1[[#This Row],[Código_Actividad]]="","",'Formulario PPGR1'!#REF!)</f>
        <v/>
      </c>
      <c r="D611" s="403" t="str">
        <f>IF(Tabla1[[#This Row],[Código_Actividad]]="","",'Formulario PPGR1'!#REF!)</f>
        <v/>
      </c>
      <c r="E611" s="403" t="str">
        <f>IF(Tabla1[[#This Row],[Código_Actividad]]="","",'Formulario PPGR1'!#REF!)</f>
        <v/>
      </c>
      <c r="F611" s="403" t="str">
        <f>IF(Tabla1[[#This Row],[Código_Actividad]]="","",'Formulario PPGR1'!#REF!)</f>
        <v/>
      </c>
      <c r="G611" s="400"/>
      <c r="H611" s="419" t="str">
        <f>IFERROR(VLOOKUP(Tabla1[[#This Row],[Código_Actividad]],'Formulario PPGR2'!$H$10:$I$1048576,2,FALSE),"")</f>
        <v/>
      </c>
      <c r="I611" s="336" t="str">
        <f>IFERROR(VLOOKUP(Tabla1[[#This Row],[Código_Actividad]],Tabla2[[Código]:[Total de Acciones ]],15,FALSE),"")</f>
        <v/>
      </c>
      <c r="J611" s="557"/>
      <c r="K611" s="556" t="str">
        <f>IFERROR(VLOOKUP($J611,[3]LSIns!$B$5:$C$45,2,FALSE),"")</f>
        <v/>
      </c>
      <c r="L611" s="557"/>
      <c r="M611" s="401" t="str">
        <f>IFERROR(VLOOKUP($L611,[4]Insumos!$C$2:$F$517,2,FALSE),"")</f>
        <v/>
      </c>
      <c r="N611" s="505"/>
      <c r="O611" s="402" t="str">
        <f>IFERROR(VLOOKUP($L611,[4]Insumos!$C$2:$F$517,3,FALSE),"")</f>
        <v/>
      </c>
      <c r="P611" s="337" t="e">
        <f>+Tabla1[[#This Row],[Precio Unitario]]*Tabla1[[#This Row],[Cantidad de Insumos]]</f>
        <v>#VALUE!</v>
      </c>
      <c r="Q611" s="402" t="str">
        <f>IFERROR(VLOOKUP($L611,[4]Insumos!$C$2:$F$517,4,FALSE),"")</f>
        <v/>
      </c>
      <c r="R611" s="571"/>
      <c r="S611" s="449"/>
      <c r="T611" s="449"/>
    </row>
    <row r="612" spans="2:20" x14ac:dyDescent="0.25">
      <c r="B612" s="403" t="str">
        <f>IF(Tabla1[[#This Row],[Código_Actividad]]="","",CONCATENATE(Tabla1[[#This Row],[POA]],".",Tabla1[[#This Row],[SRS]],".",Tabla1[[#This Row],[AREA]],".",Tabla1[[#This Row],[TIPO]]))</f>
        <v/>
      </c>
      <c r="C612" s="403" t="str">
        <f>IF(Tabla1[[#This Row],[Código_Actividad]]="","",'Formulario PPGR1'!#REF!)</f>
        <v/>
      </c>
      <c r="D612" s="403" t="str">
        <f>IF(Tabla1[[#This Row],[Código_Actividad]]="","",'Formulario PPGR1'!#REF!)</f>
        <v/>
      </c>
      <c r="E612" s="403" t="str">
        <f>IF(Tabla1[[#This Row],[Código_Actividad]]="","",'Formulario PPGR1'!#REF!)</f>
        <v/>
      </c>
      <c r="F612" s="403" t="str">
        <f>IF(Tabla1[[#This Row],[Código_Actividad]]="","",'Formulario PPGR1'!#REF!)</f>
        <v/>
      </c>
      <c r="G612" s="400"/>
      <c r="H612" s="419" t="str">
        <f>IFERROR(VLOOKUP(Tabla1[[#This Row],[Código_Actividad]],'Formulario PPGR2'!$H$10:$I$1048576,2,FALSE),"")</f>
        <v/>
      </c>
      <c r="I612" s="336" t="str">
        <f>IFERROR(VLOOKUP(Tabla1[[#This Row],[Código_Actividad]],Tabla2[[Código]:[Total de Acciones ]],15,FALSE),"")</f>
        <v/>
      </c>
      <c r="J612" s="557"/>
      <c r="K612" s="556" t="str">
        <f>IFERROR(VLOOKUP($J612,[3]LSIns!$B$5:$C$45,2,FALSE),"")</f>
        <v/>
      </c>
      <c r="L612" s="557"/>
      <c r="M612" s="401" t="str">
        <f>IFERROR(VLOOKUP($L612,[4]Insumos!$C$2:$F$517,2,FALSE),"")</f>
        <v/>
      </c>
      <c r="N612" s="505"/>
      <c r="O612" s="402" t="str">
        <f>IFERROR(VLOOKUP($L612,[4]Insumos!$C$2:$F$517,3,FALSE),"")</f>
        <v/>
      </c>
      <c r="P612" s="337" t="e">
        <f>+Tabla1[[#This Row],[Precio Unitario]]*Tabla1[[#This Row],[Cantidad de Insumos]]</f>
        <v>#VALUE!</v>
      </c>
      <c r="Q612" s="402" t="str">
        <f>IFERROR(VLOOKUP($L612,[4]Insumos!$C$2:$F$517,4,FALSE),"")</f>
        <v/>
      </c>
      <c r="R612" s="571"/>
      <c r="S612" s="449"/>
      <c r="T612" s="449"/>
    </row>
    <row r="613" spans="2:20" x14ac:dyDescent="0.25">
      <c r="B613" s="403" t="str">
        <f>IF(Tabla1[[#This Row],[Código_Actividad]]="","",CONCATENATE(Tabla1[[#This Row],[POA]],".",Tabla1[[#This Row],[SRS]],".",Tabla1[[#This Row],[AREA]],".",Tabla1[[#This Row],[TIPO]]))</f>
        <v/>
      </c>
      <c r="C613" s="403" t="str">
        <f>IF(Tabla1[[#This Row],[Código_Actividad]]="","",'Formulario PPGR1'!#REF!)</f>
        <v/>
      </c>
      <c r="D613" s="403" t="str">
        <f>IF(Tabla1[[#This Row],[Código_Actividad]]="","",'Formulario PPGR1'!#REF!)</f>
        <v/>
      </c>
      <c r="E613" s="403" t="str">
        <f>IF(Tabla1[[#This Row],[Código_Actividad]]="","",'Formulario PPGR1'!#REF!)</f>
        <v/>
      </c>
      <c r="F613" s="403" t="str">
        <f>IF(Tabla1[[#This Row],[Código_Actividad]]="","",'Formulario PPGR1'!#REF!)</f>
        <v/>
      </c>
      <c r="G613" s="400"/>
      <c r="H613" s="419" t="str">
        <f>IFERROR(VLOOKUP(Tabla1[[#This Row],[Código_Actividad]],'Formulario PPGR2'!$H$10:$I$1048576,2,FALSE),"")</f>
        <v/>
      </c>
      <c r="I613" s="336" t="str">
        <f>IFERROR(VLOOKUP(Tabla1[[#This Row],[Código_Actividad]],Tabla2[[Código]:[Total de Acciones ]],15,FALSE),"")</f>
        <v/>
      </c>
      <c r="J613" s="557"/>
      <c r="K613" s="556" t="str">
        <f>IFERROR(VLOOKUP($J613,[3]LSIns!$B$5:$C$45,2,FALSE),"")</f>
        <v/>
      </c>
      <c r="L613" s="557"/>
      <c r="M613" s="401" t="str">
        <f>IFERROR(VLOOKUP($L613,[4]Insumos!$C$2:$F$517,2,FALSE),"")</f>
        <v/>
      </c>
      <c r="N613" s="505"/>
      <c r="O613" s="402" t="str">
        <f>IFERROR(VLOOKUP($L613,[4]Insumos!$C$2:$F$517,3,FALSE),"")</f>
        <v/>
      </c>
      <c r="P613" s="337" t="e">
        <f>+Tabla1[[#This Row],[Precio Unitario]]*Tabla1[[#This Row],[Cantidad de Insumos]]</f>
        <v>#VALUE!</v>
      </c>
      <c r="Q613" s="402" t="str">
        <f>IFERROR(VLOOKUP($L613,[4]Insumos!$C$2:$F$517,4,FALSE),"")</f>
        <v/>
      </c>
      <c r="R613" s="571"/>
      <c r="S613" s="449"/>
      <c r="T613" s="449"/>
    </row>
    <row r="614" spans="2:20" x14ac:dyDescent="0.25">
      <c r="B614" s="403" t="str">
        <f>IF(Tabla1[[#This Row],[Código_Actividad]]="","",CONCATENATE(Tabla1[[#This Row],[POA]],".",Tabla1[[#This Row],[SRS]],".",Tabla1[[#This Row],[AREA]],".",Tabla1[[#This Row],[TIPO]]))</f>
        <v/>
      </c>
      <c r="C614" s="403" t="str">
        <f>IF(Tabla1[[#This Row],[Código_Actividad]]="","",'Formulario PPGR1'!#REF!)</f>
        <v/>
      </c>
      <c r="D614" s="403" t="str">
        <f>IF(Tabla1[[#This Row],[Código_Actividad]]="","",'Formulario PPGR1'!#REF!)</f>
        <v/>
      </c>
      <c r="E614" s="403" t="str">
        <f>IF(Tabla1[[#This Row],[Código_Actividad]]="","",'Formulario PPGR1'!#REF!)</f>
        <v/>
      </c>
      <c r="F614" s="403" t="str">
        <f>IF(Tabla1[[#This Row],[Código_Actividad]]="","",'Formulario PPGR1'!#REF!)</f>
        <v/>
      </c>
      <c r="G614" s="400"/>
      <c r="H614" s="419" t="str">
        <f>IFERROR(VLOOKUP(Tabla1[[#This Row],[Código_Actividad]],'Formulario PPGR2'!$H$10:$I$1048576,2,FALSE),"")</f>
        <v/>
      </c>
      <c r="I614" s="336" t="str">
        <f>IFERROR(VLOOKUP(Tabla1[[#This Row],[Código_Actividad]],Tabla2[[Código]:[Total de Acciones ]],15,FALSE),"")</f>
        <v/>
      </c>
      <c r="J614" s="557"/>
      <c r="K614" s="556" t="str">
        <f>IFERROR(VLOOKUP($J614,[3]LSIns!$B$5:$C$45,2,FALSE),"")</f>
        <v/>
      </c>
      <c r="L614" s="557"/>
      <c r="M614" s="401" t="str">
        <f>IFERROR(VLOOKUP($L614,[4]Insumos!$C$2:$F$517,2,FALSE),"")</f>
        <v/>
      </c>
      <c r="N614" s="505"/>
      <c r="O614" s="402" t="str">
        <f>IFERROR(VLOOKUP($L614,[4]Insumos!$C$2:$F$517,3,FALSE),"")</f>
        <v/>
      </c>
      <c r="P614" s="337" t="e">
        <f>+Tabla1[[#This Row],[Precio Unitario]]*Tabla1[[#This Row],[Cantidad de Insumos]]</f>
        <v>#VALUE!</v>
      </c>
      <c r="Q614" s="402" t="str">
        <f>IFERROR(VLOOKUP($L614,[4]Insumos!$C$2:$F$517,4,FALSE),"")</f>
        <v/>
      </c>
      <c r="R614" s="571"/>
      <c r="S614" s="449"/>
      <c r="T614" s="449"/>
    </row>
    <row r="615" spans="2:20" x14ac:dyDescent="0.25">
      <c r="B615" s="403" t="str">
        <f>IF(Tabla1[[#This Row],[Código_Actividad]]="","",CONCATENATE(Tabla1[[#This Row],[POA]],".",Tabla1[[#This Row],[SRS]],".",Tabla1[[#This Row],[AREA]],".",Tabla1[[#This Row],[TIPO]]))</f>
        <v/>
      </c>
      <c r="C615" s="403" t="str">
        <f>IF(Tabla1[[#This Row],[Código_Actividad]]="","",'Formulario PPGR1'!#REF!)</f>
        <v/>
      </c>
      <c r="D615" s="403" t="str">
        <f>IF(Tabla1[[#This Row],[Código_Actividad]]="","",'Formulario PPGR1'!#REF!)</f>
        <v/>
      </c>
      <c r="E615" s="403" t="str">
        <f>IF(Tabla1[[#This Row],[Código_Actividad]]="","",'Formulario PPGR1'!#REF!)</f>
        <v/>
      </c>
      <c r="F615" s="403" t="str">
        <f>IF(Tabla1[[#This Row],[Código_Actividad]]="","",'Formulario PPGR1'!#REF!)</f>
        <v/>
      </c>
      <c r="G615" s="400"/>
      <c r="H615" s="419" t="str">
        <f>IFERROR(VLOOKUP(Tabla1[[#This Row],[Código_Actividad]],'Formulario PPGR2'!$H$10:$I$1048576,2,FALSE),"")</f>
        <v/>
      </c>
      <c r="I615" s="336" t="str">
        <f>IFERROR(VLOOKUP(Tabla1[[#This Row],[Código_Actividad]],Tabla2[[Código]:[Total de Acciones ]],15,FALSE),"")</f>
        <v/>
      </c>
      <c r="J615" s="557"/>
      <c r="K615" s="556" t="str">
        <f>IFERROR(VLOOKUP($J615,[3]LSIns!$B$5:$C$45,2,FALSE),"")</f>
        <v/>
      </c>
      <c r="L615" s="557"/>
      <c r="M615" s="401" t="str">
        <f>IFERROR(VLOOKUP($L615,[4]Insumos!$C$2:$F$517,2,FALSE),"")</f>
        <v/>
      </c>
      <c r="N615" s="505"/>
      <c r="O615" s="402" t="str">
        <f>IFERROR(VLOOKUP($L615,[4]Insumos!$C$2:$F$517,3,FALSE),"")</f>
        <v/>
      </c>
      <c r="P615" s="337" t="e">
        <f>+Tabla1[[#This Row],[Precio Unitario]]*Tabla1[[#This Row],[Cantidad de Insumos]]</f>
        <v>#VALUE!</v>
      </c>
      <c r="Q615" s="402" t="str">
        <f>IFERROR(VLOOKUP($L615,[4]Insumos!$C$2:$F$517,4,FALSE),"")</f>
        <v/>
      </c>
      <c r="R615" s="571"/>
      <c r="S615" s="449"/>
      <c r="T615" s="449"/>
    </row>
    <row r="616" spans="2:20" x14ac:dyDescent="0.25">
      <c r="B616" s="403" t="str">
        <f>IF(Tabla1[[#This Row],[Código_Actividad]]="","",CONCATENATE(Tabla1[[#This Row],[POA]],".",Tabla1[[#This Row],[SRS]],".",Tabla1[[#This Row],[AREA]],".",Tabla1[[#This Row],[TIPO]]))</f>
        <v/>
      </c>
      <c r="C616" s="403" t="str">
        <f>IF(Tabla1[[#This Row],[Código_Actividad]]="","",'Formulario PPGR1'!#REF!)</f>
        <v/>
      </c>
      <c r="D616" s="403" t="str">
        <f>IF(Tabla1[[#This Row],[Código_Actividad]]="","",'Formulario PPGR1'!#REF!)</f>
        <v/>
      </c>
      <c r="E616" s="403" t="str">
        <f>IF(Tabla1[[#This Row],[Código_Actividad]]="","",'Formulario PPGR1'!#REF!)</f>
        <v/>
      </c>
      <c r="F616" s="403" t="str">
        <f>IF(Tabla1[[#This Row],[Código_Actividad]]="","",'Formulario PPGR1'!#REF!)</f>
        <v/>
      </c>
      <c r="G616" s="400"/>
      <c r="H616" s="419" t="str">
        <f>IFERROR(VLOOKUP(Tabla1[[#This Row],[Código_Actividad]],'Formulario PPGR2'!$H$10:$I$1048576,2,FALSE),"")</f>
        <v/>
      </c>
      <c r="I616" s="336" t="str">
        <f>IFERROR(VLOOKUP(Tabla1[[#This Row],[Código_Actividad]],Tabla2[[Código]:[Total de Acciones ]],15,FALSE),"")</f>
        <v/>
      </c>
      <c r="J616" s="557"/>
      <c r="K616" s="556" t="str">
        <f>IFERROR(VLOOKUP($J616,[3]LSIns!$B$5:$C$45,2,FALSE),"")</f>
        <v/>
      </c>
      <c r="L616" s="557"/>
      <c r="M616" s="401" t="str">
        <f>IFERROR(VLOOKUP($L616,[4]Insumos!$C$2:$F$517,2,FALSE),"")</f>
        <v/>
      </c>
      <c r="N616" s="505"/>
      <c r="O616" s="402" t="str">
        <f>IFERROR(VLOOKUP($L616,[4]Insumos!$C$2:$F$517,3,FALSE),"")</f>
        <v/>
      </c>
      <c r="P616" s="337" t="e">
        <f>+Tabla1[[#This Row],[Precio Unitario]]*Tabla1[[#This Row],[Cantidad de Insumos]]</f>
        <v>#VALUE!</v>
      </c>
      <c r="Q616" s="402" t="str">
        <f>IFERROR(VLOOKUP($L616,[4]Insumos!$C$2:$F$517,4,FALSE),"")</f>
        <v/>
      </c>
      <c r="R616" s="571"/>
      <c r="S616" s="449"/>
      <c r="T616" s="449"/>
    </row>
    <row r="617" spans="2:20" x14ac:dyDescent="0.25">
      <c r="B617" s="403" t="str">
        <f>IF(Tabla1[[#This Row],[Código_Actividad]]="","",CONCATENATE(Tabla1[[#This Row],[POA]],".",Tabla1[[#This Row],[SRS]],".",Tabla1[[#This Row],[AREA]],".",Tabla1[[#This Row],[TIPO]]))</f>
        <v/>
      </c>
      <c r="C617" s="403" t="str">
        <f>IF(Tabla1[[#This Row],[Código_Actividad]]="","",'Formulario PPGR1'!#REF!)</f>
        <v/>
      </c>
      <c r="D617" s="403" t="str">
        <f>IF(Tabla1[[#This Row],[Código_Actividad]]="","",'Formulario PPGR1'!#REF!)</f>
        <v/>
      </c>
      <c r="E617" s="403" t="str">
        <f>IF(Tabla1[[#This Row],[Código_Actividad]]="","",'Formulario PPGR1'!#REF!)</f>
        <v/>
      </c>
      <c r="F617" s="403" t="str">
        <f>IF(Tabla1[[#This Row],[Código_Actividad]]="","",'Formulario PPGR1'!#REF!)</f>
        <v/>
      </c>
      <c r="G617" s="400"/>
      <c r="H617" s="419" t="str">
        <f>IFERROR(VLOOKUP(Tabla1[[#This Row],[Código_Actividad]],'Formulario PPGR2'!$H$10:$I$1048576,2,FALSE),"")</f>
        <v/>
      </c>
      <c r="I617" s="336" t="str">
        <f>IFERROR(VLOOKUP(Tabla1[[#This Row],[Código_Actividad]],Tabla2[[Código]:[Total de Acciones ]],15,FALSE),"")</f>
        <v/>
      </c>
      <c r="J617" s="557"/>
      <c r="K617" s="556" t="str">
        <f>IFERROR(VLOOKUP($J617,[3]LSIns!$B$5:$C$45,2,FALSE),"")</f>
        <v/>
      </c>
      <c r="L617" s="557"/>
      <c r="M617" s="401" t="str">
        <f>IFERROR(VLOOKUP($L617,[4]Insumos!$C$2:$F$517,2,FALSE),"")</f>
        <v/>
      </c>
      <c r="N617" s="505"/>
      <c r="O617" s="402" t="str">
        <f>IFERROR(VLOOKUP($L617,[4]Insumos!$C$2:$F$517,3,FALSE),"")</f>
        <v/>
      </c>
      <c r="P617" s="337" t="e">
        <f>+Tabla1[[#This Row],[Precio Unitario]]*Tabla1[[#This Row],[Cantidad de Insumos]]</f>
        <v>#VALUE!</v>
      </c>
      <c r="Q617" s="402" t="str">
        <f>IFERROR(VLOOKUP($L617,[4]Insumos!$C$2:$F$517,4,FALSE),"")</f>
        <v/>
      </c>
      <c r="R617" s="571"/>
      <c r="S617" s="449"/>
      <c r="T617" s="449"/>
    </row>
    <row r="618" spans="2:20" x14ac:dyDescent="0.25">
      <c r="B618" s="403" t="str">
        <f>IF(Tabla1[[#This Row],[Código_Actividad]]="","",CONCATENATE(Tabla1[[#This Row],[POA]],".",Tabla1[[#This Row],[SRS]],".",Tabla1[[#This Row],[AREA]],".",Tabla1[[#This Row],[TIPO]]))</f>
        <v/>
      </c>
      <c r="C618" s="403" t="str">
        <f>IF(Tabla1[[#This Row],[Código_Actividad]]="","",'Formulario PPGR1'!#REF!)</f>
        <v/>
      </c>
      <c r="D618" s="403" t="str">
        <f>IF(Tabla1[[#This Row],[Código_Actividad]]="","",'Formulario PPGR1'!#REF!)</f>
        <v/>
      </c>
      <c r="E618" s="403" t="str">
        <f>IF(Tabla1[[#This Row],[Código_Actividad]]="","",'Formulario PPGR1'!#REF!)</f>
        <v/>
      </c>
      <c r="F618" s="403" t="str">
        <f>IF(Tabla1[[#This Row],[Código_Actividad]]="","",'Formulario PPGR1'!#REF!)</f>
        <v/>
      </c>
      <c r="G618" s="400"/>
      <c r="H618" s="419" t="str">
        <f>IFERROR(VLOOKUP(Tabla1[[#This Row],[Código_Actividad]],'Formulario PPGR2'!$H$10:$I$1048576,2,FALSE),"")</f>
        <v/>
      </c>
      <c r="I618" s="336" t="str">
        <f>IFERROR(VLOOKUP(Tabla1[[#This Row],[Código_Actividad]],Tabla2[[Código]:[Total de Acciones ]],15,FALSE),"")</f>
        <v/>
      </c>
      <c r="J618" s="557"/>
      <c r="K618" s="556" t="str">
        <f>IFERROR(VLOOKUP($J618,[3]LSIns!$B$5:$C$45,2,FALSE),"")</f>
        <v/>
      </c>
      <c r="L618" s="557"/>
      <c r="M618" s="401" t="str">
        <f>IFERROR(VLOOKUP($L618,[4]Insumos!$C$2:$F$517,2,FALSE),"")</f>
        <v/>
      </c>
      <c r="N618" s="505"/>
      <c r="O618" s="402" t="str">
        <f>IFERROR(VLOOKUP($L618,[4]Insumos!$C$2:$F$517,3,FALSE),"")</f>
        <v/>
      </c>
      <c r="P618" s="337" t="e">
        <f>+Tabla1[[#This Row],[Precio Unitario]]*Tabla1[[#This Row],[Cantidad de Insumos]]</f>
        <v>#VALUE!</v>
      </c>
      <c r="Q618" s="402" t="str">
        <f>IFERROR(VLOOKUP($L618,[4]Insumos!$C$2:$F$517,4,FALSE),"")</f>
        <v/>
      </c>
      <c r="R618" s="571"/>
      <c r="S618" s="449"/>
      <c r="T618" s="449"/>
    </row>
    <row r="619" spans="2:20" x14ac:dyDescent="0.25">
      <c r="B619" s="403" t="str">
        <f>IF(Tabla1[[#This Row],[Código_Actividad]]="","",CONCATENATE(Tabla1[[#This Row],[POA]],".",Tabla1[[#This Row],[SRS]],".",Tabla1[[#This Row],[AREA]],".",Tabla1[[#This Row],[TIPO]]))</f>
        <v/>
      </c>
      <c r="C619" s="403" t="str">
        <f>IF(Tabla1[[#This Row],[Código_Actividad]]="","",'Formulario PPGR1'!#REF!)</f>
        <v/>
      </c>
      <c r="D619" s="403" t="str">
        <f>IF(Tabla1[[#This Row],[Código_Actividad]]="","",'Formulario PPGR1'!#REF!)</f>
        <v/>
      </c>
      <c r="E619" s="403" t="str">
        <f>IF(Tabla1[[#This Row],[Código_Actividad]]="","",'Formulario PPGR1'!#REF!)</f>
        <v/>
      </c>
      <c r="F619" s="403" t="str">
        <f>IF(Tabla1[[#This Row],[Código_Actividad]]="","",'Formulario PPGR1'!#REF!)</f>
        <v/>
      </c>
      <c r="G619" s="400"/>
      <c r="H619" s="419" t="str">
        <f>IFERROR(VLOOKUP(Tabla1[[#This Row],[Código_Actividad]],'Formulario PPGR2'!$H$10:$I$1048576,2,FALSE),"")</f>
        <v/>
      </c>
      <c r="I619" s="336" t="str">
        <f>IFERROR(VLOOKUP(Tabla1[[#This Row],[Código_Actividad]],Tabla2[[Código]:[Total de Acciones ]],15,FALSE),"")</f>
        <v/>
      </c>
      <c r="J619" s="557"/>
      <c r="K619" s="556" t="str">
        <f>IFERROR(VLOOKUP($J619,[3]LSIns!$B$5:$C$45,2,FALSE),"")</f>
        <v/>
      </c>
      <c r="L619" s="557"/>
      <c r="M619" s="401" t="str">
        <f>IFERROR(VLOOKUP($L619,[4]Insumos!$C$2:$F$517,2,FALSE),"")</f>
        <v/>
      </c>
      <c r="N619" s="505"/>
      <c r="O619" s="402" t="str">
        <f>IFERROR(VLOOKUP($L619,[4]Insumos!$C$2:$F$517,3,FALSE),"")</f>
        <v/>
      </c>
      <c r="P619" s="337" t="e">
        <f>+Tabla1[[#This Row],[Precio Unitario]]*Tabla1[[#This Row],[Cantidad de Insumos]]</f>
        <v>#VALUE!</v>
      </c>
      <c r="Q619" s="402" t="str">
        <f>IFERROR(VLOOKUP($L619,[4]Insumos!$C$2:$F$517,4,FALSE),"")</f>
        <v/>
      </c>
      <c r="R619" s="571"/>
      <c r="S619" s="449"/>
      <c r="T619" s="449"/>
    </row>
    <row r="620" spans="2:20" x14ac:dyDescent="0.25">
      <c r="B620" s="403" t="str">
        <f>IF(Tabla1[[#This Row],[Código_Actividad]]="","",CONCATENATE(Tabla1[[#This Row],[POA]],".",Tabla1[[#This Row],[SRS]],".",Tabla1[[#This Row],[AREA]],".",Tabla1[[#This Row],[TIPO]]))</f>
        <v/>
      </c>
      <c r="C620" s="403" t="str">
        <f>IF(Tabla1[[#This Row],[Código_Actividad]]="","",'Formulario PPGR1'!#REF!)</f>
        <v/>
      </c>
      <c r="D620" s="403" t="str">
        <f>IF(Tabla1[[#This Row],[Código_Actividad]]="","",'Formulario PPGR1'!#REF!)</f>
        <v/>
      </c>
      <c r="E620" s="403" t="str">
        <f>IF(Tabla1[[#This Row],[Código_Actividad]]="","",'Formulario PPGR1'!#REF!)</f>
        <v/>
      </c>
      <c r="F620" s="403" t="str">
        <f>IF(Tabla1[[#This Row],[Código_Actividad]]="","",'Formulario PPGR1'!#REF!)</f>
        <v/>
      </c>
      <c r="G620" s="400"/>
      <c r="H620" s="419" t="str">
        <f>IFERROR(VLOOKUP(Tabla1[[#This Row],[Código_Actividad]],'Formulario PPGR2'!$H$10:$I$1048576,2,FALSE),"")</f>
        <v/>
      </c>
      <c r="I620" s="336" t="str">
        <f>IFERROR(VLOOKUP(Tabla1[[#This Row],[Código_Actividad]],Tabla2[[Código]:[Total de Acciones ]],15,FALSE),"")</f>
        <v/>
      </c>
      <c r="J620" s="557"/>
      <c r="K620" s="556" t="str">
        <f>IFERROR(VLOOKUP($J620,[3]LSIns!$B$5:$C$45,2,FALSE),"")</f>
        <v/>
      </c>
      <c r="L620" s="557"/>
      <c r="M620" s="401" t="str">
        <f>IFERROR(VLOOKUP($L620,[4]Insumos!$C$2:$F$517,2,FALSE),"")</f>
        <v/>
      </c>
      <c r="N620" s="505"/>
      <c r="O620" s="402" t="str">
        <f>IFERROR(VLOOKUP($L620,[4]Insumos!$C$2:$F$517,3,FALSE),"")</f>
        <v/>
      </c>
      <c r="P620" s="337" t="e">
        <f>+Tabla1[[#This Row],[Precio Unitario]]*Tabla1[[#This Row],[Cantidad de Insumos]]</f>
        <v>#VALUE!</v>
      </c>
      <c r="Q620" s="402" t="str">
        <f>IFERROR(VLOOKUP($L620,[4]Insumos!$C$2:$F$517,4,FALSE),"")</f>
        <v/>
      </c>
      <c r="R620" s="571"/>
      <c r="S620" s="449"/>
      <c r="T620" s="449"/>
    </row>
    <row r="621" spans="2:20" x14ac:dyDescent="0.25">
      <c r="B621" s="403" t="str">
        <f>IF(Tabla1[[#This Row],[Código_Actividad]]="","",CONCATENATE(Tabla1[[#This Row],[POA]],".",Tabla1[[#This Row],[SRS]],".",Tabla1[[#This Row],[AREA]],".",Tabla1[[#This Row],[TIPO]]))</f>
        <v/>
      </c>
      <c r="C621" s="403" t="str">
        <f>IF(Tabla1[[#This Row],[Código_Actividad]]="","",'Formulario PPGR1'!#REF!)</f>
        <v/>
      </c>
      <c r="D621" s="403" t="str">
        <f>IF(Tabla1[[#This Row],[Código_Actividad]]="","",'Formulario PPGR1'!#REF!)</f>
        <v/>
      </c>
      <c r="E621" s="403" t="str">
        <f>IF(Tabla1[[#This Row],[Código_Actividad]]="","",'Formulario PPGR1'!#REF!)</f>
        <v/>
      </c>
      <c r="F621" s="403" t="str">
        <f>IF(Tabla1[[#This Row],[Código_Actividad]]="","",'Formulario PPGR1'!#REF!)</f>
        <v/>
      </c>
      <c r="G621" s="400"/>
      <c r="H621" s="419" t="str">
        <f>IFERROR(VLOOKUP(Tabla1[[#This Row],[Código_Actividad]],'Formulario PPGR2'!$H$10:$I$1048576,2,FALSE),"")</f>
        <v/>
      </c>
      <c r="I621" s="336" t="str">
        <f>IFERROR(VLOOKUP(Tabla1[[#This Row],[Código_Actividad]],Tabla2[[Código]:[Total de Acciones ]],15,FALSE),"")</f>
        <v/>
      </c>
      <c r="J621" s="557"/>
      <c r="K621" s="556" t="str">
        <f>IFERROR(VLOOKUP($J621,[3]LSIns!$B$5:$C$45,2,FALSE),"")</f>
        <v/>
      </c>
      <c r="L621" s="557"/>
      <c r="M621" s="401" t="str">
        <f>IFERROR(VLOOKUP($L621,[4]Insumos!$C$2:$F$517,2,FALSE),"")</f>
        <v/>
      </c>
      <c r="N621" s="505"/>
      <c r="O621" s="402" t="str">
        <f>IFERROR(VLOOKUP($L621,[4]Insumos!$C$2:$F$517,3,FALSE),"")</f>
        <v/>
      </c>
      <c r="P621" s="337" t="e">
        <f>+Tabla1[[#This Row],[Precio Unitario]]*Tabla1[[#This Row],[Cantidad de Insumos]]</f>
        <v>#VALUE!</v>
      </c>
      <c r="Q621" s="402" t="str">
        <f>IFERROR(VLOOKUP($L621,[4]Insumos!$C$2:$F$517,4,FALSE),"")</f>
        <v/>
      </c>
      <c r="R621" s="571"/>
      <c r="S621" s="449"/>
      <c r="T621" s="449"/>
    </row>
    <row r="622" spans="2:20" x14ac:dyDescent="0.25">
      <c r="B622" s="403" t="str">
        <f>IF(Tabla1[[#This Row],[Código_Actividad]]="","",CONCATENATE(Tabla1[[#This Row],[POA]],".",Tabla1[[#This Row],[SRS]],".",Tabla1[[#This Row],[AREA]],".",Tabla1[[#This Row],[TIPO]]))</f>
        <v/>
      </c>
      <c r="C622" s="403" t="str">
        <f>IF(Tabla1[[#This Row],[Código_Actividad]]="","",'Formulario PPGR1'!#REF!)</f>
        <v/>
      </c>
      <c r="D622" s="403" t="str">
        <f>IF(Tabla1[[#This Row],[Código_Actividad]]="","",'Formulario PPGR1'!#REF!)</f>
        <v/>
      </c>
      <c r="E622" s="403" t="str">
        <f>IF(Tabla1[[#This Row],[Código_Actividad]]="","",'Formulario PPGR1'!#REF!)</f>
        <v/>
      </c>
      <c r="F622" s="403" t="str">
        <f>IF(Tabla1[[#This Row],[Código_Actividad]]="","",'Formulario PPGR1'!#REF!)</f>
        <v/>
      </c>
      <c r="G622" s="400"/>
      <c r="H622" s="419" t="str">
        <f>IFERROR(VLOOKUP(Tabla1[[#This Row],[Código_Actividad]],'Formulario PPGR2'!$H$10:$I$1048576,2,FALSE),"")</f>
        <v/>
      </c>
      <c r="I622" s="336" t="str">
        <f>IFERROR(VLOOKUP(Tabla1[[#This Row],[Código_Actividad]],Tabla2[[Código]:[Total de Acciones ]],15,FALSE),"")</f>
        <v/>
      </c>
      <c r="J622" s="557"/>
      <c r="K622" s="556" t="str">
        <f>IFERROR(VLOOKUP($J622,[3]LSIns!$B$5:$C$45,2,FALSE),"")</f>
        <v/>
      </c>
      <c r="L622" s="557"/>
      <c r="M622" s="401" t="str">
        <f>IFERROR(VLOOKUP($L622,[4]Insumos!$C$2:$F$517,2,FALSE),"")</f>
        <v/>
      </c>
      <c r="N622" s="505"/>
      <c r="O622" s="402" t="str">
        <f>IFERROR(VLOOKUP($L622,[4]Insumos!$C$2:$F$517,3,FALSE),"")</f>
        <v/>
      </c>
      <c r="P622" s="337" t="e">
        <f>+Tabla1[[#This Row],[Precio Unitario]]*Tabla1[[#This Row],[Cantidad de Insumos]]</f>
        <v>#VALUE!</v>
      </c>
      <c r="Q622" s="402" t="str">
        <f>IFERROR(VLOOKUP($L622,[4]Insumos!$C$2:$F$517,4,FALSE),"")</f>
        <v/>
      </c>
      <c r="R622" s="571"/>
      <c r="S622" s="449"/>
      <c r="T622" s="449"/>
    </row>
    <row r="623" spans="2:20" x14ac:dyDescent="0.25">
      <c r="B623" s="403" t="str">
        <f>IF(Tabla1[[#This Row],[Código_Actividad]]="","",CONCATENATE(Tabla1[[#This Row],[POA]],".",Tabla1[[#This Row],[SRS]],".",Tabla1[[#This Row],[AREA]],".",Tabla1[[#This Row],[TIPO]]))</f>
        <v/>
      </c>
      <c r="C623" s="403" t="str">
        <f>IF(Tabla1[[#This Row],[Código_Actividad]]="","",'Formulario PPGR1'!#REF!)</f>
        <v/>
      </c>
      <c r="D623" s="403" t="str">
        <f>IF(Tabla1[[#This Row],[Código_Actividad]]="","",'Formulario PPGR1'!#REF!)</f>
        <v/>
      </c>
      <c r="E623" s="403" t="str">
        <f>IF(Tabla1[[#This Row],[Código_Actividad]]="","",'Formulario PPGR1'!#REF!)</f>
        <v/>
      </c>
      <c r="F623" s="403" t="str">
        <f>IF(Tabla1[[#This Row],[Código_Actividad]]="","",'Formulario PPGR1'!#REF!)</f>
        <v/>
      </c>
      <c r="G623" s="400"/>
      <c r="H623" s="419" t="str">
        <f>IFERROR(VLOOKUP(Tabla1[[#This Row],[Código_Actividad]],'Formulario PPGR2'!$H$10:$I$1048576,2,FALSE),"")</f>
        <v/>
      </c>
      <c r="I623" s="336" t="str">
        <f>IFERROR(VLOOKUP(Tabla1[[#This Row],[Código_Actividad]],Tabla2[[Código]:[Total de Acciones ]],15,FALSE),"")</f>
        <v/>
      </c>
      <c r="J623" s="557"/>
      <c r="K623" s="556" t="str">
        <f>IFERROR(VLOOKUP($J623,[3]LSIns!$B$5:$C$45,2,FALSE),"")</f>
        <v/>
      </c>
      <c r="L623" s="557"/>
      <c r="M623" s="401" t="str">
        <f>IFERROR(VLOOKUP($L623,[4]Insumos!$C$2:$F$517,2,FALSE),"")</f>
        <v/>
      </c>
      <c r="N623" s="505"/>
      <c r="O623" s="402" t="str">
        <f>IFERROR(VLOOKUP($L623,[4]Insumos!$C$2:$F$517,3,FALSE),"")</f>
        <v/>
      </c>
      <c r="P623" s="337" t="e">
        <f>+Tabla1[[#This Row],[Precio Unitario]]*Tabla1[[#This Row],[Cantidad de Insumos]]</f>
        <v>#VALUE!</v>
      </c>
      <c r="Q623" s="402" t="str">
        <f>IFERROR(VLOOKUP($L623,[4]Insumos!$C$2:$F$517,4,FALSE),"")</f>
        <v/>
      </c>
      <c r="R623" s="571"/>
      <c r="S623" s="449"/>
      <c r="T623" s="449"/>
    </row>
    <row r="624" spans="2:20" x14ac:dyDescent="0.25">
      <c r="B624" s="403" t="str">
        <f>IF(Tabla1[[#This Row],[Código_Actividad]]="","",CONCATENATE(Tabla1[[#This Row],[POA]],".",Tabla1[[#This Row],[SRS]],".",Tabla1[[#This Row],[AREA]],".",Tabla1[[#This Row],[TIPO]]))</f>
        <v/>
      </c>
      <c r="C624" s="403" t="str">
        <f>IF(Tabla1[[#This Row],[Código_Actividad]]="","",'Formulario PPGR1'!#REF!)</f>
        <v/>
      </c>
      <c r="D624" s="403" t="str">
        <f>IF(Tabla1[[#This Row],[Código_Actividad]]="","",'Formulario PPGR1'!#REF!)</f>
        <v/>
      </c>
      <c r="E624" s="403" t="str">
        <f>IF(Tabla1[[#This Row],[Código_Actividad]]="","",'Formulario PPGR1'!#REF!)</f>
        <v/>
      </c>
      <c r="F624" s="403" t="str">
        <f>IF(Tabla1[[#This Row],[Código_Actividad]]="","",'Formulario PPGR1'!#REF!)</f>
        <v/>
      </c>
      <c r="G624" s="400"/>
      <c r="H624" s="419" t="str">
        <f>IFERROR(VLOOKUP(Tabla1[[#This Row],[Código_Actividad]],'Formulario PPGR2'!$H$10:$I$1048576,2,FALSE),"")</f>
        <v/>
      </c>
      <c r="I624" s="336" t="str">
        <f>IFERROR(VLOOKUP(Tabla1[[#This Row],[Código_Actividad]],Tabla2[[Código]:[Total de Acciones ]],15,FALSE),"")</f>
        <v/>
      </c>
      <c r="J624" s="557"/>
      <c r="K624" s="556" t="str">
        <f>IFERROR(VLOOKUP($J624,[3]LSIns!$B$5:$C$45,2,FALSE),"")</f>
        <v/>
      </c>
      <c r="L624" s="557"/>
      <c r="M624" s="401" t="str">
        <f>IFERROR(VLOOKUP($L624,[4]Insumos!$C$2:$F$517,2,FALSE),"")</f>
        <v/>
      </c>
      <c r="N624" s="505"/>
      <c r="O624" s="402" t="str">
        <f>IFERROR(VLOOKUP($L624,[4]Insumos!$C$2:$F$517,3,FALSE),"")</f>
        <v/>
      </c>
      <c r="P624" s="337" t="e">
        <f>+Tabla1[[#This Row],[Precio Unitario]]*Tabla1[[#This Row],[Cantidad de Insumos]]</f>
        <v>#VALUE!</v>
      </c>
      <c r="Q624" s="402" t="str">
        <f>IFERROR(VLOOKUP($L624,[4]Insumos!$C$2:$F$517,4,FALSE),"")</f>
        <v/>
      </c>
      <c r="R624" s="571"/>
      <c r="S624" s="449"/>
      <c r="T624" s="449"/>
    </row>
    <row r="625" spans="2:20" x14ac:dyDescent="0.25">
      <c r="B625" s="403" t="str">
        <f>IF(Tabla1[[#This Row],[Código_Actividad]]="","",CONCATENATE(Tabla1[[#This Row],[POA]],".",Tabla1[[#This Row],[SRS]],".",Tabla1[[#This Row],[AREA]],".",Tabla1[[#This Row],[TIPO]]))</f>
        <v/>
      </c>
      <c r="C625" s="403" t="str">
        <f>IF(Tabla1[[#This Row],[Código_Actividad]]="","",'Formulario PPGR1'!#REF!)</f>
        <v/>
      </c>
      <c r="D625" s="403" t="str">
        <f>IF(Tabla1[[#This Row],[Código_Actividad]]="","",'Formulario PPGR1'!#REF!)</f>
        <v/>
      </c>
      <c r="E625" s="403" t="str">
        <f>IF(Tabla1[[#This Row],[Código_Actividad]]="","",'Formulario PPGR1'!#REF!)</f>
        <v/>
      </c>
      <c r="F625" s="403" t="str">
        <f>IF(Tabla1[[#This Row],[Código_Actividad]]="","",'Formulario PPGR1'!#REF!)</f>
        <v/>
      </c>
      <c r="G625" s="400"/>
      <c r="H625" s="419" t="str">
        <f>IFERROR(VLOOKUP(Tabla1[[#This Row],[Código_Actividad]],'Formulario PPGR2'!$H$10:$I$1048576,2,FALSE),"")</f>
        <v/>
      </c>
      <c r="I625" s="336" t="str">
        <f>IFERROR(VLOOKUP(Tabla1[[#This Row],[Código_Actividad]],Tabla2[[Código]:[Total de Acciones ]],15,FALSE),"")</f>
        <v/>
      </c>
      <c r="J625" s="557"/>
      <c r="K625" s="556" t="str">
        <f>IFERROR(VLOOKUP($J625,[3]LSIns!$B$5:$C$45,2,FALSE),"")</f>
        <v/>
      </c>
      <c r="L625" s="557"/>
      <c r="M625" s="401" t="str">
        <f>IFERROR(VLOOKUP($L625,[4]Insumos!$C$2:$F$517,2,FALSE),"")</f>
        <v/>
      </c>
      <c r="N625" s="505"/>
      <c r="O625" s="402" t="str">
        <f>IFERROR(VLOOKUP($L625,[4]Insumos!$C$2:$F$517,3,FALSE),"")</f>
        <v/>
      </c>
      <c r="P625" s="337" t="e">
        <f>+Tabla1[[#This Row],[Precio Unitario]]*Tabla1[[#This Row],[Cantidad de Insumos]]</f>
        <v>#VALUE!</v>
      </c>
      <c r="Q625" s="402" t="str">
        <f>IFERROR(VLOOKUP($L625,[4]Insumos!$C$2:$F$517,4,FALSE),"")</f>
        <v/>
      </c>
      <c r="R625" s="571"/>
      <c r="S625" s="449"/>
      <c r="T625" s="449"/>
    </row>
    <row r="626" spans="2:20" ht="25.5" x14ac:dyDescent="0.25">
      <c r="B626" s="403" t="str">
        <f>IF(Tabla1[[#This Row],[Código_Actividad]]="","",CONCATENATE(Tabla1[[#This Row],[POA]],".",Tabla1[[#This Row],[SRS]],".",Tabla1[[#This Row],[AREA]],".",Tabla1[[#This Row],[TIPO]]))</f>
        <v/>
      </c>
      <c r="C626" s="403" t="str">
        <f>IF(Tabla1[[#This Row],[Código_Actividad]]="","",'Formulario PPGR1'!#REF!)</f>
        <v/>
      </c>
      <c r="D626" s="403" t="str">
        <f>IF(Tabla1[[#This Row],[Código_Actividad]]="","",'Formulario PPGR1'!#REF!)</f>
        <v/>
      </c>
      <c r="E626" s="403" t="str">
        <f>IF(Tabla1[[#This Row],[Código_Actividad]]="","",'Formulario PPGR1'!#REF!)</f>
        <v/>
      </c>
      <c r="F626" s="403" t="str">
        <f>IF(Tabla1[[#This Row],[Código_Actividad]]="","",'Formulario PPGR1'!#REF!)</f>
        <v/>
      </c>
      <c r="G626" s="400"/>
      <c r="H626" s="419" t="str">
        <f>IFERROR(VLOOKUP(Tabla1[[#This Row],[Código_Actividad]],'Formulario PPGR2'!$H$10:$I$1048576,2,FALSE),"")</f>
        <v/>
      </c>
      <c r="I626" s="336" t="str">
        <f>IFERROR(VLOOKUP(Tabla1[[#This Row],[Código_Actividad]],Tabla2[[Código]:[Total de Acciones ]],15,FALSE),"")</f>
        <v/>
      </c>
      <c r="J626" s="557"/>
      <c r="K626" s="563" t="s">
        <v>1726</v>
      </c>
      <c r="L626" s="563"/>
      <c r="M626" s="401" t="str">
        <f>IFERROR(VLOOKUP($L626,[4]Insumos!$C$2:$F$517,2,FALSE),"")</f>
        <v/>
      </c>
      <c r="N626" s="508"/>
      <c r="O626" s="402" t="str">
        <f>IFERROR(VLOOKUP($L626,[4]Insumos!$C$2:$F$517,3,FALSE),"")</f>
        <v/>
      </c>
      <c r="P626" s="337" t="e">
        <f>+Tabla1[[#This Row],[Precio Unitario]]*Tabla1[[#This Row],[Cantidad de Insumos]]</f>
        <v>#VALUE!</v>
      </c>
      <c r="Q626" s="402" t="str">
        <f>IFERROR(VLOOKUP($L626,[4]Insumos!$C$2:$F$517,4,FALSE),"")</f>
        <v/>
      </c>
      <c r="R626" s="571"/>
      <c r="S626" s="449"/>
      <c r="T626" s="449"/>
    </row>
    <row r="627" spans="2:20" x14ac:dyDescent="0.25">
      <c r="B627" s="403" t="str">
        <f>IF(Tabla1[[#This Row],[Código_Actividad]]="","",CONCATENATE(Tabla1[[#This Row],[POA]],".",Tabla1[[#This Row],[SRS]],".",Tabla1[[#This Row],[AREA]],".",Tabla1[[#This Row],[TIPO]]))</f>
        <v/>
      </c>
      <c r="C627" s="403" t="str">
        <f>IF(Tabla1[[#This Row],[Código_Actividad]]="","",'Formulario PPGR1'!#REF!)</f>
        <v/>
      </c>
      <c r="D627" s="403" t="str">
        <f>IF(Tabla1[[#This Row],[Código_Actividad]]="","",'Formulario PPGR1'!#REF!)</f>
        <v/>
      </c>
      <c r="E627" s="403" t="str">
        <f>IF(Tabla1[[#This Row],[Código_Actividad]]="","",'Formulario PPGR1'!#REF!)</f>
        <v/>
      </c>
      <c r="F627" s="403" t="str">
        <f>IF(Tabla1[[#This Row],[Código_Actividad]]="","",'Formulario PPGR1'!#REF!)</f>
        <v/>
      </c>
      <c r="G627" s="400"/>
      <c r="H627" s="419" t="str">
        <f>IFERROR(VLOOKUP(Tabla1[[#This Row],[Código_Actividad]],'Formulario PPGR2'!$H$10:$I$1048576,2,FALSE),"")</f>
        <v/>
      </c>
      <c r="I627" s="336" t="str">
        <f>IFERROR(VLOOKUP(Tabla1[[#This Row],[Código_Actividad]],Tabla2[[Código]:[Total de Acciones ]],15,FALSE),"")</f>
        <v/>
      </c>
      <c r="J627" s="557"/>
      <c r="K627" s="564"/>
      <c r="L627" s="563"/>
      <c r="M627" s="401" t="str">
        <f>IFERROR(VLOOKUP($L627,[4]Insumos!$C$2:$F$517,2,FALSE),"")</f>
        <v/>
      </c>
      <c r="N627" s="508"/>
      <c r="O627" s="402" t="str">
        <f>IFERROR(VLOOKUP($L627,[4]Insumos!$C$2:$F$517,3,FALSE),"")</f>
        <v/>
      </c>
      <c r="P627" s="337" t="e">
        <f>+Tabla1[[#This Row],[Precio Unitario]]*Tabla1[[#This Row],[Cantidad de Insumos]]</f>
        <v>#VALUE!</v>
      </c>
      <c r="Q627" s="402" t="str">
        <f>IFERROR(VLOOKUP($L627,[4]Insumos!$C$2:$F$517,4,FALSE),"")</f>
        <v/>
      </c>
      <c r="R627" s="571"/>
      <c r="S627" s="449"/>
      <c r="T627" s="449"/>
    </row>
    <row r="628" spans="2:20" x14ac:dyDescent="0.25">
      <c r="B628" s="403" t="str">
        <f>IF(Tabla1[[#This Row],[Código_Actividad]]="","",CONCATENATE(Tabla1[[#This Row],[POA]],".",Tabla1[[#This Row],[SRS]],".",Tabla1[[#This Row],[AREA]],".",Tabla1[[#This Row],[TIPO]]))</f>
        <v/>
      </c>
      <c r="C628" s="403" t="str">
        <f>IF(Tabla1[[#This Row],[Código_Actividad]]="","",'Formulario PPGR1'!#REF!)</f>
        <v/>
      </c>
      <c r="D628" s="403" t="str">
        <f>IF(Tabla1[[#This Row],[Código_Actividad]]="","",'Formulario PPGR1'!#REF!)</f>
        <v/>
      </c>
      <c r="E628" s="403" t="str">
        <f>IF(Tabla1[[#This Row],[Código_Actividad]]="","",'Formulario PPGR1'!#REF!)</f>
        <v/>
      </c>
      <c r="F628" s="403" t="str">
        <f>IF(Tabla1[[#This Row],[Código_Actividad]]="","",'Formulario PPGR1'!#REF!)</f>
        <v/>
      </c>
      <c r="G628" s="400"/>
      <c r="H628" s="419" t="str">
        <f>IFERROR(VLOOKUP(Tabla1[[#This Row],[Código_Actividad]],'Formulario PPGR2'!$H$10:$I$1048576,2,FALSE),"")</f>
        <v/>
      </c>
      <c r="I628" s="336" t="str">
        <f>IFERROR(VLOOKUP(Tabla1[[#This Row],[Código_Actividad]],Tabla2[[Código]:[Total de Acciones ]],15,FALSE),"")</f>
        <v/>
      </c>
      <c r="J628" s="565"/>
      <c r="K628" s="566" t="s">
        <v>1298</v>
      </c>
      <c r="L628" s="565"/>
      <c r="M628" s="401" t="str">
        <f>IFERROR(VLOOKUP($L628,[4]Insumos!$C$2:$F$517,2,FALSE),"")</f>
        <v/>
      </c>
      <c r="N628" s="509"/>
      <c r="O628" s="402" t="str">
        <f>IFERROR(VLOOKUP($L628,[4]Insumos!$C$2:$F$517,3,FALSE),"")</f>
        <v/>
      </c>
      <c r="P628" s="337" t="e">
        <f>+Tabla1[[#This Row],[Precio Unitario]]*Tabla1[[#This Row],[Cantidad de Insumos]]</f>
        <v>#VALUE!</v>
      </c>
      <c r="Q628" s="402" t="str">
        <f>IFERROR(VLOOKUP($L628,[4]Insumos!$C$2:$F$517,4,FALSE),"")</f>
        <v/>
      </c>
      <c r="R628" s="571"/>
      <c r="S628" s="449"/>
      <c r="T628" s="449"/>
    </row>
    <row r="629" spans="2:20" x14ac:dyDescent="0.25">
      <c r="B629" s="403" t="str">
        <f>IF(Tabla1[[#This Row],[Código_Actividad]]="","",CONCATENATE(Tabla1[[#This Row],[POA]],".",Tabla1[[#This Row],[SRS]],".",Tabla1[[#This Row],[AREA]],".",Tabla1[[#This Row],[TIPO]]))</f>
        <v/>
      </c>
      <c r="C629" s="403" t="str">
        <f>IF(Tabla1[[#This Row],[Código_Actividad]]="","",'Formulario PPGR1'!#REF!)</f>
        <v/>
      </c>
      <c r="D629" s="403" t="str">
        <f>IF(Tabla1[[#This Row],[Código_Actividad]]="","",'Formulario PPGR1'!#REF!)</f>
        <v/>
      </c>
      <c r="E629" s="403" t="str">
        <f>IF(Tabla1[[#This Row],[Código_Actividad]]="","",'Formulario PPGR1'!#REF!)</f>
        <v/>
      </c>
      <c r="F629" s="403" t="str">
        <f>IF(Tabla1[[#This Row],[Código_Actividad]]="","",'Formulario PPGR1'!#REF!)</f>
        <v/>
      </c>
      <c r="G629" s="400"/>
      <c r="H629" s="419" t="str">
        <f>IFERROR(VLOOKUP(Tabla1[[#This Row],[Código_Actividad]],'Formulario PPGR2'!$H$10:$I$1048576,2,FALSE),"")</f>
        <v/>
      </c>
      <c r="I629" s="336" t="str">
        <f>IFERROR(VLOOKUP(Tabla1[[#This Row],[Código_Actividad]],Tabla2[[Código]:[Total de Acciones ]],15,FALSE),"")</f>
        <v/>
      </c>
      <c r="J629" s="565"/>
      <c r="K629" s="566" t="s">
        <v>987</v>
      </c>
      <c r="L629" s="565"/>
      <c r="M629" s="401" t="str">
        <f>IFERROR(VLOOKUP($L629,[4]Insumos!$C$2:$F$517,2,FALSE),"")</f>
        <v/>
      </c>
      <c r="N629" s="509"/>
      <c r="O629" s="402" t="str">
        <f>IFERROR(VLOOKUP($L629,[4]Insumos!$C$2:$F$517,3,FALSE),"")</f>
        <v/>
      </c>
      <c r="P629" s="337" t="e">
        <f>+Tabla1[[#This Row],[Precio Unitario]]*Tabla1[[#This Row],[Cantidad de Insumos]]</f>
        <v>#VALUE!</v>
      </c>
      <c r="Q629" s="402" t="str">
        <f>IFERROR(VLOOKUP($L629,[4]Insumos!$C$2:$F$517,4,FALSE),"")</f>
        <v/>
      </c>
      <c r="R629" s="571"/>
      <c r="S629" s="449"/>
      <c r="T629" s="449"/>
    </row>
    <row r="630" spans="2:20" x14ac:dyDescent="0.25">
      <c r="B630" s="403" t="str">
        <f>IF(Tabla1[[#This Row],[Código_Actividad]]="","",CONCATENATE(Tabla1[[#This Row],[POA]],".",Tabla1[[#This Row],[SRS]],".",Tabla1[[#This Row],[AREA]],".",Tabla1[[#This Row],[TIPO]]))</f>
        <v/>
      </c>
      <c r="C630" s="403" t="str">
        <f>IF(Tabla1[[#This Row],[Código_Actividad]]="","",'Formulario PPGR1'!#REF!)</f>
        <v/>
      </c>
      <c r="D630" s="403" t="str">
        <f>IF(Tabla1[[#This Row],[Código_Actividad]]="","",'Formulario PPGR1'!#REF!)</f>
        <v/>
      </c>
      <c r="E630" s="403" t="str">
        <f>IF(Tabla1[[#This Row],[Código_Actividad]]="","",'Formulario PPGR1'!#REF!)</f>
        <v/>
      </c>
      <c r="F630" s="403" t="str">
        <f>IF(Tabla1[[#This Row],[Código_Actividad]]="","",'Formulario PPGR1'!#REF!)</f>
        <v/>
      </c>
      <c r="G630" s="400"/>
      <c r="H630" s="419" t="str">
        <f>IFERROR(VLOOKUP(Tabla1[[#This Row],[Código_Actividad]],'Formulario PPGR2'!$H$10:$I$1048576,2,FALSE),"")</f>
        <v/>
      </c>
      <c r="I630" s="336" t="str">
        <f>IFERROR(VLOOKUP(Tabla1[[#This Row],[Código_Actividad]],Tabla2[[Código]:[Total de Acciones ]],15,FALSE),"")</f>
        <v/>
      </c>
      <c r="J630" s="565"/>
      <c r="K630" s="566" t="s">
        <v>1298</v>
      </c>
      <c r="L630" s="565"/>
      <c r="M630" s="401" t="str">
        <f>IFERROR(VLOOKUP($L630,[4]Insumos!$C$2:$F$517,2,FALSE),"")</f>
        <v/>
      </c>
      <c r="N630" s="509"/>
      <c r="O630" s="402" t="str">
        <f>IFERROR(VLOOKUP($L630,[4]Insumos!$C$2:$F$517,3,FALSE),"")</f>
        <v/>
      </c>
      <c r="P630" s="337" t="e">
        <f>+Tabla1[[#This Row],[Precio Unitario]]*Tabla1[[#This Row],[Cantidad de Insumos]]</f>
        <v>#VALUE!</v>
      </c>
      <c r="Q630" s="402" t="str">
        <f>IFERROR(VLOOKUP($L630,[4]Insumos!$C$2:$F$517,4,FALSE),"")</f>
        <v/>
      </c>
      <c r="R630" s="571"/>
      <c r="S630" s="449"/>
      <c r="T630" s="449"/>
    </row>
    <row r="631" spans="2:20" x14ac:dyDescent="0.25">
      <c r="B631" s="403" t="str">
        <f>IF(Tabla1[[#This Row],[Código_Actividad]]="","",CONCATENATE(Tabla1[[#This Row],[POA]],".",Tabla1[[#This Row],[SRS]],".",Tabla1[[#This Row],[AREA]],".",Tabla1[[#This Row],[TIPO]]))</f>
        <v/>
      </c>
      <c r="C631" s="403" t="str">
        <f>IF(Tabla1[[#This Row],[Código_Actividad]]="","",'Formulario PPGR1'!#REF!)</f>
        <v/>
      </c>
      <c r="D631" s="403" t="str">
        <f>IF(Tabla1[[#This Row],[Código_Actividad]]="","",'Formulario PPGR1'!#REF!)</f>
        <v/>
      </c>
      <c r="E631" s="403" t="str">
        <f>IF(Tabla1[[#This Row],[Código_Actividad]]="","",'Formulario PPGR1'!#REF!)</f>
        <v/>
      </c>
      <c r="F631" s="403" t="str">
        <f>IF(Tabla1[[#This Row],[Código_Actividad]]="","",'Formulario PPGR1'!#REF!)</f>
        <v/>
      </c>
      <c r="G631" s="400"/>
      <c r="H631" s="419" t="str">
        <f>IFERROR(VLOOKUP(Tabla1[[#This Row],[Código_Actividad]],'Formulario PPGR2'!$H$10:$I$1048576,2,FALSE),"")</f>
        <v/>
      </c>
      <c r="I631" s="336" t="str">
        <f>IFERROR(VLOOKUP(Tabla1[[#This Row],[Código_Actividad]],Tabla2[[Código]:[Total de Acciones ]],15,FALSE),"")</f>
        <v/>
      </c>
      <c r="J631" s="565"/>
      <c r="K631" s="566" t="s">
        <v>846</v>
      </c>
      <c r="L631" s="565"/>
      <c r="M631" s="401" t="str">
        <f>IFERROR(VLOOKUP($L631,[4]Insumos!$C$2:$F$517,2,FALSE),"")</f>
        <v/>
      </c>
      <c r="N631" s="509"/>
      <c r="O631" s="402" t="str">
        <f>IFERROR(VLOOKUP($L631,[4]Insumos!$C$2:$F$517,3,FALSE),"")</f>
        <v/>
      </c>
      <c r="P631" s="337" t="e">
        <f>+Tabla1[[#This Row],[Precio Unitario]]*Tabla1[[#This Row],[Cantidad de Insumos]]</f>
        <v>#VALUE!</v>
      </c>
      <c r="Q631" s="402" t="str">
        <f>IFERROR(VLOOKUP($L631,[4]Insumos!$C$2:$F$517,4,FALSE),"")</f>
        <v/>
      </c>
      <c r="R631" s="571"/>
      <c r="S631" s="449"/>
      <c r="T631" s="449"/>
    </row>
    <row r="632" spans="2:20" x14ac:dyDescent="0.25">
      <c r="B632" s="403" t="str">
        <f>IF(Tabla1[[#This Row],[Código_Actividad]]="","",CONCATENATE(Tabla1[[#This Row],[POA]],".",Tabla1[[#This Row],[SRS]],".",Tabla1[[#This Row],[AREA]],".",Tabla1[[#This Row],[TIPO]]))</f>
        <v/>
      </c>
      <c r="C632" s="403" t="str">
        <f>IF(Tabla1[[#This Row],[Código_Actividad]]="","",'Formulario PPGR1'!#REF!)</f>
        <v/>
      </c>
      <c r="D632" s="403" t="str">
        <f>IF(Tabla1[[#This Row],[Código_Actividad]]="","",'Formulario PPGR1'!#REF!)</f>
        <v/>
      </c>
      <c r="E632" s="403" t="str">
        <f>IF(Tabla1[[#This Row],[Código_Actividad]]="","",'Formulario PPGR1'!#REF!)</f>
        <v/>
      </c>
      <c r="F632" s="403" t="str">
        <f>IF(Tabla1[[#This Row],[Código_Actividad]]="","",'Formulario PPGR1'!#REF!)</f>
        <v/>
      </c>
      <c r="G632" s="400"/>
      <c r="H632" s="419" t="str">
        <f>IFERROR(VLOOKUP(Tabla1[[#This Row],[Código_Actividad]],'Formulario PPGR2'!$H$10:$I$1048576,2,FALSE),"")</f>
        <v/>
      </c>
      <c r="I632" s="336" t="str">
        <f>IFERROR(VLOOKUP(Tabla1[[#This Row],[Código_Actividad]],Tabla2[[Código]:[Total de Acciones ]],15,FALSE),"")</f>
        <v/>
      </c>
      <c r="J632" s="557"/>
      <c r="K632" s="564"/>
      <c r="L632" s="563"/>
      <c r="M632" s="401" t="str">
        <f>IFERROR(VLOOKUP($L632,[4]Insumos!$C$2:$F$517,2,FALSE),"")</f>
        <v/>
      </c>
      <c r="N632" s="508"/>
      <c r="O632" s="402" t="str">
        <f>IFERROR(VLOOKUP($L632,[4]Insumos!$C$2:$F$517,3,FALSE),"")</f>
        <v/>
      </c>
      <c r="P632" s="337" t="e">
        <f>+Tabla1[[#This Row],[Precio Unitario]]*Tabla1[[#This Row],[Cantidad de Insumos]]</f>
        <v>#VALUE!</v>
      </c>
      <c r="Q632" s="402" t="str">
        <f>IFERROR(VLOOKUP($L632,[4]Insumos!$C$2:$F$517,4,FALSE),"")</f>
        <v/>
      </c>
      <c r="R632" s="571"/>
      <c r="S632" s="449"/>
      <c r="T632" s="449"/>
    </row>
    <row r="633" spans="2:20" x14ac:dyDescent="0.25">
      <c r="B633" s="403" t="str">
        <f>IF(Tabla1[[#This Row],[Código_Actividad]]="","",CONCATENATE(Tabla1[[#This Row],[POA]],".",Tabla1[[#This Row],[SRS]],".",Tabla1[[#This Row],[AREA]],".",Tabla1[[#This Row],[TIPO]]))</f>
        <v/>
      </c>
      <c r="C633" s="403" t="str">
        <f>IF(Tabla1[[#This Row],[Código_Actividad]]="","",'Formulario PPGR1'!#REF!)</f>
        <v/>
      </c>
      <c r="D633" s="403" t="str">
        <f>IF(Tabla1[[#This Row],[Código_Actividad]]="","",'Formulario PPGR1'!#REF!)</f>
        <v/>
      </c>
      <c r="E633" s="403" t="str">
        <f>IF(Tabla1[[#This Row],[Código_Actividad]]="","",'Formulario PPGR1'!#REF!)</f>
        <v/>
      </c>
      <c r="F633" s="403" t="str">
        <f>IF(Tabla1[[#This Row],[Código_Actividad]]="","",'Formulario PPGR1'!#REF!)</f>
        <v/>
      </c>
      <c r="G633" s="400"/>
      <c r="H633" s="419" t="str">
        <f>IFERROR(VLOOKUP(Tabla1[[#This Row],[Código_Actividad]],'Formulario PPGR2'!$H$10:$I$1048576,2,FALSE),"")</f>
        <v/>
      </c>
      <c r="I633" s="336" t="str">
        <f>IFERROR(VLOOKUP(Tabla1[[#This Row],[Código_Actividad]],Tabla2[[Código]:[Total de Acciones ]],15,FALSE),"")</f>
        <v/>
      </c>
      <c r="J633" s="557"/>
      <c r="K633" s="567" t="str">
        <f>IFERROR(VLOOKUP($J633,[5]LSIns!$B$5:$C$45,2,FALSE),"")</f>
        <v/>
      </c>
      <c r="L633" s="557"/>
      <c r="M633" s="401" t="str">
        <f>IFERROR(VLOOKUP($L633,[4]Insumos!$C$2:$F$517,2,FALSE),"")</f>
        <v/>
      </c>
      <c r="N633" s="505"/>
      <c r="O633" s="402" t="str">
        <f>IFERROR(VLOOKUP($L633,[4]Insumos!$C$2:$F$517,3,FALSE),"")</f>
        <v/>
      </c>
      <c r="P633" s="337" t="e">
        <f>+Tabla1[[#This Row],[Precio Unitario]]*Tabla1[[#This Row],[Cantidad de Insumos]]</f>
        <v>#VALUE!</v>
      </c>
      <c r="Q633" s="402" t="str">
        <f>IFERROR(VLOOKUP($L633,[4]Insumos!$C$2:$F$517,4,FALSE),"")</f>
        <v/>
      </c>
      <c r="R633" s="571"/>
      <c r="S633" s="449"/>
      <c r="T633" s="449"/>
    </row>
    <row r="634" spans="2:20" x14ac:dyDescent="0.25">
      <c r="B634" s="403" t="str">
        <f>IF(Tabla1[[#This Row],[Código_Actividad]]="","",CONCATENATE(Tabla1[[#This Row],[POA]],".",Tabla1[[#This Row],[SRS]],".",Tabla1[[#This Row],[AREA]],".",Tabla1[[#This Row],[TIPO]]))</f>
        <v/>
      </c>
      <c r="C634" s="403" t="str">
        <f>IF(Tabla1[[#This Row],[Código_Actividad]]="","",'Formulario PPGR1'!#REF!)</f>
        <v/>
      </c>
      <c r="D634" s="403" t="str">
        <f>IF(Tabla1[[#This Row],[Código_Actividad]]="","",'Formulario PPGR1'!#REF!)</f>
        <v/>
      </c>
      <c r="E634" s="403" t="str">
        <f>IF(Tabla1[[#This Row],[Código_Actividad]]="","",'Formulario PPGR1'!#REF!)</f>
        <v/>
      </c>
      <c r="F634" s="403" t="str">
        <f>IF(Tabla1[[#This Row],[Código_Actividad]]="","",'Formulario PPGR1'!#REF!)</f>
        <v/>
      </c>
      <c r="G634" s="400"/>
      <c r="H634" s="419" t="str">
        <f>IFERROR(VLOOKUP(Tabla1[[#This Row],[Código_Actividad]],'Formulario PPGR2'!$H$10:$I$1048576,2,FALSE),"")</f>
        <v/>
      </c>
      <c r="I634" s="336" t="str">
        <f>IFERROR(VLOOKUP(Tabla1[[#This Row],[Código_Actividad]],Tabla2[[Código]:[Total de Acciones ]],15,FALSE),"")</f>
        <v/>
      </c>
      <c r="J634" s="565"/>
      <c r="K634" s="566" t="s">
        <v>1298</v>
      </c>
      <c r="L634" s="565"/>
      <c r="M634" s="401" t="str">
        <f>IFERROR(VLOOKUP($L634,[4]Insumos!$C$2:$F$517,2,FALSE),"")</f>
        <v/>
      </c>
      <c r="N634" s="509"/>
      <c r="O634" s="402" t="str">
        <f>IFERROR(VLOOKUP($L634,[4]Insumos!$C$2:$F$517,3,FALSE),"")</f>
        <v/>
      </c>
      <c r="P634" s="337" t="e">
        <f>+Tabla1[[#This Row],[Precio Unitario]]*Tabla1[[#This Row],[Cantidad de Insumos]]</f>
        <v>#VALUE!</v>
      </c>
      <c r="Q634" s="402" t="str">
        <f>IFERROR(VLOOKUP($L634,[4]Insumos!$C$2:$F$517,4,FALSE),"")</f>
        <v/>
      </c>
      <c r="R634" s="571"/>
      <c r="S634" s="449"/>
      <c r="T634" s="449"/>
    </row>
    <row r="635" spans="2:20" x14ac:dyDescent="0.25">
      <c r="B635" s="403" t="str">
        <f>IF(Tabla1[[#This Row],[Código_Actividad]]="","",CONCATENATE(Tabla1[[#This Row],[POA]],".",Tabla1[[#This Row],[SRS]],".",Tabla1[[#This Row],[AREA]],".",Tabla1[[#This Row],[TIPO]]))</f>
        <v/>
      </c>
      <c r="C635" s="403" t="str">
        <f>IF(Tabla1[[#This Row],[Código_Actividad]]="","",'Formulario PPGR1'!#REF!)</f>
        <v/>
      </c>
      <c r="D635" s="403" t="str">
        <f>IF(Tabla1[[#This Row],[Código_Actividad]]="","",'Formulario PPGR1'!#REF!)</f>
        <v/>
      </c>
      <c r="E635" s="403" t="str">
        <f>IF(Tabla1[[#This Row],[Código_Actividad]]="","",'Formulario PPGR1'!#REF!)</f>
        <v/>
      </c>
      <c r="F635" s="403" t="str">
        <f>IF(Tabla1[[#This Row],[Código_Actividad]]="","",'Formulario PPGR1'!#REF!)</f>
        <v/>
      </c>
      <c r="G635" s="400"/>
      <c r="H635" s="419" t="str">
        <f>IFERROR(VLOOKUP(Tabla1[[#This Row],[Código_Actividad]],'Formulario PPGR2'!$H$10:$I$1048576,2,FALSE),"")</f>
        <v/>
      </c>
      <c r="I635" s="336" t="str">
        <f>IFERROR(VLOOKUP(Tabla1[[#This Row],[Código_Actividad]],Tabla2[[Código]:[Total de Acciones ]],15,FALSE),"")</f>
        <v/>
      </c>
      <c r="J635" s="565"/>
      <c r="K635" s="566" t="s">
        <v>987</v>
      </c>
      <c r="L635" s="565"/>
      <c r="M635" s="401" t="str">
        <f>IFERROR(VLOOKUP($L635,[4]Insumos!$C$2:$F$517,2,FALSE),"")</f>
        <v/>
      </c>
      <c r="N635" s="509"/>
      <c r="O635" s="402" t="str">
        <f>IFERROR(VLOOKUP($L635,[4]Insumos!$C$2:$F$517,3,FALSE),"")</f>
        <v/>
      </c>
      <c r="P635" s="337" t="e">
        <f>+Tabla1[[#This Row],[Precio Unitario]]*Tabla1[[#This Row],[Cantidad de Insumos]]</f>
        <v>#VALUE!</v>
      </c>
      <c r="Q635" s="402" t="str">
        <f>IFERROR(VLOOKUP($L635,[4]Insumos!$C$2:$F$517,4,FALSE),"")</f>
        <v/>
      </c>
      <c r="R635" s="571"/>
      <c r="S635" s="449"/>
      <c r="T635" s="449"/>
    </row>
    <row r="636" spans="2:20" x14ac:dyDescent="0.25">
      <c r="B636" s="403" t="str">
        <f>IF(Tabla1[[#This Row],[Código_Actividad]]="","",CONCATENATE(Tabla1[[#This Row],[POA]],".",Tabla1[[#This Row],[SRS]],".",Tabla1[[#This Row],[AREA]],".",Tabla1[[#This Row],[TIPO]]))</f>
        <v/>
      </c>
      <c r="C636" s="403" t="str">
        <f>IF(Tabla1[[#This Row],[Código_Actividad]]="","",'Formulario PPGR1'!#REF!)</f>
        <v/>
      </c>
      <c r="D636" s="403" t="str">
        <f>IF(Tabla1[[#This Row],[Código_Actividad]]="","",'Formulario PPGR1'!#REF!)</f>
        <v/>
      </c>
      <c r="E636" s="403" t="str">
        <f>IF(Tabla1[[#This Row],[Código_Actividad]]="","",'Formulario PPGR1'!#REF!)</f>
        <v/>
      </c>
      <c r="F636" s="403" t="str">
        <f>IF(Tabla1[[#This Row],[Código_Actividad]]="","",'Formulario PPGR1'!#REF!)</f>
        <v/>
      </c>
      <c r="G636" s="400"/>
      <c r="H636" s="419" t="str">
        <f>IFERROR(VLOOKUP(Tabla1[[#This Row],[Código_Actividad]],'Formulario PPGR2'!$H$10:$I$1048576,2,FALSE),"")</f>
        <v/>
      </c>
      <c r="I636" s="336" t="str">
        <f>IFERROR(VLOOKUP(Tabla1[[#This Row],[Código_Actividad]],Tabla2[[Código]:[Total de Acciones ]],15,FALSE),"")</f>
        <v/>
      </c>
      <c r="J636" s="565"/>
      <c r="K636" s="566" t="s">
        <v>1298</v>
      </c>
      <c r="L636" s="565"/>
      <c r="M636" s="401" t="str">
        <f>IFERROR(VLOOKUP($L636,[4]Insumos!$C$2:$F$517,2,FALSE),"")</f>
        <v/>
      </c>
      <c r="N636" s="509"/>
      <c r="O636" s="402" t="str">
        <f>IFERROR(VLOOKUP($L636,[4]Insumos!$C$2:$F$517,3,FALSE),"")</f>
        <v/>
      </c>
      <c r="P636" s="337" t="e">
        <f>+Tabla1[[#This Row],[Precio Unitario]]*Tabla1[[#This Row],[Cantidad de Insumos]]</f>
        <v>#VALUE!</v>
      </c>
      <c r="Q636" s="402" t="str">
        <f>IFERROR(VLOOKUP($L636,[4]Insumos!$C$2:$F$517,4,FALSE),"")</f>
        <v/>
      </c>
      <c r="R636" s="571"/>
      <c r="S636" s="449"/>
      <c r="T636" s="449"/>
    </row>
    <row r="637" spans="2:20" x14ac:dyDescent="0.25">
      <c r="B637" s="403" t="str">
        <f>IF(Tabla1[[#This Row],[Código_Actividad]]="","",CONCATENATE(Tabla1[[#This Row],[POA]],".",Tabla1[[#This Row],[SRS]],".",Tabla1[[#This Row],[AREA]],".",Tabla1[[#This Row],[TIPO]]))</f>
        <v/>
      </c>
      <c r="C637" s="403" t="str">
        <f>IF(Tabla1[[#This Row],[Código_Actividad]]="","",'Formulario PPGR1'!#REF!)</f>
        <v/>
      </c>
      <c r="D637" s="403" t="str">
        <f>IF(Tabla1[[#This Row],[Código_Actividad]]="","",'Formulario PPGR1'!#REF!)</f>
        <v/>
      </c>
      <c r="E637" s="403" t="str">
        <f>IF(Tabla1[[#This Row],[Código_Actividad]]="","",'Formulario PPGR1'!#REF!)</f>
        <v/>
      </c>
      <c r="F637" s="403" t="str">
        <f>IF(Tabla1[[#This Row],[Código_Actividad]]="","",'Formulario PPGR1'!#REF!)</f>
        <v/>
      </c>
      <c r="G637" s="400"/>
      <c r="H637" s="419" t="str">
        <f>IFERROR(VLOOKUP(Tabla1[[#This Row],[Código_Actividad]],'Formulario PPGR2'!$H$10:$I$1048576,2,FALSE),"")</f>
        <v/>
      </c>
      <c r="I637" s="336" t="str">
        <f>IFERROR(VLOOKUP(Tabla1[[#This Row],[Código_Actividad]],Tabla2[[Código]:[Total de Acciones ]],15,FALSE),"")</f>
        <v/>
      </c>
      <c r="J637" s="565"/>
      <c r="K637" s="566" t="s">
        <v>846</v>
      </c>
      <c r="L637" s="565"/>
      <c r="M637" s="401" t="str">
        <f>IFERROR(VLOOKUP($L637,[4]Insumos!$C$2:$F$517,2,FALSE),"")</f>
        <v/>
      </c>
      <c r="N637" s="509"/>
      <c r="O637" s="402" t="str">
        <f>IFERROR(VLOOKUP($L637,[4]Insumos!$C$2:$F$517,3,FALSE),"")</f>
        <v/>
      </c>
      <c r="P637" s="337" t="e">
        <f>+Tabla1[[#This Row],[Precio Unitario]]*Tabla1[[#This Row],[Cantidad de Insumos]]</f>
        <v>#VALUE!</v>
      </c>
      <c r="Q637" s="402" t="str">
        <f>IFERROR(VLOOKUP($L637,[4]Insumos!$C$2:$F$517,4,FALSE),"")</f>
        <v/>
      </c>
      <c r="R637" s="571"/>
      <c r="S637" s="449"/>
      <c r="T637" s="449"/>
    </row>
    <row r="638" spans="2:20" x14ac:dyDescent="0.25">
      <c r="B638" s="403" t="str">
        <f>IF(Tabla1[[#This Row],[Código_Actividad]]="","",CONCATENATE(Tabla1[[#This Row],[POA]],".",Tabla1[[#This Row],[SRS]],".",Tabla1[[#This Row],[AREA]],".",Tabla1[[#This Row],[TIPO]]))</f>
        <v/>
      </c>
      <c r="C638" s="403" t="str">
        <f>IF(Tabla1[[#This Row],[Código_Actividad]]="","",'Formulario PPGR1'!#REF!)</f>
        <v/>
      </c>
      <c r="D638" s="403" t="str">
        <f>IF(Tabla1[[#This Row],[Código_Actividad]]="","",'Formulario PPGR1'!#REF!)</f>
        <v/>
      </c>
      <c r="E638" s="403" t="str">
        <f>IF(Tabla1[[#This Row],[Código_Actividad]]="","",'Formulario PPGR1'!#REF!)</f>
        <v/>
      </c>
      <c r="F638" s="403" t="str">
        <f>IF(Tabla1[[#This Row],[Código_Actividad]]="","",'Formulario PPGR1'!#REF!)</f>
        <v/>
      </c>
      <c r="G638" s="400"/>
      <c r="H638" s="419" t="str">
        <f>IFERROR(VLOOKUP(Tabla1[[#This Row],[Código_Actividad]],'Formulario PPGR2'!$H$10:$I$1048576,2,FALSE),"")</f>
        <v/>
      </c>
      <c r="I638" s="336" t="str">
        <f>IFERROR(VLOOKUP(Tabla1[[#This Row],[Código_Actividad]],Tabla2[[Código]:[Total de Acciones ]],15,FALSE),"")</f>
        <v/>
      </c>
      <c r="J638" s="557"/>
      <c r="K638" s="564"/>
      <c r="L638" s="563"/>
      <c r="M638" s="401" t="str">
        <f>IFERROR(VLOOKUP($L638,[4]Insumos!$C$2:$F$517,2,FALSE),"")</f>
        <v/>
      </c>
      <c r="N638" s="508"/>
      <c r="O638" s="402" t="str">
        <f>IFERROR(VLOOKUP($L638,[4]Insumos!$C$2:$F$517,3,FALSE),"")</f>
        <v/>
      </c>
      <c r="P638" s="337" t="e">
        <f>+Tabla1[[#This Row],[Precio Unitario]]*Tabla1[[#This Row],[Cantidad de Insumos]]</f>
        <v>#VALUE!</v>
      </c>
      <c r="Q638" s="402" t="str">
        <f>IFERROR(VLOOKUP($L638,[4]Insumos!$C$2:$F$517,4,FALSE),"")</f>
        <v/>
      </c>
      <c r="R638" s="571"/>
      <c r="S638" s="449"/>
      <c r="T638" s="449"/>
    </row>
    <row r="639" spans="2:20" x14ac:dyDescent="0.25">
      <c r="B639" s="403" t="str">
        <f>IF(Tabla1[[#This Row],[Código_Actividad]]="","",CONCATENATE(Tabla1[[#This Row],[POA]],".",Tabla1[[#This Row],[SRS]],".",Tabla1[[#This Row],[AREA]],".",Tabla1[[#This Row],[TIPO]]))</f>
        <v/>
      </c>
      <c r="C639" s="403" t="str">
        <f>IF(Tabla1[[#This Row],[Código_Actividad]]="","",'Formulario PPGR1'!#REF!)</f>
        <v/>
      </c>
      <c r="D639" s="403" t="str">
        <f>IF(Tabla1[[#This Row],[Código_Actividad]]="","",'Formulario PPGR1'!#REF!)</f>
        <v/>
      </c>
      <c r="E639" s="403" t="str">
        <f>IF(Tabla1[[#This Row],[Código_Actividad]]="","",'Formulario PPGR1'!#REF!)</f>
        <v/>
      </c>
      <c r="F639" s="403" t="str">
        <f>IF(Tabla1[[#This Row],[Código_Actividad]]="","",'Formulario PPGR1'!#REF!)</f>
        <v/>
      </c>
      <c r="G639" s="400"/>
      <c r="H639" s="419" t="str">
        <f>IFERROR(VLOOKUP(Tabla1[[#This Row],[Código_Actividad]],'Formulario PPGR2'!$H$10:$I$1048576,2,FALSE),"")</f>
        <v/>
      </c>
      <c r="I639" s="336" t="str">
        <f>IFERROR(VLOOKUP(Tabla1[[#This Row],[Código_Actividad]],Tabla2[[Código]:[Total de Acciones ]],15,FALSE),"")</f>
        <v/>
      </c>
      <c r="J639" s="557"/>
      <c r="K639" s="567" t="str">
        <f>IFERROR(VLOOKUP($J639,[5]LSIns!$B$5:$C$45,2,FALSE),"")</f>
        <v/>
      </c>
      <c r="L639" s="557"/>
      <c r="M639" s="401" t="str">
        <f>IFERROR(VLOOKUP($L639,[4]Insumos!$C$2:$F$517,2,FALSE),"")</f>
        <v/>
      </c>
      <c r="N639" s="505"/>
      <c r="O639" s="402" t="str">
        <f>IFERROR(VLOOKUP($L639,[4]Insumos!$C$2:$F$517,3,FALSE),"")</f>
        <v/>
      </c>
      <c r="P639" s="337" t="e">
        <f>+Tabla1[[#This Row],[Precio Unitario]]*Tabla1[[#This Row],[Cantidad de Insumos]]</f>
        <v>#VALUE!</v>
      </c>
      <c r="Q639" s="402" t="str">
        <f>IFERROR(VLOOKUP($L639,[4]Insumos!$C$2:$F$517,4,FALSE),"")</f>
        <v/>
      </c>
      <c r="R639" s="571"/>
      <c r="S639" s="449"/>
      <c r="T639" s="449"/>
    </row>
    <row r="640" spans="2:20" x14ac:dyDescent="0.25">
      <c r="B640" s="403" t="str">
        <f>IF(Tabla1[[#This Row],[Código_Actividad]]="","",CONCATENATE(Tabla1[[#This Row],[POA]],".",Tabla1[[#This Row],[SRS]],".",Tabla1[[#This Row],[AREA]],".",Tabla1[[#This Row],[TIPO]]))</f>
        <v/>
      </c>
      <c r="C640" s="403" t="str">
        <f>IF(Tabla1[[#This Row],[Código_Actividad]]="","",'Formulario PPGR1'!#REF!)</f>
        <v/>
      </c>
      <c r="D640" s="403" t="str">
        <f>IF(Tabla1[[#This Row],[Código_Actividad]]="","",'Formulario PPGR1'!#REF!)</f>
        <v/>
      </c>
      <c r="E640" s="403" t="str">
        <f>IF(Tabla1[[#This Row],[Código_Actividad]]="","",'Formulario PPGR1'!#REF!)</f>
        <v/>
      </c>
      <c r="F640" s="403" t="str">
        <f>IF(Tabla1[[#This Row],[Código_Actividad]]="","",'Formulario PPGR1'!#REF!)</f>
        <v/>
      </c>
      <c r="G640" s="400"/>
      <c r="H640" s="419" t="str">
        <f>IFERROR(VLOOKUP(Tabla1[[#This Row],[Código_Actividad]],'Formulario PPGR2'!$H$10:$I$1048576,2,FALSE),"")</f>
        <v/>
      </c>
      <c r="I640" s="336" t="str">
        <f>IFERROR(VLOOKUP(Tabla1[[#This Row],[Código_Actividad]],Tabla2[[Código]:[Total de Acciones ]],15,FALSE),"")</f>
        <v/>
      </c>
      <c r="J640" s="565"/>
      <c r="K640" s="566" t="s">
        <v>846</v>
      </c>
      <c r="L640" s="565"/>
      <c r="M640" s="401" t="str">
        <f>IFERROR(VLOOKUP($L640,[4]Insumos!$C$2:$F$517,2,FALSE),"")</f>
        <v/>
      </c>
      <c r="N640" s="509"/>
      <c r="O640" s="402" t="str">
        <f>IFERROR(VLOOKUP($L640,[4]Insumos!$C$2:$F$517,3,FALSE),"")</f>
        <v/>
      </c>
      <c r="P640" s="337" t="e">
        <f>+Tabla1[[#This Row],[Precio Unitario]]*Tabla1[[#This Row],[Cantidad de Insumos]]</f>
        <v>#VALUE!</v>
      </c>
      <c r="Q640" s="402" t="str">
        <f>IFERROR(VLOOKUP($L640,[4]Insumos!$C$2:$F$517,4,FALSE),"")</f>
        <v/>
      </c>
      <c r="R640" s="571"/>
      <c r="S640" s="449"/>
      <c r="T640" s="449"/>
    </row>
    <row r="641" spans="2:20" x14ac:dyDescent="0.25">
      <c r="B641" s="403" t="str">
        <f>IF(Tabla1[[#This Row],[Código_Actividad]]="","",CONCATENATE(Tabla1[[#This Row],[POA]],".",Tabla1[[#This Row],[SRS]],".",Tabla1[[#This Row],[AREA]],".",Tabla1[[#This Row],[TIPO]]))</f>
        <v/>
      </c>
      <c r="C641" s="403" t="str">
        <f>IF(Tabla1[[#This Row],[Código_Actividad]]="","",'Formulario PPGR1'!#REF!)</f>
        <v/>
      </c>
      <c r="D641" s="403" t="str">
        <f>IF(Tabla1[[#This Row],[Código_Actividad]]="","",'Formulario PPGR1'!#REF!)</f>
        <v/>
      </c>
      <c r="E641" s="403" t="str">
        <f>IF(Tabla1[[#This Row],[Código_Actividad]]="","",'Formulario PPGR1'!#REF!)</f>
        <v/>
      </c>
      <c r="F641" s="403" t="str">
        <f>IF(Tabla1[[#This Row],[Código_Actividad]]="","",'Formulario PPGR1'!#REF!)</f>
        <v/>
      </c>
      <c r="G641" s="400"/>
      <c r="H641" s="419" t="str">
        <f>IFERROR(VLOOKUP(Tabla1[[#This Row],[Código_Actividad]],'Formulario PPGR2'!$H$10:$I$1048576,2,FALSE),"")</f>
        <v/>
      </c>
      <c r="I641" s="336" t="str">
        <f>IFERROR(VLOOKUP(Tabla1[[#This Row],[Código_Actividad]],Tabla2[[Código]:[Total de Acciones ]],15,FALSE),"")</f>
        <v/>
      </c>
      <c r="J641" s="565"/>
      <c r="K641" s="566" t="s">
        <v>1298</v>
      </c>
      <c r="L641" s="565"/>
      <c r="M641" s="401" t="str">
        <f>IFERROR(VLOOKUP($L641,[4]Insumos!$C$2:$F$517,2,FALSE),"")</f>
        <v/>
      </c>
      <c r="N641" s="509"/>
      <c r="O641" s="402" t="str">
        <f>IFERROR(VLOOKUP($L641,[4]Insumos!$C$2:$F$517,3,FALSE),"")</f>
        <v/>
      </c>
      <c r="P641" s="337" t="e">
        <f>+Tabla1[[#This Row],[Precio Unitario]]*Tabla1[[#This Row],[Cantidad de Insumos]]</f>
        <v>#VALUE!</v>
      </c>
      <c r="Q641" s="402" t="str">
        <f>IFERROR(VLOOKUP($L641,[4]Insumos!$C$2:$F$517,4,FALSE),"")</f>
        <v/>
      </c>
      <c r="R641" s="571"/>
      <c r="S641" s="449"/>
      <c r="T641" s="449"/>
    </row>
    <row r="642" spans="2:20" x14ac:dyDescent="0.25">
      <c r="B642" s="403" t="str">
        <f>IF(Tabla1[[#This Row],[Código_Actividad]]="","",CONCATENATE(Tabla1[[#This Row],[POA]],".",Tabla1[[#This Row],[SRS]],".",Tabla1[[#This Row],[AREA]],".",Tabla1[[#This Row],[TIPO]]))</f>
        <v/>
      </c>
      <c r="C642" s="403" t="str">
        <f>IF(Tabla1[[#This Row],[Código_Actividad]]="","",'Formulario PPGR1'!#REF!)</f>
        <v/>
      </c>
      <c r="D642" s="403" t="str">
        <f>IF(Tabla1[[#This Row],[Código_Actividad]]="","",'Formulario PPGR1'!#REF!)</f>
        <v/>
      </c>
      <c r="E642" s="403" t="str">
        <f>IF(Tabla1[[#This Row],[Código_Actividad]]="","",'Formulario PPGR1'!#REF!)</f>
        <v/>
      </c>
      <c r="F642" s="403" t="str">
        <f>IF(Tabla1[[#This Row],[Código_Actividad]]="","",'Formulario PPGR1'!#REF!)</f>
        <v/>
      </c>
      <c r="G642" s="400"/>
      <c r="H642" s="419" t="str">
        <f>IFERROR(VLOOKUP(Tabla1[[#This Row],[Código_Actividad]],'Formulario PPGR2'!$H$10:$I$1048576,2,FALSE),"")</f>
        <v/>
      </c>
      <c r="I642" s="336" t="str">
        <f>IFERROR(VLOOKUP(Tabla1[[#This Row],[Código_Actividad]],Tabla2[[Código]:[Total de Acciones ]],15,FALSE),"")</f>
        <v/>
      </c>
      <c r="J642" s="565"/>
      <c r="K642" s="566" t="s">
        <v>987</v>
      </c>
      <c r="L642" s="565"/>
      <c r="M642" s="401" t="str">
        <f>IFERROR(VLOOKUP($L642,[4]Insumos!$C$2:$F$517,2,FALSE),"")</f>
        <v/>
      </c>
      <c r="N642" s="509"/>
      <c r="O642" s="402" t="str">
        <f>IFERROR(VLOOKUP($L642,[4]Insumos!$C$2:$F$517,3,FALSE),"")</f>
        <v/>
      </c>
      <c r="P642" s="337" t="e">
        <f>+Tabla1[[#This Row],[Precio Unitario]]*Tabla1[[#This Row],[Cantidad de Insumos]]</f>
        <v>#VALUE!</v>
      </c>
      <c r="Q642" s="402" t="str">
        <f>IFERROR(VLOOKUP($L642,[4]Insumos!$C$2:$F$517,4,FALSE),"")</f>
        <v/>
      </c>
      <c r="R642" s="571"/>
      <c r="S642" s="449"/>
      <c r="T642" s="449"/>
    </row>
    <row r="643" spans="2:20" x14ac:dyDescent="0.25">
      <c r="B643" s="403" t="str">
        <f>IF(Tabla1[[#This Row],[Código_Actividad]]="","",CONCATENATE(Tabla1[[#This Row],[POA]],".",Tabla1[[#This Row],[SRS]],".",Tabla1[[#This Row],[AREA]],".",Tabla1[[#This Row],[TIPO]]))</f>
        <v/>
      </c>
      <c r="C643" s="403" t="str">
        <f>IF(Tabla1[[#This Row],[Código_Actividad]]="","",'Formulario PPGR1'!#REF!)</f>
        <v/>
      </c>
      <c r="D643" s="403" t="str">
        <f>IF(Tabla1[[#This Row],[Código_Actividad]]="","",'Formulario PPGR1'!#REF!)</f>
        <v/>
      </c>
      <c r="E643" s="403" t="str">
        <f>IF(Tabla1[[#This Row],[Código_Actividad]]="","",'Formulario PPGR1'!#REF!)</f>
        <v/>
      </c>
      <c r="F643" s="403" t="str">
        <f>IF(Tabla1[[#This Row],[Código_Actividad]]="","",'Formulario PPGR1'!#REF!)</f>
        <v/>
      </c>
      <c r="G643" s="400"/>
      <c r="H643" s="419" t="str">
        <f>IFERROR(VLOOKUP(Tabla1[[#This Row],[Código_Actividad]],'Formulario PPGR2'!$H$10:$I$1048576,2,FALSE),"")</f>
        <v/>
      </c>
      <c r="I643" s="336" t="str">
        <f>IFERROR(VLOOKUP(Tabla1[[#This Row],[Código_Actividad]],Tabla2[[Código]:[Total de Acciones ]],15,FALSE),"")</f>
        <v/>
      </c>
      <c r="J643" s="565"/>
      <c r="K643" s="566" t="s">
        <v>1298</v>
      </c>
      <c r="L643" s="565"/>
      <c r="M643" s="401" t="str">
        <f>IFERROR(VLOOKUP($L643,[4]Insumos!$C$2:$F$517,2,FALSE),"")</f>
        <v/>
      </c>
      <c r="N643" s="509"/>
      <c r="O643" s="402" t="str">
        <f>IFERROR(VLOOKUP($L643,[4]Insumos!$C$2:$F$517,3,FALSE),"")</f>
        <v/>
      </c>
      <c r="P643" s="337" t="e">
        <f>+Tabla1[[#This Row],[Precio Unitario]]*Tabla1[[#This Row],[Cantidad de Insumos]]</f>
        <v>#VALUE!</v>
      </c>
      <c r="Q643" s="402" t="str">
        <f>IFERROR(VLOOKUP($L643,[4]Insumos!$C$2:$F$517,4,FALSE),"")</f>
        <v/>
      </c>
      <c r="R643" s="571"/>
      <c r="S643" s="449"/>
      <c r="T643" s="449"/>
    </row>
    <row r="644" spans="2:20" x14ac:dyDescent="0.25">
      <c r="B644" s="403" t="str">
        <f>IF(Tabla1[[#This Row],[Código_Actividad]]="","",CONCATENATE(Tabla1[[#This Row],[POA]],".",Tabla1[[#This Row],[SRS]],".",Tabla1[[#This Row],[AREA]],".",Tabla1[[#This Row],[TIPO]]))</f>
        <v/>
      </c>
      <c r="C644" s="403" t="str">
        <f>IF(Tabla1[[#This Row],[Código_Actividad]]="","",'Formulario PPGR1'!#REF!)</f>
        <v/>
      </c>
      <c r="D644" s="403" t="str">
        <f>IF(Tabla1[[#This Row],[Código_Actividad]]="","",'Formulario PPGR1'!#REF!)</f>
        <v/>
      </c>
      <c r="E644" s="403" t="str">
        <f>IF(Tabla1[[#This Row],[Código_Actividad]]="","",'Formulario PPGR1'!#REF!)</f>
        <v/>
      </c>
      <c r="F644" s="403" t="str">
        <f>IF(Tabla1[[#This Row],[Código_Actividad]]="","",'Formulario PPGR1'!#REF!)</f>
        <v/>
      </c>
      <c r="G644" s="400"/>
      <c r="H644" s="419" t="str">
        <f>IFERROR(VLOOKUP(Tabla1[[#This Row],[Código_Actividad]],'Formulario PPGR2'!$H$10:$I$1048576,2,FALSE),"")</f>
        <v/>
      </c>
      <c r="I644" s="336" t="str">
        <f>IFERROR(VLOOKUP(Tabla1[[#This Row],[Código_Actividad]],Tabla2[[Código]:[Total de Acciones ]],15,FALSE),"")</f>
        <v/>
      </c>
      <c r="J644" s="565"/>
      <c r="K644" s="566" t="s">
        <v>846</v>
      </c>
      <c r="L644" s="565"/>
      <c r="M644" s="401" t="str">
        <f>IFERROR(VLOOKUP($L644,[4]Insumos!$C$2:$F$517,2,FALSE),"")</f>
        <v/>
      </c>
      <c r="N644" s="509"/>
      <c r="O644" s="402" t="str">
        <f>IFERROR(VLOOKUP($L644,[4]Insumos!$C$2:$F$517,3,FALSE),"")</f>
        <v/>
      </c>
      <c r="P644" s="337" t="e">
        <f>+Tabla1[[#This Row],[Precio Unitario]]*Tabla1[[#This Row],[Cantidad de Insumos]]</f>
        <v>#VALUE!</v>
      </c>
      <c r="Q644" s="402" t="str">
        <f>IFERROR(VLOOKUP($L644,[4]Insumos!$C$2:$F$517,4,FALSE),"")</f>
        <v/>
      </c>
      <c r="R644" s="571"/>
      <c r="S644" s="449"/>
      <c r="T644" s="449"/>
    </row>
    <row r="645" spans="2:20" x14ac:dyDescent="0.25">
      <c r="B645" s="403" t="str">
        <f>IF(Tabla1[[#This Row],[Código_Actividad]]="","",CONCATENATE(Tabla1[[#This Row],[POA]],".",Tabla1[[#This Row],[SRS]],".",Tabla1[[#This Row],[AREA]],".",Tabla1[[#This Row],[TIPO]]))</f>
        <v/>
      </c>
      <c r="C645" s="403" t="str">
        <f>IF(Tabla1[[#This Row],[Código_Actividad]]="","",'Formulario PPGR1'!#REF!)</f>
        <v/>
      </c>
      <c r="D645" s="403" t="str">
        <f>IF(Tabla1[[#This Row],[Código_Actividad]]="","",'Formulario PPGR1'!#REF!)</f>
        <v/>
      </c>
      <c r="E645" s="403" t="str">
        <f>IF(Tabla1[[#This Row],[Código_Actividad]]="","",'Formulario PPGR1'!#REF!)</f>
        <v/>
      </c>
      <c r="F645" s="403" t="str">
        <f>IF(Tabla1[[#This Row],[Código_Actividad]]="","",'Formulario PPGR1'!#REF!)</f>
        <v/>
      </c>
      <c r="G645" s="400"/>
      <c r="H645" s="419" t="str">
        <f>IFERROR(VLOOKUP(Tabla1[[#This Row],[Código_Actividad]],'Formulario PPGR2'!$H$10:$I$1048576,2,FALSE),"")</f>
        <v/>
      </c>
      <c r="I645" s="336" t="str">
        <f>IFERROR(VLOOKUP(Tabla1[[#This Row],[Código_Actividad]],Tabla2[[Código]:[Total de Acciones ]],15,FALSE),"")</f>
        <v/>
      </c>
      <c r="J645" s="557"/>
      <c r="K645" s="564"/>
      <c r="L645" s="563"/>
      <c r="M645" s="401" t="str">
        <f>IFERROR(VLOOKUP($L645,[4]Insumos!$C$2:$F$517,2,FALSE),"")</f>
        <v/>
      </c>
      <c r="N645" s="508"/>
      <c r="O645" s="402" t="str">
        <f>IFERROR(VLOOKUP($L645,[4]Insumos!$C$2:$F$517,3,FALSE),"")</f>
        <v/>
      </c>
      <c r="P645" s="337" t="e">
        <f>+Tabla1[[#This Row],[Precio Unitario]]*Tabla1[[#This Row],[Cantidad de Insumos]]</f>
        <v>#VALUE!</v>
      </c>
      <c r="Q645" s="402" t="str">
        <f>IFERROR(VLOOKUP($L645,[4]Insumos!$C$2:$F$517,4,FALSE),"")</f>
        <v/>
      </c>
      <c r="R645" s="571"/>
      <c r="S645" s="449"/>
      <c r="T645" s="449"/>
    </row>
    <row r="646" spans="2:20" x14ac:dyDescent="0.25">
      <c r="B646" s="403" t="str">
        <f>IF(Tabla1[[#This Row],[Código_Actividad]]="","",CONCATENATE(Tabla1[[#This Row],[POA]],".",Tabla1[[#This Row],[SRS]],".",Tabla1[[#This Row],[AREA]],".",Tabla1[[#This Row],[TIPO]]))</f>
        <v/>
      </c>
      <c r="C646" s="403" t="str">
        <f>IF(Tabla1[[#This Row],[Código_Actividad]]="","",'Formulario PPGR1'!#REF!)</f>
        <v/>
      </c>
      <c r="D646" s="403" t="str">
        <f>IF(Tabla1[[#This Row],[Código_Actividad]]="","",'Formulario PPGR1'!#REF!)</f>
        <v/>
      </c>
      <c r="E646" s="403" t="str">
        <f>IF(Tabla1[[#This Row],[Código_Actividad]]="","",'Formulario PPGR1'!#REF!)</f>
        <v/>
      </c>
      <c r="F646" s="403" t="str">
        <f>IF(Tabla1[[#This Row],[Código_Actividad]]="","",'Formulario PPGR1'!#REF!)</f>
        <v/>
      </c>
      <c r="G646" s="400"/>
      <c r="H646" s="419" t="str">
        <f>IFERROR(VLOOKUP(Tabla1[[#This Row],[Código_Actividad]],'Formulario PPGR2'!$H$10:$I$1048576,2,FALSE),"")</f>
        <v/>
      </c>
      <c r="I646" s="336" t="str">
        <f>IFERROR(VLOOKUP(Tabla1[[#This Row],[Código_Actividad]],Tabla2[[Código]:[Total de Acciones ]],15,FALSE),"")</f>
        <v/>
      </c>
      <c r="J646" s="557"/>
      <c r="K646" s="567" t="str">
        <f>IFERROR(VLOOKUP($J646,[5]LSIns!$B$5:$C$45,2,FALSE),"")</f>
        <v/>
      </c>
      <c r="L646" s="557"/>
      <c r="M646" s="401" t="str">
        <f>IFERROR(VLOOKUP($L646,[4]Insumos!$C$2:$F$517,2,FALSE),"")</f>
        <v/>
      </c>
      <c r="N646" s="505"/>
      <c r="O646" s="402" t="str">
        <f>IFERROR(VLOOKUP($L646,[4]Insumos!$C$2:$F$517,3,FALSE),"")</f>
        <v/>
      </c>
      <c r="P646" s="337" t="e">
        <f>+Tabla1[[#This Row],[Precio Unitario]]*Tabla1[[#This Row],[Cantidad de Insumos]]</f>
        <v>#VALUE!</v>
      </c>
      <c r="Q646" s="402" t="str">
        <f>IFERROR(VLOOKUP($L646,[4]Insumos!$C$2:$F$517,4,FALSE),"")</f>
        <v/>
      </c>
      <c r="R646" s="571"/>
      <c r="S646" s="449"/>
      <c r="T646" s="449"/>
    </row>
    <row r="647" spans="2:20" x14ac:dyDescent="0.25">
      <c r="B647" s="403" t="str">
        <f>IF(Tabla1[[#This Row],[Código_Actividad]]="","",CONCATENATE(Tabla1[[#This Row],[POA]],".",Tabla1[[#This Row],[SRS]],".",Tabla1[[#This Row],[AREA]],".",Tabla1[[#This Row],[TIPO]]))</f>
        <v/>
      </c>
      <c r="C647" s="403" t="str">
        <f>IF(Tabla1[[#This Row],[Código_Actividad]]="","",'Formulario PPGR1'!#REF!)</f>
        <v/>
      </c>
      <c r="D647" s="403" t="str">
        <f>IF(Tabla1[[#This Row],[Código_Actividad]]="","",'Formulario PPGR1'!#REF!)</f>
        <v/>
      </c>
      <c r="E647" s="403" t="str">
        <f>IF(Tabla1[[#This Row],[Código_Actividad]]="","",'Formulario PPGR1'!#REF!)</f>
        <v/>
      </c>
      <c r="F647" s="403" t="str">
        <f>IF(Tabla1[[#This Row],[Código_Actividad]]="","",'Formulario PPGR1'!#REF!)</f>
        <v/>
      </c>
      <c r="G647" s="400"/>
      <c r="H647" s="419" t="str">
        <f>IFERROR(VLOOKUP(Tabla1[[#This Row],[Código_Actividad]],'Formulario PPGR2'!$H$10:$I$1048576,2,FALSE),"")</f>
        <v/>
      </c>
      <c r="I647" s="336" t="str">
        <f>IFERROR(VLOOKUP(Tabla1[[#This Row],[Código_Actividad]],Tabla2[[Código]:[Total de Acciones ]],15,FALSE),"")</f>
        <v/>
      </c>
      <c r="J647" s="557"/>
      <c r="K647" s="564"/>
      <c r="L647" s="557"/>
      <c r="M647" s="401" t="str">
        <f>IFERROR(VLOOKUP($L647,[4]Insumos!$C$2:$F$517,2,FALSE),"")</f>
        <v/>
      </c>
      <c r="N647" s="508"/>
      <c r="O647" s="402" t="str">
        <f>IFERROR(VLOOKUP($L647,[4]Insumos!$C$2:$F$517,3,FALSE),"")</f>
        <v/>
      </c>
      <c r="P647" s="337" t="e">
        <f>+Tabla1[[#This Row],[Precio Unitario]]*Tabla1[[#This Row],[Cantidad de Insumos]]</f>
        <v>#VALUE!</v>
      </c>
      <c r="Q647" s="402" t="str">
        <f>IFERROR(VLOOKUP($L647,[4]Insumos!$C$2:$F$517,4,FALSE),"")</f>
        <v/>
      </c>
      <c r="R647" s="571"/>
      <c r="S647" s="449"/>
      <c r="T647" s="449"/>
    </row>
    <row r="648" spans="2:20" x14ac:dyDescent="0.25">
      <c r="B648" s="403" t="str">
        <f>IF(Tabla1[[#This Row],[Código_Actividad]]="","",CONCATENATE(Tabla1[[#This Row],[POA]],".",Tabla1[[#This Row],[SRS]],".",Tabla1[[#This Row],[AREA]],".",Tabla1[[#This Row],[TIPO]]))</f>
        <v/>
      </c>
      <c r="C648" s="403" t="str">
        <f>IF(Tabla1[[#This Row],[Código_Actividad]]="","",'Formulario PPGR1'!#REF!)</f>
        <v/>
      </c>
      <c r="D648" s="403" t="str">
        <f>IF(Tabla1[[#This Row],[Código_Actividad]]="","",'Formulario PPGR1'!#REF!)</f>
        <v/>
      </c>
      <c r="E648" s="403" t="str">
        <f>IF(Tabla1[[#This Row],[Código_Actividad]]="","",'Formulario PPGR1'!#REF!)</f>
        <v/>
      </c>
      <c r="F648" s="403" t="str">
        <f>IF(Tabla1[[#This Row],[Código_Actividad]]="","",'Formulario PPGR1'!#REF!)</f>
        <v/>
      </c>
      <c r="G648" s="400"/>
      <c r="H648" s="419" t="str">
        <f>IFERROR(VLOOKUP(Tabla1[[#This Row],[Código_Actividad]],'Formulario PPGR2'!$H$10:$I$1048576,2,FALSE),"")</f>
        <v/>
      </c>
      <c r="I648" s="336" t="str">
        <f>IFERROR(VLOOKUP(Tabla1[[#This Row],[Código_Actividad]],Tabla2[[Código]:[Total de Acciones ]],15,FALSE),"")</f>
        <v/>
      </c>
      <c r="J648" s="557"/>
      <c r="K648" s="564"/>
      <c r="L648" s="557"/>
      <c r="M648" s="401" t="str">
        <f>IFERROR(VLOOKUP($L648,[4]Insumos!$C$2:$F$517,2,FALSE),"")</f>
        <v/>
      </c>
      <c r="N648" s="508"/>
      <c r="O648" s="402" t="str">
        <f>IFERROR(VLOOKUP($L648,[4]Insumos!$C$2:$F$517,3,FALSE),"")</f>
        <v/>
      </c>
      <c r="P648" s="337" t="e">
        <f>+Tabla1[[#This Row],[Precio Unitario]]*Tabla1[[#This Row],[Cantidad de Insumos]]</f>
        <v>#VALUE!</v>
      </c>
      <c r="Q648" s="402" t="str">
        <f>IFERROR(VLOOKUP($L648,[4]Insumos!$C$2:$F$517,4,FALSE),"")</f>
        <v/>
      </c>
      <c r="R648" s="571"/>
      <c r="S648" s="449"/>
      <c r="T648" s="449"/>
    </row>
    <row r="649" spans="2:20" x14ac:dyDescent="0.25">
      <c r="B649" s="403" t="str">
        <f>IF(Tabla1[[#This Row],[Código_Actividad]]="","",CONCATENATE(Tabla1[[#This Row],[POA]],".",Tabla1[[#This Row],[SRS]],".",Tabla1[[#This Row],[AREA]],".",Tabla1[[#This Row],[TIPO]]))</f>
        <v/>
      </c>
      <c r="C649" s="403" t="str">
        <f>IF(Tabla1[[#This Row],[Código_Actividad]]="","",'Formulario PPGR1'!#REF!)</f>
        <v/>
      </c>
      <c r="D649" s="403" t="str">
        <f>IF(Tabla1[[#This Row],[Código_Actividad]]="","",'Formulario PPGR1'!#REF!)</f>
        <v/>
      </c>
      <c r="E649" s="403" t="str">
        <f>IF(Tabla1[[#This Row],[Código_Actividad]]="","",'Formulario PPGR1'!#REF!)</f>
        <v/>
      </c>
      <c r="F649" s="403" t="str">
        <f>IF(Tabla1[[#This Row],[Código_Actividad]]="","",'Formulario PPGR1'!#REF!)</f>
        <v/>
      </c>
      <c r="G649" s="400"/>
      <c r="H649" s="419" t="str">
        <f>IFERROR(VLOOKUP(Tabla1[[#This Row],[Código_Actividad]],'Formulario PPGR2'!$H$10:$I$1048576,2,FALSE),"")</f>
        <v/>
      </c>
      <c r="I649" s="336" t="str">
        <f>IFERROR(VLOOKUP(Tabla1[[#This Row],[Código_Actividad]],Tabla2[[Código]:[Total de Acciones ]],15,FALSE),"")</f>
        <v/>
      </c>
      <c r="J649" s="557"/>
      <c r="K649" s="564" t="str">
        <f>IFERROR(VLOOKUP($J649,[5]LSIns!$B$5:$C$45,2,FALSE),"")</f>
        <v/>
      </c>
      <c r="L649" s="557"/>
      <c r="M649" s="401" t="str">
        <f>IFERROR(VLOOKUP($L649,[4]Insumos!$C$2:$F$517,2,FALSE),"")</f>
        <v/>
      </c>
      <c r="N649" s="508"/>
      <c r="O649" s="402" t="str">
        <f>IFERROR(VLOOKUP($L649,[4]Insumos!$C$2:$F$517,3,FALSE),"")</f>
        <v/>
      </c>
      <c r="P649" s="337" t="e">
        <f>+Tabla1[[#This Row],[Precio Unitario]]*Tabla1[[#This Row],[Cantidad de Insumos]]</f>
        <v>#VALUE!</v>
      </c>
      <c r="Q649" s="402" t="str">
        <f>IFERROR(VLOOKUP($L649,[4]Insumos!$C$2:$F$517,4,FALSE),"")</f>
        <v/>
      </c>
      <c r="R649" s="571"/>
      <c r="S649" s="449"/>
      <c r="T649" s="449"/>
    </row>
    <row r="650" spans="2:20" x14ac:dyDescent="0.25">
      <c r="B650" s="403" t="str">
        <f>IF(Tabla1[[#This Row],[Código_Actividad]]="","",CONCATENATE(Tabla1[[#This Row],[POA]],".",Tabla1[[#This Row],[SRS]],".",Tabla1[[#This Row],[AREA]],".",Tabla1[[#This Row],[TIPO]]))</f>
        <v/>
      </c>
      <c r="C650" s="403" t="str">
        <f>IF(Tabla1[[#This Row],[Código_Actividad]]="","",'Formulario PPGR1'!#REF!)</f>
        <v/>
      </c>
      <c r="D650" s="403" t="str">
        <f>IF(Tabla1[[#This Row],[Código_Actividad]]="","",'Formulario PPGR1'!#REF!)</f>
        <v/>
      </c>
      <c r="E650" s="403" t="str">
        <f>IF(Tabla1[[#This Row],[Código_Actividad]]="","",'Formulario PPGR1'!#REF!)</f>
        <v/>
      </c>
      <c r="F650" s="403" t="str">
        <f>IF(Tabla1[[#This Row],[Código_Actividad]]="","",'Formulario PPGR1'!#REF!)</f>
        <v/>
      </c>
      <c r="G650" s="400"/>
      <c r="H650" s="419" t="str">
        <f>IFERROR(VLOOKUP(Tabla1[[#This Row],[Código_Actividad]],'Formulario PPGR2'!$H$10:$I$1048576,2,FALSE),"")</f>
        <v/>
      </c>
      <c r="I650" s="336" t="str">
        <f>IFERROR(VLOOKUP(Tabla1[[#This Row],[Código_Actividad]],Tabla2[[Código]:[Total de Acciones ]],15,FALSE),"")</f>
        <v/>
      </c>
      <c r="J650" s="557"/>
      <c r="K650" s="564"/>
      <c r="L650" s="557"/>
      <c r="M650" s="401" t="str">
        <f>IFERROR(VLOOKUP($L650,[4]Insumos!$C$2:$F$517,2,FALSE),"")</f>
        <v/>
      </c>
      <c r="N650" s="508"/>
      <c r="O650" s="402" t="str">
        <f>IFERROR(VLOOKUP($L650,[4]Insumos!$C$2:$F$517,3,FALSE),"")</f>
        <v/>
      </c>
      <c r="P650" s="337" t="e">
        <f>+Tabla1[[#This Row],[Precio Unitario]]*Tabla1[[#This Row],[Cantidad de Insumos]]</f>
        <v>#VALUE!</v>
      </c>
      <c r="Q650" s="402" t="str">
        <f>IFERROR(VLOOKUP($L650,[4]Insumos!$C$2:$F$517,4,FALSE),"")</f>
        <v/>
      </c>
      <c r="R650" s="571"/>
      <c r="S650" s="449"/>
      <c r="T650" s="449"/>
    </row>
    <row r="651" spans="2:20" x14ac:dyDescent="0.25">
      <c r="B651" s="403" t="str">
        <f>IF(Tabla1[[#This Row],[Código_Actividad]]="","",CONCATENATE(Tabla1[[#This Row],[POA]],".",Tabla1[[#This Row],[SRS]],".",Tabla1[[#This Row],[AREA]],".",Tabla1[[#This Row],[TIPO]]))</f>
        <v/>
      </c>
      <c r="C651" s="403" t="str">
        <f>IF(Tabla1[[#This Row],[Código_Actividad]]="","",'Formulario PPGR1'!#REF!)</f>
        <v/>
      </c>
      <c r="D651" s="403" t="str">
        <f>IF(Tabla1[[#This Row],[Código_Actividad]]="","",'Formulario PPGR1'!#REF!)</f>
        <v/>
      </c>
      <c r="E651" s="403" t="str">
        <f>IF(Tabla1[[#This Row],[Código_Actividad]]="","",'Formulario PPGR1'!#REF!)</f>
        <v/>
      </c>
      <c r="F651" s="403" t="str">
        <f>IF(Tabla1[[#This Row],[Código_Actividad]]="","",'Formulario PPGR1'!#REF!)</f>
        <v/>
      </c>
      <c r="G651" s="400"/>
      <c r="H651" s="419" t="str">
        <f>IFERROR(VLOOKUP(Tabla1[[#This Row],[Código_Actividad]],'Formulario PPGR2'!$H$10:$I$1048576,2,FALSE),"")</f>
        <v/>
      </c>
      <c r="I651" s="336" t="str">
        <f>IFERROR(VLOOKUP(Tabla1[[#This Row],[Código_Actividad]],Tabla2[[Código]:[Total de Acciones ]],15,FALSE),"")</f>
        <v/>
      </c>
      <c r="J651" s="557"/>
      <c r="K651" s="564"/>
      <c r="L651" s="563"/>
      <c r="M651" s="401" t="str">
        <f>IFERROR(VLOOKUP($L651,[4]Insumos!$C$2:$F$517,2,FALSE),"")</f>
        <v/>
      </c>
      <c r="N651" s="508"/>
      <c r="O651" s="402" t="str">
        <f>IFERROR(VLOOKUP($L651,[4]Insumos!$C$2:$F$517,3,FALSE),"")</f>
        <v/>
      </c>
      <c r="P651" s="337" t="e">
        <f>+Tabla1[[#This Row],[Precio Unitario]]*Tabla1[[#This Row],[Cantidad de Insumos]]</f>
        <v>#VALUE!</v>
      </c>
      <c r="Q651" s="402" t="str">
        <f>IFERROR(VLOOKUP($L651,[4]Insumos!$C$2:$F$517,4,FALSE),"")</f>
        <v/>
      </c>
      <c r="R651" s="571"/>
      <c r="S651" s="449"/>
      <c r="T651" s="449"/>
    </row>
    <row r="652" spans="2:20" x14ac:dyDescent="0.25">
      <c r="B652" s="403" t="str">
        <f>IF(Tabla1[[#This Row],[Código_Actividad]]="","",CONCATENATE(Tabla1[[#This Row],[POA]],".",Tabla1[[#This Row],[SRS]],".",Tabla1[[#This Row],[AREA]],".",Tabla1[[#This Row],[TIPO]]))</f>
        <v/>
      </c>
      <c r="C652" s="403" t="str">
        <f>IF(Tabla1[[#This Row],[Código_Actividad]]="","",'Formulario PPGR1'!#REF!)</f>
        <v/>
      </c>
      <c r="D652" s="403" t="str">
        <f>IF(Tabla1[[#This Row],[Código_Actividad]]="","",'Formulario PPGR1'!#REF!)</f>
        <v/>
      </c>
      <c r="E652" s="403" t="str">
        <f>IF(Tabla1[[#This Row],[Código_Actividad]]="","",'Formulario PPGR1'!#REF!)</f>
        <v/>
      </c>
      <c r="F652" s="403" t="str">
        <f>IF(Tabla1[[#This Row],[Código_Actividad]]="","",'Formulario PPGR1'!#REF!)</f>
        <v/>
      </c>
      <c r="G652" s="400"/>
      <c r="H652" s="419" t="str">
        <f>IFERROR(VLOOKUP(Tabla1[[#This Row],[Código_Actividad]],'Formulario PPGR2'!$H$10:$I$1048576,2,FALSE),"")</f>
        <v/>
      </c>
      <c r="I652" s="336" t="str">
        <f>IFERROR(VLOOKUP(Tabla1[[#This Row],[Código_Actividad]],Tabla2[[Código]:[Total de Acciones ]],15,FALSE),"")</f>
        <v/>
      </c>
      <c r="J652" s="557"/>
      <c r="K652" s="567" t="str">
        <f>IFERROR(VLOOKUP($J652,[5]LSIns!$B$5:$C$45,2,FALSE),"")</f>
        <v/>
      </c>
      <c r="L652" s="557"/>
      <c r="M652" s="401" t="str">
        <f>IFERROR(VLOOKUP($L652,[4]Insumos!$C$2:$F$517,2,FALSE),"")</f>
        <v/>
      </c>
      <c r="N652" s="505"/>
      <c r="O652" s="402" t="str">
        <f>IFERROR(VLOOKUP($L652,[4]Insumos!$C$2:$F$517,3,FALSE),"")</f>
        <v/>
      </c>
      <c r="P652" s="337" t="e">
        <f>+Tabla1[[#This Row],[Precio Unitario]]*Tabla1[[#This Row],[Cantidad de Insumos]]</f>
        <v>#VALUE!</v>
      </c>
      <c r="Q652" s="402" t="str">
        <f>IFERROR(VLOOKUP($L652,[4]Insumos!$C$2:$F$517,4,FALSE),"")</f>
        <v/>
      </c>
      <c r="R652" s="571"/>
      <c r="S652" s="449"/>
      <c r="T652" s="449"/>
    </row>
    <row r="653" spans="2:20" x14ac:dyDescent="0.25">
      <c r="B653" s="403" t="str">
        <f>IF(Tabla1[[#This Row],[Código_Actividad]]="","",CONCATENATE(Tabla1[[#This Row],[POA]],".",Tabla1[[#This Row],[SRS]],".",Tabla1[[#This Row],[AREA]],".",Tabla1[[#This Row],[TIPO]]))</f>
        <v/>
      </c>
      <c r="C653" s="403" t="str">
        <f>IF(Tabla1[[#This Row],[Código_Actividad]]="","",'Formulario PPGR1'!#REF!)</f>
        <v/>
      </c>
      <c r="D653" s="403" t="str">
        <f>IF(Tabla1[[#This Row],[Código_Actividad]]="","",'Formulario PPGR1'!#REF!)</f>
        <v/>
      </c>
      <c r="E653" s="403" t="str">
        <f>IF(Tabla1[[#This Row],[Código_Actividad]]="","",'Formulario PPGR1'!#REF!)</f>
        <v/>
      </c>
      <c r="F653" s="403" t="str">
        <f>IF(Tabla1[[#This Row],[Código_Actividad]]="","",'Formulario PPGR1'!#REF!)</f>
        <v/>
      </c>
      <c r="G653" s="400"/>
      <c r="H653" s="419" t="str">
        <f>IFERROR(VLOOKUP(Tabla1[[#This Row],[Código_Actividad]],'Formulario PPGR2'!$H$10:$I$1048576,2,FALSE),"")</f>
        <v/>
      </c>
      <c r="I653" s="336" t="str">
        <f>IFERROR(VLOOKUP(Tabla1[[#This Row],[Código_Actividad]],Tabla2[[Código]:[Total de Acciones ]],15,FALSE),"")</f>
        <v/>
      </c>
      <c r="J653" s="565"/>
      <c r="K653" s="566" t="s">
        <v>1298</v>
      </c>
      <c r="L653" s="565"/>
      <c r="M653" s="401" t="str">
        <f>IFERROR(VLOOKUP($L653,[4]Insumos!$C$2:$F$517,2,FALSE),"")</f>
        <v/>
      </c>
      <c r="N653" s="509"/>
      <c r="O653" s="402" t="str">
        <f>IFERROR(VLOOKUP($L653,[4]Insumos!$C$2:$F$517,3,FALSE),"")</f>
        <v/>
      </c>
      <c r="P653" s="337" t="e">
        <f>+Tabla1[[#This Row],[Precio Unitario]]*Tabla1[[#This Row],[Cantidad de Insumos]]</f>
        <v>#VALUE!</v>
      </c>
      <c r="Q653" s="402" t="str">
        <f>IFERROR(VLOOKUP($L653,[4]Insumos!$C$2:$F$517,4,FALSE),"")</f>
        <v/>
      </c>
      <c r="R653" s="571"/>
      <c r="S653" s="449"/>
      <c r="T653" s="449"/>
    </row>
    <row r="654" spans="2:20" x14ac:dyDescent="0.25">
      <c r="B654" s="403" t="str">
        <f>IF(Tabla1[[#This Row],[Código_Actividad]]="","",CONCATENATE(Tabla1[[#This Row],[POA]],".",Tabla1[[#This Row],[SRS]],".",Tabla1[[#This Row],[AREA]],".",Tabla1[[#This Row],[TIPO]]))</f>
        <v/>
      </c>
      <c r="C654" s="403" t="str">
        <f>IF(Tabla1[[#This Row],[Código_Actividad]]="","",'Formulario PPGR1'!#REF!)</f>
        <v/>
      </c>
      <c r="D654" s="403" t="str">
        <f>IF(Tabla1[[#This Row],[Código_Actividad]]="","",'Formulario PPGR1'!#REF!)</f>
        <v/>
      </c>
      <c r="E654" s="403" t="str">
        <f>IF(Tabla1[[#This Row],[Código_Actividad]]="","",'Formulario PPGR1'!#REF!)</f>
        <v/>
      </c>
      <c r="F654" s="403" t="str">
        <f>IF(Tabla1[[#This Row],[Código_Actividad]]="","",'Formulario PPGR1'!#REF!)</f>
        <v/>
      </c>
      <c r="G654" s="400"/>
      <c r="H654" s="419" t="str">
        <f>IFERROR(VLOOKUP(Tabla1[[#This Row],[Código_Actividad]],'Formulario PPGR2'!$H$10:$I$1048576,2,FALSE),"")</f>
        <v/>
      </c>
      <c r="I654" s="336" t="str">
        <f>IFERROR(VLOOKUP(Tabla1[[#This Row],[Código_Actividad]],Tabla2[[Código]:[Total de Acciones ]],15,FALSE),"")</f>
        <v/>
      </c>
      <c r="J654" s="565"/>
      <c r="K654" s="566" t="s">
        <v>987</v>
      </c>
      <c r="L654" s="565"/>
      <c r="M654" s="401" t="str">
        <f>IFERROR(VLOOKUP($L654,[4]Insumos!$C$2:$F$517,2,FALSE),"")</f>
        <v/>
      </c>
      <c r="N654" s="509"/>
      <c r="O654" s="402" t="str">
        <f>IFERROR(VLOOKUP($L654,[4]Insumos!$C$2:$F$517,3,FALSE),"")</f>
        <v/>
      </c>
      <c r="P654" s="337" t="e">
        <f>+Tabla1[[#This Row],[Precio Unitario]]*Tabla1[[#This Row],[Cantidad de Insumos]]</f>
        <v>#VALUE!</v>
      </c>
      <c r="Q654" s="402" t="str">
        <f>IFERROR(VLOOKUP($L654,[4]Insumos!$C$2:$F$517,4,FALSE),"")</f>
        <v/>
      </c>
      <c r="R654" s="571"/>
      <c r="S654" s="449"/>
      <c r="T654" s="449"/>
    </row>
    <row r="655" spans="2:20" x14ac:dyDescent="0.25">
      <c r="B655" s="403" t="str">
        <f>IF(Tabla1[[#This Row],[Código_Actividad]]="","",CONCATENATE(Tabla1[[#This Row],[POA]],".",Tabla1[[#This Row],[SRS]],".",Tabla1[[#This Row],[AREA]],".",Tabla1[[#This Row],[TIPO]]))</f>
        <v/>
      </c>
      <c r="C655" s="403" t="str">
        <f>IF(Tabla1[[#This Row],[Código_Actividad]]="","",'Formulario PPGR1'!#REF!)</f>
        <v/>
      </c>
      <c r="D655" s="403" t="str">
        <f>IF(Tabla1[[#This Row],[Código_Actividad]]="","",'Formulario PPGR1'!#REF!)</f>
        <v/>
      </c>
      <c r="E655" s="403" t="str">
        <f>IF(Tabla1[[#This Row],[Código_Actividad]]="","",'Formulario PPGR1'!#REF!)</f>
        <v/>
      </c>
      <c r="F655" s="403" t="str">
        <f>IF(Tabla1[[#This Row],[Código_Actividad]]="","",'Formulario PPGR1'!#REF!)</f>
        <v/>
      </c>
      <c r="G655" s="400"/>
      <c r="H655" s="419" t="str">
        <f>IFERROR(VLOOKUP(Tabla1[[#This Row],[Código_Actividad]],'Formulario PPGR2'!$H$10:$I$1048576,2,FALSE),"")</f>
        <v/>
      </c>
      <c r="I655" s="336" t="str">
        <f>IFERROR(VLOOKUP(Tabla1[[#This Row],[Código_Actividad]],Tabla2[[Código]:[Total de Acciones ]],15,FALSE),"")</f>
        <v/>
      </c>
      <c r="J655" s="565"/>
      <c r="K655" s="566" t="s">
        <v>1298</v>
      </c>
      <c r="L655" s="565"/>
      <c r="M655" s="401" t="str">
        <f>IFERROR(VLOOKUP($L655,[4]Insumos!$C$2:$F$517,2,FALSE),"")</f>
        <v/>
      </c>
      <c r="N655" s="509"/>
      <c r="O655" s="402" t="str">
        <f>IFERROR(VLOOKUP($L655,[4]Insumos!$C$2:$F$517,3,FALSE),"")</f>
        <v/>
      </c>
      <c r="P655" s="337" t="e">
        <f>+Tabla1[[#This Row],[Precio Unitario]]*Tabla1[[#This Row],[Cantidad de Insumos]]</f>
        <v>#VALUE!</v>
      </c>
      <c r="Q655" s="402" t="str">
        <f>IFERROR(VLOOKUP($L655,[4]Insumos!$C$2:$F$517,4,FALSE),"")</f>
        <v/>
      </c>
      <c r="R655" s="571"/>
      <c r="S655" s="449"/>
      <c r="T655" s="449"/>
    </row>
    <row r="656" spans="2:20" x14ac:dyDescent="0.25">
      <c r="B656" s="403" t="str">
        <f>IF(Tabla1[[#This Row],[Código_Actividad]]="","",CONCATENATE(Tabla1[[#This Row],[POA]],".",Tabla1[[#This Row],[SRS]],".",Tabla1[[#This Row],[AREA]],".",Tabla1[[#This Row],[TIPO]]))</f>
        <v/>
      </c>
      <c r="C656" s="403" t="str">
        <f>IF(Tabla1[[#This Row],[Código_Actividad]]="","",'Formulario PPGR1'!#REF!)</f>
        <v/>
      </c>
      <c r="D656" s="403" t="str">
        <f>IF(Tabla1[[#This Row],[Código_Actividad]]="","",'Formulario PPGR1'!#REF!)</f>
        <v/>
      </c>
      <c r="E656" s="403" t="str">
        <f>IF(Tabla1[[#This Row],[Código_Actividad]]="","",'Formulario PPGR1'!#REF!)</f>
        <v/>
      </c>
      <c r="F656" s="403" t="str">
        <f>IF(Tabla1[[#This Row],[Código_Actividad]]="","",'Formulario PPGR1'!#REF!)</f>
        <v/>
      </c>
      <c r="G656" s="400"/>
      <c r="H656" s="419" t="str">
        <f>IFERROR(VLOOKUP(Tabla1[[#This Row],[Código_Actividad]],'Formulario PPGR2'!$H$10:$I$1048576,2,FALSE),"")</f>
        <v/>
      </c>
      <c r="I656" s="336" t="str">
        <f>IFERROR(VLOOKUP(Tabla1[[#This Row],[Código_Actividad]],Tabla2[[Código]:[Total de Acciones ]],15,FALSE),"")</f>
        <v/>
      </c>
      <c r="J656" s="565"/>
      <c r="K656" s="566" t="s">
        <v>846</v>
      </c>
      <c r="L656" s="565"/>
      <c r="M656" s="401" t="str">
        <f>IFERROR(VLOOKUP($L656,[4]Insumos!$C$2:$F$517,2,FALSE),"")</f>
        <v/>
      </c>
      <c r="N656" s="509"/>
      <c r="O656" s="402" t="str">
        <f>IFERROR(VLOOKUP($L656,[4]Insumos!$C$2:$F$517,3,FALSE),"")</f>
        <v/>
      </c>
      <c r="P656" s="337" t="e">
        <f>+Tabla1[[#This Row],[Precio Unitario]]*Tabla1[[#This Row],[Cantidad de Insumos]]</f>
        <v>#VALUE!</v>
      </c>
      <c r="Q656" s="402" t="str">
        <f>IFERROR(VLOOKUP($L656,[4]Insumos!$C$2:$F$517,4,FALSE),"")</f>
        <v/>
      </c>
      <c r="R656" s="571"/>
      <c r="S656" s="449"/>
      <c r="T656" s="449"/>
    </row>
    <row r="657" spans="2:20" x14ac:dyDescent="0.25">
      <c r="B657" s="403" t="str">
        <f>IF(Tabla1[[#This Row],[Código_Actividad]]="","",CONCATENATE(Tabla1[[#This Row],[POA]],".",Tabla1[[#This Row],[SRS]],".",Tabla1[[#This Row],[AREA]],".",Tabla1[[#This Row],[TIPO]]))</f>
        <v/>
      </c>
      <c r="C657" s="403" t="str">
        <f>IF(Tabla1[[#This Row],[Código_Actividad]]="","",'Formulario PPGR1'!#REF!)</f>
        <v/>
      </c>
      <c r="D657" s="403" t="str">
        <f>IF(Tabla1[[#This Row],[Código_Actividad]]="","",'Formulario PPGR1'!#REF!)</f>
        <v/>
      </c>
      <c r="E657" s="403" t="str">
        <f>IF(Tabla1[[#This Row],[Código_Actividad]]="","",'Formulario PPGR1'!#REF!)</f>
        <v/>
      </c>
      <c r="F657" s="403" t="str">
        <f>IF(Tabla1[[#This Row],[Código_Actividad]]="","",'Formulario PPGR1'!#REF!)</f>
        <v/>
      </c>
      <c r="G657" s="400"/>
      <c r="H657" s="419" t="str">
        <f>IFERROR(VLOOKUP(Tabla1[[#This Row],[Código_Actividad]],'Formulario PPGR2'!$H$10:$I$1048576,2,FALSE),"")</f>
        <v/>
      </c>
      <c r="I657" s="336" t="str">
        <f>IFERROR(VLOOKUP(Tabla1[[#This Row],[Código_Actividad]],Tabla2[[Código]:[Total de Acciones ]],15,FALSE),"")</f>
        <v/>
      </c>
      <c r="J657" s="557"/>
      <c r="K657" s="564"/>
      <c r="L657" s="563"/>
      <c r="M657" s="401" t="str">
        <f>IFERROR(VLOOKUP($L657,[4]Insumos!$C$2:$F$517,2,FALSE),"")</f>
        <v/>
      </c>
      <c r="N657" s="508"/>
      <c r="O657" s="402" t="str">
        <f>IFERROR(VLOOKUP($L657,[4]Insumos!$C$2:$F$517,3,FALSE),"")</f>
        <v/>
      </c>
      <c r="P657" s="337" t="e">
        <f>+Tabla1[[#This Row],[Precio Unitario]]*Tabla1[[#This Row],[Cantidad de Insumos]]</f>
        <v>#VALUE!</v>
      </c>
      <c r="Q657" s="402" t="str">
        <f>IFERROR(VLOOKUP($L657,[4]Insumos!$C$2:$F$517,4,FALSE),"")</f>
        <v/>
      </c>
      <c r="R657" s="571"/>
      <c r="S657" s="449"/>
      <c r="T657" s="449"/>
    </row>
    <row r="658" spans="2:20" x14ac:dyDescent="0.25">
      <c r="B658" s="403" t="str">
        <f>IF(Tabla1[[#This Row],[Código_Actividad]]="","",CONCATENATE(Tabla1[[#This Row],[POA]],".",Tabla1[[#This Row],[SRS]],".",Tabla1[[#This Row],[AREA]],".",Tabla1[[#This Row],[TIPO]]))</f>
        <v/>
      </c>
      <c r="C658" s="403" t="str">
        <f>IF(Tabla1[[#This Row],[Código_Actividad]]="","",'Formulario PPGR1'!#REF!)</f>
        <v/>
      </c>
      <c r="D658" s="403" t="str">
        <f>IF(Tabla1[[#This Row],[Código_Actividad]]="","",'Formulario PPGR1'!#REF!)</f>
        <v/>
      </c>
      <c r="E658" s="403" t="str">
        <f>IF(Tabla1[[#This Row],[Código_Actividad]]="","",'Formulario PPGR1'!#REF!)</f>
        <v/>
      </c>
      <c r="F658" s="403" t="str">
        <f>IF(Tabla1[[#This Row],[Código_Actividad]]="","",'Formulario PPGR1'!#REF!)</f>
        <v/>
      </c>
      <c r="G658" s="400"/>
      <c r="H658" s="419" t="str">
        <f>IFERROR(VLOOKUP(Tabla1[[#This Row],[Código_Actividad]],'Formulario PPGR2'!$H$10:$I$1048576,2,FALSE),"")</f>
        <v/>
      </c>
      <c r="I658" s="336" t="str">
        <f>IFERROR(VLOOKUP(Tabla1[[#This Row],[Código_Actividad]],Tabla2[[Código]:[Total de Acciones ]],15,FALSE),"")</f>
        <v/>
      </c>
      <c r="J658" s="557"/>
      <c r="K658" s="567" t="str">
        <f>IFERROR(VLOOKUP($J658,[5]LSIns!$B$5:$C$45,2,FALSE),"")</f>
        <v/>
      </c>
      <c r="L658" s="557"/>
      <c r="M658" s="401" t="str">
        <f>IFERROR(VLOOKUP($L658,[4]Insumos!$C$2:$F$517,2,FALSE),"")</f>
        <v/>
      </c>
      <c r="N658" s="505"/>
      <c r="O658" s="402" t="str">
        <f>IFERROR(VLOOKUP($L658,[4]Insumos!$C$2:$F$517,3,FALSE),"")</f>
        <v/>
      </c>
      <c r="P658" s="337" t="e">
        <f>+Tabla1[[#This Row],[Precio Unitario]]*Tabla1[[#This Row],[Cantidad de Insumos]]</f>
        <v>#VALUE!</v>
      </c>
      <c r="Q658" s="402" t="str">
        <f>IFERROR(VLOOKUP($L658,[4]Insumos!$C$2:$F$517,4,FALSE),"")</f>
        <v/>
      </c>
      <c r="R658" s="571"/>
      <c r="S658" s="449"/>
      <c r="T658" s="449"/>
    </row>
    <row r="659" spans="2:20" x14ac:dyDescent="0.25">
      <c r="B659" s="403" t="str">
        <f>IF(Tabla1[[#This Row],[Código_Actividad]]="","",CONCATENATE(Tabla1[[#This Row],[POA]],".",Tabla1[[#This Row],[SRS]],".",Tabla1[[#This Row],[AREA]],".",Tabla1[[#This Row],[TIPO]]))</f>
        <v/>
      </c>
      <c r="C659" s="403" t="str">
        <f>IF(Tabla1[[#This Row],[Código_Actividad]]="","",'Formulario PPGR1'!#REF!)</f>
        <v/>
      </c>
      <c r="D659" s="403" t="str">
        <f>IF(Tabla1[[#This Row],[Código_Actividad]]="","",'Formulario PPGR1'!#REF!)</f>
        <v/>
      </c>
      <c r="E659" s="403" t="str">
        <f>IF(Tabla1[[#This Row],[Código_Actividad]]="","",'Formulario PPGR1'!#REF!)</f>
        <v/>
      </c>
      <c r="F659" s="403" t="str">
        <f>IF(Tabla1[[#This Row],[Código_Actividad]]="","",'Formulario PPGR1'!#REF!)</f>
        <v/>
      </c>
      <c r="G659" s="400"/>
      <c r="H659" s="419" t="str">
        <f>IFERROR(VLOOKUP(Tabla1[[#This Row],[Código_Actividad]],'Formulario PPGR2'!$H$10:$I$1048576,2,FALSE),"")</f>
        <v/>
      </c>
      <c r="I659" s="336" t="str">
        <f>IFERROR(VLOOKUP(Tabla1[[#This Row],[Código_Actividad]],Tabla2[[Código]:[Total de Acciones ]],15,FALSE),"")</f>
        <v/>
      </c>
      <c r="J659" s="565"/>
      <c r="K659" s="566" t="s">
        <v>688</v>
      </c>
      <c r="L659" s="565"/>
      <c r="M659" s="401" t="str">
        <f>IFERROR(VLOOKUP($L659,[4]Insumos!$C$2:$F$517,2,FALSE),"")</f>
        <v/>
      </c>
      <c r="N659" s="509"/>
      <c r="O659" s="402" t="str">
        <f>IFERROR(VLOOKUP($L659,[4]Insumos!$C$2:$F$517,3,FALSE),"")</f>
        <v/>
      </c>
      <c r="P659" s="337" t="e">
        <f>+Tabla1[[#This Row],[Precio Unitario]]*Tabla1[[#This Row],[Cantidad de Insumos]]</f>
        <v>#VALUE!</v>
      </c>
      <c r="Q659" s="402" t="str">
        <f>IFERROR(VLOOKUP($L659,[4]Insumos!$C$2:$F$517,4,FALSE),"")</f>
        <v/>
      </c>
      <c r="R659" s="571"/>
      <c r="S659" s="449"/>
      <c r="T659" s="449"/>
    </row>
    <row r="660" spans="2:20" x14ac:dyDescent="0.25">
      <c r="B660" s="403" t="str">
        <f>IF(Tabla1[[#This Row],[Código_Actividad]]="","",CONCATENATE(Tabla1[[#This Row],[POA]],".",Tabla1[[#This Row],[SRS]],".",Tabla1[[#This Row],[AREA]],".",Tabla1[[#This Row],[TIPO]]))</f>
        <v/>
      </c>
      <c r="C660" s="403" t="str">
        <f>IF(Tabla1[[#This Row],[Código_Actividad]]="","",'Formulario PPGR1'!#REF!)</f>
        <v/>
      </c>
      <c r="D660" s="403" t="str">
        <f>IF(Tabla1[[#This Row],[Código_Actividad]]="","",'Formulario PPGR1'!#REF!)</f>
        <v/>
      </c>
      <c r="E660" s="403" t="str">
        <f>IF(Tabla1[[#This Row],[Código_Actividad]]="","",'Formulario PPGR1'!#REF!)</f>
        <v/>
      </c>
      <c r="F660" s="403" t="str">
        <f>IF(Tabla1[[#This Row],[Código_Actividad]]="","",'Formulario PPGR1'!#REF!)</f>
        <v/>
      </c>
      <c r="G660" s="400"/>
      <c r="H660" s="419" t="str">
        <f>IFERROR(VLOOKUP(Tabla1[[#This Row],[Código_Actividad]],'Formulario PPGR2'!$H$10:$I$1048576,2,FALSE),"")</f>
        <v/>
      </c>
      <c r="I660" s="336" t="str">
        <f>IFERROR(VLOOKUP(Tabla1[[#This Row],[Código_Actividad]],Tabla2[[Código]:[Total de Acciones ]],15,FALSE),"")</f>
        <v/>
      </c>
      <c r="J660" s="565"/>
      <c r="K660" s="566" t="s">
        <v>688</v>
      </c>
      <c r="L660" s="565"/>
      <c r="M660" s="401" t="str">
        <f>IFERROR(VLOOKUP($L660,[4]Insumos!$C$2:$F$517,2,FALSE),"")</f>
        <v/>
      </c>
      <c r="N660" s="509"/>
      <c r="O660" s="402" t="str">
        <f>IFERROR(VLOOKUP($L660,[4]Insumos!$C$2:$F$517,3,FALSE),"")</f>
        <v/>
      </c>
      <c r="P660" s="337" t="e">
        <f>+Tabla1[[#This Row],[Precio Unitario]]*Tabla1[[#This Row],[Cantidad de Insumos]]</f>
        <v>#VALUE!</v>
      </c>
      <c r="Q660" s="402" t="str">
        <f>IFERROR(VLOOKUP($L660,[4]Insumos!$C$2:$F$517,4,FALSE),"")</f>
        <v/>
      </c>
      <c r="R660" s="571"/>
      <c r="S660" s="449"/>
      <c r="T660" s="449"/>
    </row>
    <row r="661" spans="2:20" x14ac:dyDescent="0.25">
      <c r="B661" s="403" t="str">
        <f>IF(Tabla1[[#This Row],[Código_Actividad]]="","",CONCATENATE(Tabla1[[#This Row],[POA]],".",Tabla1[[#This Row],[SRS]],".",Tabla1[[#This Row],[AREA]],".",Tabla1[[#This Row],[TIPO]]))</f>
        <v/>
      </c>
      <c r="C661" s="403" t="str">
        <f>IF(Tabla1[[#This Row],[Código_Actividad]]="","",'Formulario PPGR1'!#REF!)</f>
        <v/>
      </c>
      <c r="D661" s="403" t="str">
        <f>IF(Tabla1[[#This Row],[Código_Actividad]]="","",'Formulario PPGR1'!#REF!)</f>
        <v/>
      </c>
      <c r="E661" s="403" t="str">
        <f>IF(Tabla1[[#This Row],[Código_Actividad]]="","",'Formulario PPGR1'!#REF!)</f>
        <v/>
      </c>
      <c r="F661" s="403" t="str">
        <f>IF(Tabla1[[#This Row],[Código_Actividad]]="","",'Formulario PPGR1'!#REF!)</f>
        <v/>
      </c>
      <c r="G661" s="400"/>
      <c r="H661" s="419" t="str">
        <f>IFERROR(VLOOKUP(Tabla1[[#This Row],[Código_Actividad]],'Formulario PPGR2'!$H$10:$I$1048576,2,FALSE),"")</f>
        <v/>
      </c>
      <c r="I661" s="336" t="str">
        <f>IFERROR(VLOOKUP(Tabla1[[#This Row],[Código_Actividad]],Tabla2[[Código]:[Total de Acciones ]],15,FALSE),"")</f>
        <v/>
      </c>
      <c r="J661" s="557"/>
      <c r="K661" s="564"/>
      <c r="L661" s="563"/>
      <c r="M661" s="401" t="str">
        <f>IFERROR(VLOOKUP($L661,[4]Insumos!$C$2:$F$517,2,FALSE),"")</f>
        <v/>
      </c>
      <c r="N661" s="508"/>
      <c r="O661" s="402" t="str">
        <f>IFERROR(VLOOKUP($L661,[4]Insumos!$C$2:$F$517,3,FALSE),"")</f>
        <v/>
      </c>
      <c r="P661" s="337" t="e">
        <f>+Tabla1[[#This Row],[Precio Unitario]]*Tabla1[[#This Row],[Cantidad de Insumos]]</f>
        <v>#VALUE!</v>
      </c>
      <c r="Q661" s="402" t="str">
        <f>IFERROR(VLOOKUP($L661,[4]Insumos!$C$2:$F$517,4,FALSE),"")</f>
        <v/>
      </c>
      <c r="R661" s="571"/>
      <c r="S661" s="449"/>
      <c r="T661" s="449"/>
    </row>
    <row r="662" spans="2:20" x14ac:dyDescent="0.25">
      <c r="B662" s="399" t="str">
        <f>IF(Tabla1[[#This Row],[Código_Actividad]]="","",CONCATENATE(Tabla1[[#This Row],[POA]],".",Tabla1[[#This Row],[SRS]],".",Tabla1[[#This Row],[AREA]],".",Tabla1[[#This Row],[TIPO]]))</f>
        <v/>
      </c>
      <c r="C662" s="399" t="str">
        <f>IF(Tabla1[[#This Row],[Código_Actividad]]="","",'Formulario PPGR1'!#REF!)</f>
        <v/>
      </c>
      <c r="D662" s="399" t="str">
        <f>IF(Tabla1[[#This Row],[Código_Actividad]]="","",'Formulario PPGR1'!#REF!)</f>
        <v/>
      </c>
      <c r="E662" s="399" t="str">
        <f>IF(Tabla1[[#This Row],[Código_Actividad]]="","",'Formulario PPGR1'!#REF!)</f>
        <v/>
      </c>
      <c r="F662" s="399" t="str">
        <f>IF(Tabla1[[#This Row],[Código_Actividad]]="","",'Formulario PPGR1'!#REF!)</f>
        <v/>
      </c>
      <c r="G662" s="400"/>
      <c r="H662" s="419" t="str">
        <f>IFERROR(VLOOKUP(Tabla1[[#This Row],[Código_Actividad]],'Formulario PPGR2'!$H$10:$I$1048576,2,FALSE),"")</f>
        <v/>
      </c>
      <c r="I662" s="336" t="str">
        <f>IFERROR(VLOOKUP(Tabla1[[#This Row],[Código_Actividad]],Tabla2[[Código]:[Total de Acciones ]],15,FALSE),"")</f>
        <v/>
      </c>
      <c r="J662" s="557"/>
      <c r="K662" s="567" t="str">
        <f>IFERROR(VLOOKUP($J662,[5]LSIns!$B$5:$C$45,2,FALSE),"")</f>
        <v/>
      </c>
      <c r="L662" s="557"/>
      <c r="M662" s="401" t="str">
        <f>IFERROR(VLOOKUP($L662,[4]Insumos!$C$2:$F$517,2,FALSE),"")</f>
        <v/>
      </c>
      <c r="N662" s="505"/>
      <c r="O662" s="402" t="str">
        <f>IFERROR(VLOOKUP($L662,[4]Insumos!$C$2:$F$517,3,FALSE),"")</f>
        <v/>
      </c>
      <c r="P662" s="337" t="e">
        <f>+Tabla1[[#This Row],[Precio Unitario]]*Tabla1[[#This Row],[Cantidad de Insumos]]</f>
        <v>#VALUE!</v>
      </c>
      <c r="Q662" s="402" t="str">
        <f>IFERROR(VLOOKUP($L662,[4]Insumos!$C$2:$F$517,4,FALSE),"")</f>
        <v/>
      </c>
      <c r="R662" s="571"/>
      <c r="S662" s="449"/>
      <c r="T662" s="449"/>
    </row>
    <row r="663" spans="2:20" x14ac:dyDescent="0.25">
      <c r="B663" s="399" t="str">
        <f>IF(Tabla1[[#This Row],[Código_Actividad]]="","",CONCATENATE(Tabla1[[#This Row],[POA]],".",Tabla1[[#This Row],[SRS]],".",Tabla1[[#This Row],[AREA]],".",Tabla1[[#This Row],[TIPO]]))</f>
        <v/>
      </c>
      <c r="C663" s="399" t="str">
        <f>IF(Tabla1[[#This Row],[Código_Actividad]]="","",'Formulario PPGR1'!#REF!)</f>
        <v/>
      </c>
      <c r="D663" s="399" t="str">
        <f>IF(Tabla1[[#This Row],[Código_Actividad]]="","",'Formulario PPGR1'!#REF!)</f>
        <v/>
      </c>
      <c r="E663" s="399" t="str">
        <f>IF(Tabla1[[#This Row],[Código_Actividad]]="","",'Formulario PPGR1'!#REF!)</f>
        <v/>
      </c>
      <c r="F663" s="399" t="str">
        <f>IF(Tabla1[[#This Row],[Código_Actividad]]="","",'Formulario PPGR1'!#REF!)</f>
        <v/>
      </c>
      <c r="G663" s="400"/>
      <c r="H663" s="419" t="str">
        <f>IFERROR(VLOOKUP(Tabla1[[#This Row],[Código_Actividad]],'Formulario PPGR2'!$H$10:$I$1048576,2,FALSE),"")</f>
        <v/>
      </c>
      <c r="I663" s="336" t="str">
        <f>IFERROR(VLOOKUP(Tabla1[[#This Row],[Código_Actividad]],Tabla2[[Código]:[Total de Acciones ]],15,FALSE),"")</f>
        <v/>
      </c>
      <c r="J663" s="557"/>
      <c r="K663" s="564"/>
      <c r="L663" s="557"/>
      <c r="M663" s="401" t="str">
        <f>IFERROR(VLOOKUP($L663,[4]Insumos!$C$2:$F$517,2,FALSE),"")</f>
        <v/>
      </c>
      <c r="N663" s="508"/>
      <c r="O663" s="402" t="str">
        <f>IFERROR(VLOOKUP($L663,[4]Insumos!$C$2:$F$517,3,FALSE),"")</f>
        <v/>
      </c>
      <c r="P663" s="337" t="e">
        <f>+Tabla1[[#This Row],[Precio Unitario]]*Tabla1[[#This Row],[Cantidad de Insumos]]</f>
        <v>#VALUE!</v>
      </c>
      <c r="Q663" s="402" t="str">
        <f>IFERROR(VLOOKUP($L663,[4]Insumos!$C$2:$F$517,4,FALSE),"")</f>
        <v/>
      </c>
      <c r="R663" s="571"/>
      <c r="S663" s="449"/>
      <c r="T663" s="449"/>
    </row>
    <row r="664" spans="2:20" x14ac:dyDescent="0.25">
      <c r="B664" s="399" t="str">
        <f>IF(Tabla1[[#This Row],[Código_Actividad]]="","",CONCATENATE(Tabla1[[#This Row],[POA]],".",Tabla1[[#This Row],[SRS]],".",Tabla1[[#This Row],[AREA]],".",Tabla1[[#This Row],[TIPO]]))</f>
        <v/>
      </c>
      <c r="C664" s="399" t="str">
        <f>IF(Tabla1[[#This Row],[Código_Actividad]]="","",'Formulario PPGR1'!#REF!)</f>
        <v/>
      </c>
      <c r="D664" s="399" t="str">
        <f>IF(Tabla1[[#This Row],[Código_Actividad]]="","",'Formulario PPGR1'!#REF!)</f>
        <v/>
      </c>
      <c r="E664" s="399" t="str">
        <f>IF(Tabla1[[#This Row],[Código_Actividad]]="","",'Formulario PPGR1'!#REF!)</f>
        <v/>
      </c>
      <c r="F664" s="399" t="str">
        <f>IF(Tabla1[[#This Row],[Código_Actividad]]="","",'Formulario PPGR1'!#REF!)</f>
        <v/>
      </c>
      <c r="G664" s="400"/>
      <c r="H664" s="419" t="str">
        <f>IFERROR(VLOOKUP(Tabla1[[#This Row],[Código_Actividad]],'Formulario PPGR2'!$H$10:$I$1048576,2,FALSE),"")</f>
        <v/>
      </c>
      <c r="I664" s="336" t="str">
        <f>IFERROR(VLOOKUP(Tabla1[[#This Row],[Código_Actividad]],Tabla2[[Código]:[Total de Acciones ]],15,FALSE),"")</f>
        <v/>
      </c>
      <c r="J664" s="557"/>
      <c r="K664" s="564"/>
      <c r="L664" s="557"/>
      <c r="M664" s="401" t="str">
        <f>IFERROR(VLOOKUP($L664,[4]Insumos!$C$2:$F$517,2,FALSE),"")</f>
        <v/>
      </c>
      <c r="N664" s="508"/>
      <c r="O664" s="402" t="str">
        <f>IFERROR(VLOOKUP($L664,[4]Insumos!$C$2:$F$517,3,FALSE),"")</f>
        <v/>
      </c>
      <c r="P664" s="337" t="e">
        <f>+Tabla1[[#This Row],[Precio Unitario]]*Tabla1[[#This Row],[Cantidad de Insumos]]</f>
        <v>#VALUE!</v>
      </c>
      <c r="Q664" s="402" t="str">
        <f>IFERROR(VLOOKUP($L664,[4]Insumos!$C$2:$F$517,4,FALSE),"")</f>
        <v/>
      </c>
      <c r="R664" s="571"/>
      <c r="S664" s="449"/>
      <c r="T664" s="449"/>
    </row>
    <row r="665" spans="2:20" x14ac:dyDescent="0.25">
      <c r="B665" s="403" t="str">
        <f>IF(Tabla1[[#This Row],[Código_Actividad]]="","",CONCATENATE(Tabla1[[#This Row],[POA]],".",Tabla1[[#This Row],[SRS]],".",Tabla1[[#This Row],[AREA]],".",Tabla1[[#This Row],[TIPO]]))</f>
        <v/>
      </c>
      <c r="C665" s="403" t="str">
        <f>IF(Tabla1[[#This Row],[Código_Actividad]]="","",'Formulario PPGR1'!#REF!)</f>
        <v/>
      </c>
      <c r="D665" s="403" t="str">
        <f>IF(Tabla1[[#This Row],[Código_Actividad]]="","",'Formulario PPGR1'!#REF!)</f>
        <v/>
      </c>
      <c r="E665" s="403" t="str">
        <f>IF(Tabla1[[#This Row],[Código_Actividad]]="","",'Formulario PPGR1'!#REF!)</f>
        <v/>
      </c>
      <c r="F665" s="403" t="str">
        <f>IF(Tabla1[[#This Row],[Código_Actividad]]="","",'Formulario PPGR1'!#REF!)</f>
        <v/>
      </c>
      <c r="G665" s="400"/>
      <c r="H665" s="419" t="str">
        <f>IFERROR(VLOOKUP(Tabla1[[#This Row],[Código_Actividad]],'Formulario PPGR2'!$H$10:$I$1048576,2,FALSE),"")</f>
        <v/>
      </c>
      <c r="I665" s="336" t="str">
        <f>IFERROR(VLOOKUP(Tabla1[[#This Row],[Código_Actividad]],Tabla2[[Código]:[Total de Acciones ]],15,FALSE),"")</f>
        <v/>
      </c>
      <c r="J665" s="557"/>
      <c r="K665" s="564"/>
      <c r="L665" s="557"/>
      <c r="M665" s="401" t="str">
        <f>IFERROR(VLOOKUP($L665,[4]Insumos!$C$2:$F$517,2,FALSE),"")</f>
        <v/>
      </c>
      <c r="N665" s="508"/>
      <c r="O665" s="402" t="str">
        <f>IFERROR(VLOOKUP($L665,[4]Insumos!$C$2:$F$517,3,FALSE),"")</f>
        <v/>
      </c>
      <c r="P665" s="337" t="e">
        <f>+Tabla1[[#This Row],[Precio Unitario]]*Tabla1[[#This Row],[Cantidad de Insumos]]</f>
        <v>#VALUE!</v>
      </c>
      <c r="Q665" s="402" t="str">
        <f>IFERROR(VLOOKUP($L665,[4]Insumos!$C$2:$F$517,4,FALSE),"")</f>
        <v/>
      </c>
      <c r="R665" s="571"/>
      <c r="S665" s="449"/>
      <c r="T665" s="449"/>
    </row>
    <row r="666" spans="2:20" x14ac:dyDescent="0.25">
      <c r="B666" s="403" t="str">
        <f>IF(Tabla1[[#This Row],[Código_Actividad]]="","",CONCATENATE(Tabla1[[#This Row],[POA]],".",Tabla1[[#This Row],[SRS]],".",Tabla1[[#This Row],[AREA]],".",Tabla1[[#This Row],[TIPO]]))</f>
        <v/>
      </c>
      <c r="C666" s="403" t="str">
        <f>IF(Tabla1[[#This Row],[Código_Actividad]]="","",'Formulario PPGR1'!#REF!)</f>
        <v/>
      </c>
      <c r="D666" s="403" t="str">
        <f>IF(Tabla1[[#This Row],[Código_Actividad]]="","",'Formulario PPGR1'!#REF!)</f>
        <v/>
      </c>
      <c r="E666" s="403" t="str">
        <f>IF(Tabla1[[#This Row],[Código_Actividad]]="","",'Formulario PPGR1'!#REF!)</f>
        <v/>
      </c>
      <c r="F666" s="403" t="str">
        <f>IF(Tabla1[[#This Row],[Código_Actividad]]="","",'Formulario PPGR1'!#REF!)</f>
        <v/>
      </c>
      <c r="G666" s="400"/>
      <c r="H666" s="419" t="str">
        <f>IFERROR(VLOOKUP(Tabla1[[#This Row],[Código_Actividad]],'Formulario PPGR2'!$H$10:$I$1048576,2,FALSE),"")</f>
        <v/>
      </c>
      <c r="I666" s="336" t="str">
        <f>IFERROR(VLOOKUP(Tabla1[[#This Row],[Código_Actividad]],Tabla2[[Código]:[Total de Acciones ]],15,FALSE),"")</f>
        <v/>
      </c>
      <c r="J666" s="557"/>
      <c r="K666" s="564"/>
      <c r="L666" s="563"/>
      <c r="M666" s="401" t="str">
        <f>IFERROR(VLOOKUP($L666,[4]Insumos!$C$2:$F$517,2,FALSE),"")</f>
        <v/>
      </c>
      <c r="N666" s="508"/>
      <c r="O666" s="402" t="str">
        <f>IFERROR(VLOOKUP($L666,[4]Insumos!$C$2:$F$517,3,FALSE),"")</f>
        <v/>
      </c>
      <c r="P666" s="337" t="e">
        <f>+Tabla1[[#This Row],[Precio Unitario]]*Tabla1[[#This Row],[Cantidad de Insumos]]</f>
        <v>#VALUE!</v>
      </c>
      <c r="Q666" s="402" t="str">
        <f>IFERROR(VLOOKUP($L666,[4]Insumos!$C$2:$F$517,4,FALSE),"")</f>
        <v/>
      </c>
      <c r="R666" s="571"/>
      <c r="S666" s="449"/>
      <c r="T666" s="449"/>
    </row>
    <row r="667" spans="2:20" x14ac:dyDescent="0.25">
      <c r="B667" s="403" t="str">
        <f>IF(Tabla1[[#This Row],[Código_Actividad]]="","",CONCATENATE(Tabla1[[#This Row],[POA]],".",Tabla1[[#This Row],[SRS]],".",Tabla1[[#This Row],[AREA]],".",Tabla1[[#This Row],[TIPO]]))</f>
        <v/>
      </c>
      <c r="C667" s="403" t="str">
        <f>IF(Tabla1[[#This Row],[Código_Actividad]]="","",'Formulario PPGR1'!#REF!)</f>
        <v/>
      </c>
      <c r="D667" s="403" t="str">
        <f>IF(Tabla1[[#This Row],[Código_Actividad]]="","",'Formulario PPGR1'!#REF!)</f>
        <v/>
      </c>
      <c r="E667" s="403" t="str">
        <f>IF(Tabla1[[#This Row],[Código_Actividad]]="","",'Formulario PPGR1'!#REF!)</f>
        <v/>
      </c>
      <c r="F667" s="403" t="str">
        <f>IF(Tabla1[[#This Row],[Código_Actividad]]="","",'Formulario PPGR1'!#REF!)</f>
        <v/>
      </c>
      <c r="G667" s="400"/>
      <c r="H667" s="419" t="str">
        <f>IFERROR(VLOOKUP(Tabla1[[#This Row],[Código_Actividad]],'Formulario PPGR2'!$H$10:$I$1048576,2,FALSE),"")</f>
        <v/>
      </c>
      <c r="I667" s="336" t="str">
        <f>IFERROR(VLOOKUP(Tabla1[[#This Row],[Código_Actividad]],Tabla2[[Código]:[Total de Acciones ]],15,FALSE),"")</f>
        <v/>
      </c>
      <c r="J667" s="557"/>
      <c r="K667" s="567" t="str">
        <f>IFERROR(VLOOKUP($J667,[5]LSIns!$B$5:$C$45,2,FALSE),"")</f>
        <v/>
      </c>
      <c r="L667" s="557"/>
      <c r="M667" s="401" t="str">
        <f>IFERROR(VLOOKUP($L667,[4]Insumos!$C$2:$F$517,2,FALSE),"")</f>
        <v/>
      </c>
      <c r="N667" s="505"/>
      <c r="O667" s="402" t="str">
        <f>IFERROR(VLOOKUP($L667,[4]Insumos!$C$2:$F$517,3,FALSE),"")</f>
        <v/>
      </c>
      <c r="P667" s="337" t="e">
        <f>+Tabla1[[#This Row],[Precio Unitario]]*Tabla1[[#This Row],[Cantidad de Insumos]]</f>
        <v>#VALUE!</v>
      </c>
      <c r="Q667" s="402" t="str">
        <f>IFERROR(VLOOKUP($L667,[4]Insumos!$C$2:$F$517,4,FALSE),"")</f>
        <v/>
      </c>
      <c r="R667" s="571"/>
      <c r="S667" s="449"/>
      <c r="T667" s="449"/>
    </row>
    <row r="668" spans="2:20" x14ac:dyDescent="0.25">
      <c r="B668" s="403" t="str">
        <f>IF(Tabla1[[#This Row],[Código_Actividad]]="","",CONCATENATE(Tabla1[[#This Row],[POA]],".",Tabla1[[#This Row],[SRS]],".",Tabla1[[#This Row],[AREA]],".",Tabla1[[#This Row],[TIPO]]))</f>
        <v/>
      </c>
      <c r="C668" s="403" t="str">
        <f>IF(Tabla1[[#This Row],[Código_Actividad]]="","",'Formulario PPGR1'!#REF!)</f>
        <v/>
      </c>
      <c r="D668" s="403" t="str">
        <f>IF(Tabla1[[#This Row],[Código_Actividad]]="","",'Formulario PPGR1'!#REF!)</f>
        <v/>
      </c>
      <c r="E668" s="403" t="str">
        <f>IF(Tabla1[[#This Row],[Código_Actividad]]="","",'Formulario PPGR1'!#REF!)</f>
        <v/>
      </c>
      <c r="F668" s="403" t="str">
        <f>IF(Tabla1[[#This Row],[Código_Actividad]]="","",'Formulario PPGR1'!#REF!)</f>
        <v/>
      </c>
      <c r="G668" s="400"/>
      <c r="H668" s="419" t="str">
        <f>IFERROR(VLOOKUP(Tabla1[[#This Row],[Código_Actividad]],'Formulario PPGR2'!$H$10:$I$1048576,2,FALSE),"")</f>
        <v/>
      </c>
      <c r="I668" s="336" t="str">
        <f>IFERROR(VLOOKUP(Tabla1[[#This Row],[Código_Actividad]],Tabla2[[Código]:[Total de Acciones ]],15,FALSE),"")</f>
        <v/>
      </c>
      <c r="J668" s="557"/>
      <c r="K668" s="567"/>
      <c r="L668" s="565"/>
      <c r="M668" s="401" t="str">
        <f>IFERROR(VLOOKUP($L668,[4]Insumos!$C$2:$F$517,2,FALSE),"")</f>
        <v/>
      </c>
      <c r="N668" s="509"/>
      <c r="O668" s="402" t="str">
        <f>IFERROR(VLOOKUP($L668,[4]Insumos!$C$2:$F$517,3,FALSE),"")</f>
        <v/>
      </c>
      <c r="P668" s="337" t="e">
        <f>+Tabla1[[#This Row],[Precio Unitario]]*Tabla1[[#This Row],[Cantidad de Insumos]]</f>
        <v>#VALUE!</v>
      </c>
      <c r="Q668" s="402" t="str">
        <f>IFERROR(VLOOKUP($L668,[4]Insumos!$C$2:$F$517,4,FALSE),"")</f>
        <v/>
      </c>
      <c r="R668" s="571"/>
      <c r="S668" s="449"/>
      <c r="T668" s="449"/>
    </row>
    <row r="669" spans="2:20" x14ac:dyDescent="0.25">
      <c r="B669" s="403" t="str">
        <f>IF(Tabla1[[#This Row],[Código_Actividad]]="","",CONCATENATE(Tabla1[[#This Row],[POA]],".",Tabla1[[#This Row],[SRS]],".",Tabla1[[#This Row],[AREA]],".",Tabla1[[#This Row],[TIPO]]))</f>
        <v/>
      </c>
      <c r="C669" s="403" t="str">
        <f>IF(Tabla1[[#This Row],[Código_Actividad]]="","",'Formulario PPGR1'!#REF!)</f>
        <v/>
      </c>
      <c r="D669" s="403" t="str">
        <f>IF(Tabla1[[#This Row],[Código_Actividad]]="","",'Formulario PPGR1'!#REF!)</f>
        <v/>
      </c>
      <c r="E669" s="403" t="str">
        <f>IF(Tabla1[[#This Row],[Código_Actividad]]="","",'Formulario PPGR1'!#REF!)</f>
        <v/>
      </c>
      <c r="F669" s="403" t="str">
        <f>IF(Tabla1[[#This Row],[Código_Actividad]]="","",'Formulario PPGR1'!#REF!)</f>
        <v/>
      </c>
      <c r="G669" s="400"/>
      <c r="H669" s="419" t="str">
        <f>IFERROR(VLOOKUP(Tabla1[[#This Row],[Código_Actividad]],'Formulario PPGR2'!$H$10:$I$1048576,2,FALSE),"")</f>
        <v/>
      </c>
      <c r="I669" s="336" t="str">
        <f>IFERROR(VLOOKUP(Tabla1[[#This Row],[Código_Actividad]],Tabla2[[Código]:[Total de Acciones ]],15,FALSE),"")</f>
        <v/>
      </c>
      <c r="J669" s="557"/>
      <c r="K669" s="567"/>
      <c r="L669" s="565"/>
      <c r="M669" s="401" t="str">
        <f>IFERROR(VLOOKUP($L669,[4]Insumos!$C$2:$F$517,2,FALSE),"")</f>
        <v/>
      </c>
      <c r="N669" s="509"/>
      <c r="O669" s="402" t="str">
        <f>IFERROR(VLOOKUP($L669,[4]Insumos!$C$2:$F$517,3,FALSE),"")</f>
        <v/>
      </c>
      <c r="P669" s="337" t="e">
        <f>+Tabla1[[#This Row],[Precio Unitario]]*Tabla1[[#This Row],[Cantidad de Insumos]]</f>
        <v>#VALUE!</v>
      </c>
      <c r="Q669" s="402" t="str">
        <f>IFERROR(VLOOKUP($L669,[4]Insumos!$C$2:$F$517,4,FALSE),"")</f>
        <v/>
      </c>
      <c r="R669" s="571"/>
      <c r="S669" s="449"/>
      <c r="T669" s="449"/>
    </row>
    <row r="670" spans="2:20" x14ac:dyDescent="0.25">
      <c r="B670" s="403" t="str">
        <f>IF(Tabla1[[#This Row],[Código_Actividad]]="","",CONCATENATE(Tabla1[[#This Row],[POA]],".",Tabla1[[#This Row],[SRS]],".",Tabla1[[#This Row],[AREA]],".",Tabla1[[#This Row],[TIPO]]))</f>
        <v/>
      </c>
      <c r="C670" s="403" t="str">
        <f>IF(Tabla1[[#This Row],[Código_Actividad]]="","",'Formulario PPGR1'!#REF!)</f>
        <v/>
      </c>
      <c r="D670" s="403" t="str">
        <f>IF(Tabla1[[#This Row],[Código_Actividad]]="","",'Formulario PPGR1'!#REF!)</f>
        <v/>
      </c>
      <c r="E670" s="403" t="str">
        <f>IF(Tabla1[[#This Row],[Código_Actividad]]="","",'Formulario PPGR1'!#REF!)</f>
        <v/>
      </c>
      <c r="F670" s="403" t="str">
        <f>IF(Tabla1[[#This Row],[Código_Actividad]]="","",'Formulario PPGR1'!#REF!)</f>
        <v/>
      </c>
      <c r="G670" s="400"/>
      <c r="H670" s="419" t="str">
        <f>IFERROR(VLOOKUP(Tabla1[[#This Row],[Código_Actividad]],'Formulario PPGR2'!$H$10:$I$1048576,2,FALSE),"")</f>
        <v/>
      </c>
      <c r="I670" s="336" t="str">
        <f>IFERROR(VLOOKUP(Tabla1[[#This Row],[Código_Actividad]],Tabla2[[Código]:[Total de Acciones ]],15,FALSE),"")</f>
        <v/>
      </c>
      <c r="J670" s="557"/>
      <c r="K670" s="564"/>
      <c r="L670" s="563"/>
      <c r="M670" s="401" t="str">
        <f>IFERROR(VLOOKUP($L670,[4]Insumos!$C$2:$F$517,2,FALSE),"")</f>
        <v/>
      </c>
      <c r="N670" s="508"/>
      <c r="O670" s="402" t="str">
        <f>IFERROR(VLOOKUP($L670,[4]Insumos!$C$2:$F$517,3,FALSE),"")</f>
        <v/>
      </c>
      <c r="P670" s="337" t="e">
        <f>+Tabla1[[#This Row],[Precio Unitario]]*Tabla1[[#This Row],[Cantidad de Insumos]]</f>
        <v>#VALUE!</v>
      </c>
      <c r="Q670" s="402" t="str">
        <f>IFERROR(VLOOKUP($L670,[4]Insumos!$C$2:$F$517,4,FALSE),"")</f>
        <v/>
      </c>
      <c r="R670" s="571"/>
      <c r="S670" s="449"/>
      <c r="T670" s="449"/>
    </row>
    <row r="671" spans="2:20" x14ac:dyDescent="0.25">
      <c r="B671" s="403" t="str">
        <f>IF(Tabla1[[#This Row],[Código_Actividad]]="","",CONCATENATE(Tabla1[[#This Row],[POA]],".",Tabla1[[#This Row],[SRS]],".",Tabla1[[#This Row],[AREA]],".",Tabla1[[#This Row],[TIPO]]))</f>
        <v/>
      </c>
      <c r="C671" s="403" t="str">
        <f>IF(Tabla1[[#This Row],[Código_Actividad]]="","",'Formulario PPGR1'!#REF!)</f>
        <v/>
      </c>
      <c r="D671" s="403" t="str">
        <f>IF(Tabla1[[#This Row],[Código_Actividad]]="","",'Formulario PPGR1'!#REF!)</f>
        <v/>
      </c>
      <c r="E671" s="403" t="str">
        <f>IF(Tabla1[[#This Row],[Código_Actividad]]="","",'Formulario PPGR1'!#REF!)</f>
        <v/>
      </c>
      <c r="F671" s="403" t="str">
        <f>IF(Tabla1[[#This Row],[Código_Actividad]]="","",'Formulario PPGR1'!#REF!)</f>
        <v/>
      </c>
      <c r="G671" s="400"/>
      <c r="H671" s="419" t="str">
        <f>IFERROR(VLOOKUP(Tabla1[[#This Row],[Código_Actividad]],'Formulario PPGR2'!$H$10:$I$1048576,2,FALSE),"")</f>
        <v/>
      </c>
      <c r="I671" s="336" t="str">
        <f>IFERROR(VLOOKUP(Tabla1[[#This Row],[Código_Actividad]],Tabla2[[Código]:[Total de Acciones ]],15,FALSE),"")</f>
        <v/>
      </c>
      <c r="J671" s="557"/>
      <c r="K671" s="567" t="str">
        <f>IFERROR(VLOOKUP($J671,[5]LSIns!$B$5:$C$45,2,FALSE),"")</f>
        <v/>
      </c>
      <c r="L671" s="557"/>
      <c r="M671" s="401" t="str">
        <f>IFERROR(VLOOKUP($L671,[4]Insumos!$C$2:$F$517,2,FALSE),"")</f>
        <v/>
      </c>
      <c r="N671" s="505"/>
      <c r="O671" s="402" t="str">
        <f>IFERROR(VLOOKUP($L671,[4]Insumos!$C$2:$F$517,3,FALSE),"")</f>
        <v/>
      </c>
      <c r="P671" s="337" t="e">
        <f>+Tabla1[[#This Row],[Precio Unitario]]*Tabla1[[#This Row],[Cantidad de Insumos]]</f>
        <v>#VALUE!</v>
      </c>
      <c r="Q671" s="402" t="str">
        <f>IFERROR(VLOOKUP($L671,[4]Insumos!$C$2:$F$517,4,FALSE),"")</f>
        <v/>
      </c>
      <c r="R671" s="571"/>
      <c r="S671" s="449"/>
      <c r="T671" s="449"/>
    </row>
    <row r="672" spans="2:20" x14ac:dyDescent="0.25">
      <c r="B672" s="403" t="str">
        <f>IF(Tabla1[[#This Row],[Código_Actividad]]="","",CONCATENATE(Tabla1[[#This Row],[POA]],".",Tabla1[[#This Row],[SRS]],".",Tabla1[[#This Row],[AREA]],".",Tabla1[[#This Row],[TIPO]]))</f>
        <v/>
      </c>
      <c r="C672" s="403" t="str">
        <f>IF(Tabla1[[#This Row],[Código_Actividad]]="","",'Formulario PPGR1'!#REF!)</f>
        <v/>
      </c>
      <c r="D672" s="403" t="str">
        <f>IF(Tabla1[[#This Row],[Código_Actividad]]="","",'Formulario PPGR1'!#REF!)</f>
        <v/>
      </c>
      <c r="E672" s="403" t="str">
        <f>IF(Tabla1[[#This Row],[Código_Actividad]]="","",'Formulario PPGR1'!#REF!)</f>
        <v/>
      </c>
      <c r="F672" s="403" t="str">
        <f>IF(Tabla1[[#This Row],[Código_Actividad]]="","",'Formulario PPGR1'!#REF!)</f>
        <v/>
      </c>
      <c r="G672" s="400"/>
      <c r="H672" s="419" t="str">
        <f>IFERROR(VLOOKUP(Tabla1[[#This Row],[Código_Actividad]],'Formulario PPGR2'!$H$10:$I$1048576,2,FALSE),"")</f>
        <v/>
      </c>
      <c r="I672" s="336" t="str">
        <f>IFERROR(VLOOKUP(Tabla1[[#This Row],[Código_Actividad]],Tabla2[[Código]:[Total de Acciones ]],15,FALSE),"")</f>
        <v/>
      </c>
      <c r="J672" s="565"/>
      <c r="K672" s="566" t="s">
        <v>1128</v>
      </c>
      <c r="L672" s="565"/>
      <c r="M672" s="401" t="str">
        <f>IFERROR(VLOOKUP($L672,[4]Insumos!$C$2:$F$517,2,FALSE),"")</f>
        <v/>
      </c>
      <c r="N672" s="509"/>
      <c r="O672" s="402" t="str">
        <f>IFERROR(VLOOKUP($L672,[4]Insumos!$C$2:$F$517,3,FALSE),"")</f>
        <v/>
      </c>
      <c r="P672" s="337" t="e">
        <f>+Tabla1[[#This Row],[Precio Unitario]]*Tabla1[[#This Row],[Cantidad de Insumos]]</f>
        <v>#VALUE!</v>
      </c>
      <c r="Q672" s="402" t="str">
        <f>IFERROR(VLOOKUP($L672,[4]Insumos!$C$2:$F$517,4,FALSE),"")</f>
        <v/>
      </c>
      <c r="R672" s="571"/>
      <c r="S672" s="449"/>
      <c r="T672" s="449"/>
    </row>
    <row r="673" spans="2:20" x14ac:dyDescent="0.25">
      <c r="B673" s="403" t="str">
        <f>IF(Tabla1[[#This Row],[Código_Actividad]]="","",CONCATENATE(Tabla1[[#This Row],[POA]],".",Tabla1[[#This Row],[SRS]],".",Tabla1[[#This Row],[AREA]],".",Tabla1[[#This Row],[TIPO]]))</f>
        <v/>
      </c>
      <c r="C673" s="403" t="str">
        <f>IF(Tabla1[[#This Row],[Código_Actividad]]="","",'Formulario PPGR1'!#REF!)</f>
        <v/>
      </c>
      <c r="D673" s="403" t="str">
        <f>IF(Tabla1[[#This Row],[Código_Actividad]]="","",'Formulario PPGR1'!#REF!)</f>
        <v/>
      </c>
      <c r="E673" s="403" t="str">
        <f>IF(Tabla1[[#This Row],[Código_Actividad]]="","",'Formulario PPGR1'!#REF!)</f>
        <v/>
      </c>
      <c r="F673" s="403" t="str">
        <f>IF(Tabla1[[#This Row],[Código_Actividad]]="","",'Formulario PPGR1'!#REF!)</f>
        <v/>
      </c>
      <c r="G673" s="400"/>
      <c r="H673" s="419" t="str">
        <f>IFERROR(VLOOKUP(Tabla1[[#This Row],[Código_Actividad]],'Formulario PPGR2'!$H$10:$I$1048576,2,FALSE),"")</f>
        <v/>
      </c>
      <c r="I673" s="336" t="str">
        <f>IFERROR(VLOOKUP(Tabla1[[#This Row],[Código_Actividad]],Tabla2[[Código]:[Total de Acciones ]],15,FALSE),"")</f>
        <v/>
      </c>
      <c r="J673" s="565"/>
      <c r="K673" s="566" t="s">
        <v>1128</v>
      </c>
      <c r="L673" s="565"/>
      <c r="M673" s="401" t="str">
        <f>IFERROR(VLOOKUP($L673,[4]Insumos!$C$2:$F$517,2,FALSE),"")</f>
        <v/>
      </c>
      <c r="N673" s="509"/>
      <c r="O673" s="402" t="str">
        <f>IFERROR(VLOOKUP($L673,[4]Insumos!$C$2:$F$517,3,FALSE),"")</f>
        <v/>
      </c>
      <c r="P673" s="337" t="e">
        <f>+Tabla1[[#This Row],[Precio Unitario]]*Tabla1[[#This Row],[Cantidad de Insumos]]</f>
        <v>#VALUE!</v>
      </c>
      <c r="Q673" s="402" t="str">
        <f>IFERROR(VLOOKUP($L673,[4]Insumos!$C$2:$F$517,4,FALSE),"")</f>
        <v/>
      </c>
      <c r="R673" s="571"/>
      <c r="S673" s="449"/>
      <c r="T673" s="449"/>
    </row>
    <row r="674" spans="2:20" x14ac:dyDescent="0.25">
      <c r="B674" s="403" t="str">
        <f>IF(Tabla1[[#This Row],[Código_Actividad]]="","",CONCATENATE(Tabla1[[#This Row],[POA]],".",Tabla1[[#This Row],[SRS]],".",Tabla1[[#This Row],[AREA]],".",Tabla1[[#This Row],[TIPO]]))</f>
        <v/>
      </c>
      <c r="C674" s="403" t="str">
        <f>IF(Tabla1[[#This Row],[Código_Actividad]]="","",'Formulario PPGR1'!#REF!)</f>
        <v/>
      </c>
      <c r="D674" s="403" t="str">
        <f>IF(Tabla1[[#This Row],[Código_Actividad]]="","",'Formulario PPGR1'!#REF!)</f>
        <v/>
      </c>
      <c r="E674" s="403" t="str">
        <f>IF(Tabla1[[#This Row],[Código_Actividad]]="","",'Formulario PPGR1'!#REF!)</f>
        <v/>
      </c>
      <c r="F674" s="403" t="str">
        <f>IF(Tabla1[[#This Row],[Código_Actividad]]="","",'Formulario PPGR1'!#REF!)</f>
        <v/>
      </c>
      <c r="G674" s="400"/>
      <c r="H674" s="419" t="str">
        <f>IFERROR(VLOOKUP(Tabla1[[#This Row],[Código_Actividad]],'Formulario PPGR2'!$H$10:$I$1048576,2,FALSE),"")</f>
        <v/>
      </c>
      <c r="I674" s="336" t="str">
        <f>IFERROR(VLOOKUP(Tabla1[[#This Row],[Código_Actividad]],Tabla2[[Código]:[Total de Acciones ]],15,FALSE),"")</f>
        <v/>
      </c>
      <c r="J674" s="565"/>
      <c r="K674" s="567"/>
      <c r="L674" s="557"/>
      <c r="M674" s="401" t="str">
        <f>IFERROR(VLOOKUP($L674,[4]Insumos!$C$2:$F$517,2,FALSE),"")</f>
        <v/>
      </c>
      <c r="N674" s="505"/>
      <c r="O674" s="402" t="str">
        <f>IFERROR(VLOOKUP($L674,[4]Insumos!$C$2:$F$517,3,FALSE),"")</f>
        <v/>
      </c>
      <c r="P674" s="337" t="e">
        <f>+Tabla1[[#This Row],[Precio Unitario]]*Tabla1[[#This Row],[Cantidad de Insumos]]</f>
        <v>#VALUE!</v>
      </c>
      <c r="Q674" s="402" t="str">
        <f>IFERROR(VLOOKUP($L674,[4]Insumos!$C$2:$F$517,4,FALSE),"")</f>
        <v/>
      </c>
      <c r="R674" s="571"/>
      <c r="S674" s="449"/>
      <c r="T674" s="449"/>
    </row>
    <row r="675" spans="2:20" x14ac:dyDescent="0.25">
      <c r="B675" s="403" t="str">
        <f>IF(Tabla1[[#This Row],[Código_Actividad]]="","",CONCATENATE(Tabla1[[#This Row],[POA]],".",Tabla1[[#This Row],[SRS]],".",Tabla1[[#This Row],[AREA]],".",Tabla1[[#This Row],[TIPO]]))</f>
        <v/>
      </c>
      <c r="C675" s="403" t="str">
        <f>IF(Tabla1[[#This Row],[Código_Actividad]]="","",'Formulario PPGR1'!#REF!)</f>
        <v/>
      </c>
      <c r="D675" s="403" t="str">
        <f>IF(Tabla1[[#This Row],[Código_Actividad]]="","",'Formulario PPGR1'!#REF!)</f>
        <v/>
      </c>
      <c r="E675" s="403" t="str">
        <f>IF(Tabla1[[#This Row],[Código_Actividad]]="","",'Formulario PPGR1'!#REF!)</f>
        <v/>
      </c>
      <c r="F675" s="403" t="str">
        <f>IF(Tabla1[[#This Row],[Código_Actividad]]="","",'Formulario PPGR1'!#REF!)</f>
        <v/>
      </c>
      <c r="G675" s="400"/>
      <c r="H675" s="419" t="str">
        <f>IFERROR(VLOOKUP(Tabla1[[#This Row],[Código_Actividad]],'Formulario PPGR2'!$H$10:$I$1048576,2,FALSE),"")</f>
        <v/>
      </c>
      <c r="I675" s="336" t="str">
        <f>IFERROR(VLOOKUP(Tabla1[[#This Row],[Código_Actividad]],Tabla2[[Código]:[Total de Acciones ]],15,FALSE),"")</f>
        <v/>
      </c>
      <c r="J675" s="565"/>
      <c r="K675" s="567"/>
      <c r="L675" s="557"/>
      <c r="M675" s="401" t="str">
        <f>IFERROR(VLOOKUP($L675,[4]Insumos!$C$2:$F$517,2,FALSE),"")</f>
        <v/>
      </c>
      <c r="N675" s="505"/>
      <c r="O675" s="402" t="str">
        <f>IFERROR(VLOOKUP($L675,[4]Insumos!$C$2:$F$517,3,FALSE),"")</f>
        <v/>
      </c>
      <c r="P675" s="337" t="e">
        <f>+Tabla1[[#This Row],[Precio Unitario]]*Tabla1[[#This Row],[Cantidad de Insumos]]</f>
        <v>#VALUE!</v>
      </c>
      <c r="Q675" s="402" t="str">
        <f>IFERROR(VLOOKUP($L675,[4]Insumos!$C$2:$F$517,4,FALSE),"")</f>
        <v/>
      </c>
      <c r="R675" s="571"/>
      <c r="S675" s="449"/>
      <c r="T675" s="449"/>
    </row>
    <row r="676" spans="2:20" x14ac:dyDescent="0.25">
      <c r="B676" s="403" t="str">
        <f>IF(Tabla1[[#This Row],[Código_Actividad]]="","",CONCATENATE(Tabla1[[#This Row],[POA]],".",Tabla1[[#This Row],[SRS]],".",Tabla1[[#This Row],[AREA]],".",Tabla1[[#This Row],[TIPO]]))</f>
        <v/>
      </c>
      <c r="C676" s="403" t="str">
        <f>IF(Tabla1[[#This Row],[Código_Actividad]]="","",'Formulario PPGR1'!#REF!)</f>
        <v/>
      </c>
      <c r="D676" s="403" t="str">
        <f>IF(Tabla1[[#This Row],[Código_Actividad]]="","",'Formulario PPGR1'!#REF!)</f>
        <v/>
      </c>
      <c r="E676" s="403" t="str">
        <f>IF(Tabla1[[#This Row],[Código_Actividad]]="","",'Formulario PPGR1'!#REF!)</f>
        <v/>
      </c>
      <c r="F676" s="403" t="str">
        <f>IF(Tabla1[[#This Row],[Código_Actividad]]="","",'Formulario PPGR1'!#REF!)</f>
        <v/>
      </c>
      <c r="G676" s="400"/>
      <c r="H676" s="419" t="str">
        <f>IFERROR(VLOOKUP(Tabla1[[#This Row],[Código_Actividad]],'Formulario PPGR2'!$H$10:$I$1048576,2,FALSE),"")</f>
        <v/>
      </c>
      <c r="I676" s="336" t="str">
        <f>IFERROR(VLOOKUP(Tabla1[[#This Row],[Código_Actividad]],Tabla2[[Código]:[Total de Acciones ]],15,FALSE),"")</f>
        <v/>
      </c>
      <c r="J676" s="565"/>
      <c r="K676" s="566" t="s">
        <v>1298</v>
      </c>
      <c r="L676" s="565"/>
      <c r="M676" s="401" t="str">
        <f>IFERROR(VLOOKUP($L676,[4]Insumos!$C$2:$F$517,2,FALSE),"")</f>
        <v/>
      </c>
      <c r="N676" s="509"/>
      <c r="O676" s="402" t="str">
        <f>IFERROR(VLOOKUP($L676,[4]Insumos!$C$2:$F$517,3,FALSE),"")</f>
        <v/>
      </c>
      <c r="P676" s="337" t="e">
        <f>+Tabla1[[#This Row],[Precio Unitario]]*Tabla1[[#This Row],[Cantidad de Insumos]]</f>
        <v>#VALUE!</v>
      </c>
      <c r="Q676" s="402" t="str">
        <f>IFERROR(VLOOKUP($L676,[4]Insumos!$C$2:$F$517,4,FALSE),"")</f>
        <v/>
      </c>
      <c r="R676" s="571"/>
      <c r="S676" s="449"/>
      <c r="T676" s="449"/>
    </row>
    <row r="677" spans="2:20" x14ac:dyDescent="0.25">
      <c r="B677" s="403" t="str">
        <f>IF(Tabla1[[#This Row],[Código_Actividad]]="","",CONCATENATE(Tabla1[[#This Row],[POA]],".",Tabla1[[#This Row],[SRS]],".",Tabla1[[#This Row],[AREA]],".",Tabla1[[#This Row],[TIPO]]))</f>
        <v/>
      </c>
      <c r="C677" s="403" t="str">
        <f>IF(Tabla1[[#This Row],[Código_Actividad]]="","",'Formulario PPGR1'!#REF!)</f>
        <v/>
      </c>
      <c r="D677" s="403" t="str">
        <f>IF(Tabla1[[#This Row],[Código_Actividad]]="","",'Formulario PPGR1'!#REF!)</f>
        <v/>
      </c>
      <c r="E677" s="403" t="str">
        <f>IF(Tabla1[[#This Row],[Código_Actividad]]="","",'Formulario PPGR1'!#REF!)</f>
        <v/>
      </c>
      <c r="F677" s="403" t="str">
        <f>IF(Tabla1[[#This Row],[Código_Actividad]]="","",'Formulario PPGR1'!#REF!)</f>
        <v/>
      </c>
      <c r="G677" s="400"/>
      <c r="H677" s="419" t="str">
        <f>IFERROR(VLOOKUP(Tabla1[[#This Row],[Código_Actividad]],'Formulario PPGR2'!$H$10:$I$1048576,2,FALSE),"")</f>
        <v/>
      </c>
      <c r="I677" s="336" t="str">
        <f>IFERROR(VLOOKUP(Tabla1[[#This Row],[Código_Actividad]],Tabla2[[Código]:[Total de Acciones ]],15,FALSE),"")</f>
        <v/>
      </c>
      <c r="J677" s="565"/>
      <c r="K677" s="566" t="s">
        <v>987</v>
      </c>
      <c r="L677" s="565"/>
      <c r="M677" s="401" t="str">
        <f>IFERROR(VLOOKUP($L677,[4]Insumos!$C$2:$F$517,2,FALSE),"")</f>
        <v/>
      </c>
      <c r="N677" s="509"/>
      <c r="O677" s="402" t="str">
        <f>IFERROR(VLOOKUP($L677,[4]Insumos!$C$2:$F$517,3,FALSE),"")</f>
        <v/>
      </c>
      <c r="P677" s="337" t="e">
        <f>+Tabla1[[#This Row],[Precio Unitario]]*Tabla1[[#This Row],[Cantidad de Insumos]]</f>
        <v>#VALUE!</v>
      </c>
      <c r="Q677" s="402" t="str">
        <f>IFERROR(VLOOKUP($L677,[4]Insumos!$C$2:$F$517,4,FALSE),"")</f>
        <v/>
      </c>
      <c r="R677" s="571"/>
      <c r="S677" s="449"/>
      <c r="T677" s="449"/>
    </row>
    <row r="678" spans="2:20" x14ac:dyDescent="0.25">
      <c r="B678" s="403" t="str">
        <f>IF(Tabla1[[#This Row],[Código_Actividad]]="","",CONCATENATE(Tabla1[[#This Row],[POA]],".",Tabla1[[#This Row],[SRS]],".",Tabla1[[#This Row],[AREA]],".",Tabla1[[#This Row],[TIPO]]))</f>
        <v/>
      </c>
      <c r="C678" s="403" t="str">
        <f>IF(Tabla1[[#This Row],[Código_Actividad]]="","",'Formulario PPGR1'!#REF!)</f>
        <v/>
      </c>
      <c r="D678" s="403" t="str">
        <f>IF(Tabla1[[#This Row],[Código_Actividad]]="","",'Formulario PPGR1'!#REF!)</f>
        <v/>
      </c>
      <c r="E678" s="403" t="str">
        <f>IF(Tabla1[[#This Row],[Código_Actividad]]="","",'Formulario PPGR1'!#REF!)</f>
        <v/>
      </c>
      <c r="F678" s="403" t="str">
        <f>IF(Tabla1[[#This Row],[Código_Actividad]]="","",'Formulario PPGR1'!#REF!)</f>
        <v/>
      </c>
      <c r="G678" s="400"/>
      <c r="H678" s="419" t="str">
        <f>IFERROR(VLOOKUP(Tabla1[[#This Row],[Código_Actividad]],'Formulario PPGR2'!$H$10:$I$1048576,2,FALSE),"")</f>
        <v/>
      </c>
      <c r="I678" s="336" t="str">
        <f>IFERROR(VLOOKUP(Tabla1[[#This Row],[Código_Actividad]],Tabla2[[Código]:[Total de Acciones ]],15,FALSE),"")</f>
        <v/>
      </c>
      <c r="J678" s="565"/>
      <c r="K678" s="566" t="s">
        <v>1298</v>
      </c>
      <c r="L678" s="565"/>
      <c r="M678" s="401" t="str">
        <f>IFERROR(VLOOKUP($L678,[4]Insumos!$C$2:$F$517,2,FALSE),"")</f>
        <v/>
      </c>
      <c r="N678" s="509"/>
      <c r="O678" s="402" t="str">
        <f>IFERROR(VLOOKUP($L678,[4]Insumos!$C$2:$F$517,3,FALSE),"")</f>
        <v/>
      </c>
      <c r="P678" s="337" t="e">
        <f>+Tabla1[[#This Row],[Precio Unitario]]*Tabla1[[#This Row],[Cantidad de Insumos]]</f>
        <v>#VALUE!</v>
      </c>
      <c r="Q678" s="402" t="str">
        <f>IFERROR(VLOOKUP($L678,[4]Insumos!$C$2:$F$517,4,FALSE),"")</f>
        <v/>
      </c>
      <c r="R678" s="571"/>
      <c r="S678" s="449"/>
      <c r="T678" s="449"/>
    </row>
    <row r="679" spans="2:20" x14ac:dyDescent="0.25">
      <c r="B679" s="403" t="str">
        <f>IF(Tabla1[[#This Row],[Código_Actividad]]="","",CONCATENATE(Tabla1[[#This Row],[POA]],".",Tabla1[[#This Row],[SRS]],".",Tabla1[[#This Row],[AREA]],".",Tabla1[[#This Row],[TIPO]]))</f>
        <v/>
      </c>
      <c r="C679" s="403" t="str">
        <f>IF(Tabla1[[#This Row],[Código_Actividad]]="","",'Formulario PPGR1'!#REF!)</f>
        <v/>
      </c>
      <c r="D679" s="403" t="str">
        <f>IF(Tabla1[[#This Row],[Código_Actividad]]="","",'Formulario PPGR1'!#REF!)</f>
        <v/>
      </c>
      <c r="E679" s="403" t="str">
        <f>IF(Tabla1[[#This Row],[Código_Actividad]]="","",'Formulario PPGR1'!#REF!)</f>
        <v/>
      </c>
      <c r="F679" s="403" t="str">
        <f>IF(Tabla1[[#This Row],[Código_Actividad]]="","",'Formulario PPGR1'!#REF!)</f>
        <v/>
      </c>
      <c r="G679" s="400"/>
      <c r="H679" s="419" t="str">
        <f>IFERROR(VLOOKUP(Tabla1[[#This Row],[Código_Actividad]],'Formulario PPGR2'!$H$10:$I$1048576,2,FALSE),"")</f>
        <v/>
      </c>
      <c r="I679" s="336" t="str">
        <f>IFERROR(VLOOKUP(Tabla1[[#This Row],[Código_Actividad]],Tabla2[[Código]:[Total de Acciones ]],15,FALSE),"")</f>
        <v/>
      </c>
      <c r="J679" s="565"/>
      <c r="K679" s="566" t="s">
        <v>846</v>
      </c>
      <c r="L679" s="565"/>
      <c r="M679" s="401" t="str">
        <f>IFERROR(VLOOKUP($L679,[4]Insumos!$C$2:$F$517,2,FALSE),"")</f>
        <v/>
      </c>
      <c r="N679" s="509"/>
      <c r="O679" s="402" t="str">
        <f>IFERROR(VLOOKUP($L679,[4]Insumos!$C$2:$F$517,3,FALSE),"")</f>
        <v/>
      </c>
      <c r="P679" s="337" t="e">
        <f>+Tabla1[[#This Row],[Precio Unitario]]*Tabla1[[#This Row],[Cantidad de Insumos]]</f>
        <v>#VALUE!</v>
      </c>
      <c r="Q679" s="402" t="str">
        <f>IFERROR(VLOOKUP($L679,[4]Insumos!$C$2:$F$517,4,FALSE),"")</f>
        <v/>
      </c>
      <c r="R679" s="571"/>
      <c r="S679" s="449"/>
      <c r="T679" s="449"/>
    </row>
    <row r="680" spans="2:20" x14ac:dyDescent="0.25">
      <c r="B680" s="403" t="str">
        <f>IF(Tabla1[[#This Row],[Código_Actividad]]="","",CONCATENATE(Tabla1[[#This Row],[POA]],".",Tabla1[[#This Row],[SRS]],".",Tabla1[[#This Row],[AREA]],".",Tabla1[[#This Row],[TIPO]]))</f>
        <v/>
      </c>
      <c r="C680" s="403" t="str">
        <f>IF(Tabla1[[#This Row],[Código_Actividad]]="","",'Formulario PPGR1'!#REF!)</f>
        <v/>
      </c>
      <c r="D680" s="403" t="str">
        <f>IF(Tabla1[[#This Row],[Código_Actividad]]="","",'Formulario PPGR1'!#REF!)</f>
        <v/>
      </c>
      <c r="E680" s="403" t="str">
        <f>IF(Tabla1[[#This Row],[Código_Actividad]]="","",'Formulario PPGR1'!#REF!)</f>
        <v/>
      </c>
      <c r="F680" s="403" t="str">
        <f>IF(Tabla1[[#This Row],[Código_Actividad]]="","",'Formulario PPGR1'!#REF!)</f>
        <v/>
      </c>
      <c r="G680" s="400"/>
      <c r="H680" s="419" t="str">
        <f>IFERROR(VLOOKUP(Tabla1[[#This Row],[Código_Actividad]],'Formulario PPGR2'!$H$10:$I$1048576,2,FALSE),"")</f>
        <v/>
      </c>
      <c r="I680" s="336" t="str">
        <f>IFERROR(VLOOKUP(Tabla1[[#This Row],[Código_Actividad]],Tabla2[[Código]:[Total de Acciones ]],15,FALSE),"")</f>
        <v/>
      </c>
      <c r="J680" s="557"/>
      <c r="K680" s="564"/>
      <c r="L680" s="563"/>
      <c r="M680" s="401" t="str">
        <f>IFERROR(VLOOKUP($L680,[4]Insumos!$C$2:$F$517,2,FALSE),"")</f>
        <v/>
      </c>
      <c r="N680" s="508"/>
      <c r="O680" s="402" t="str">
        <f>IFERROR(VLOOKUP($L680,[4]Insumos!$C$2:$F$517,3,FALSE),"")</f>
        <v/>
      </c>
      <c r="P680" s="337" t="e">
        <f>+Tabla1[[#This Row],[Precio Unitario]]*Tabla1[[#This Row],[Cantidad de Insumos]]</f>
        <v>#VALUE!</v>
      </c>
      <c r="Q680" s="402" t="str">
        <f>IFERROR(VLOOKUP($L680,[4]Insumos!$C$2:$F$517,4,FALSE),"")</f>
        <v/>
      </c>
      <c r="R680" s="571"/>
      <c r="S680" s="449"/>
      <c r="T680" s="449"/>
    </row>
    <row r="681" spans="2:20" x14ac:dyDescent="0.25">
      <c r="B681" s="403" t="str">
        <f>IF(Tabla1[[#This Row],[Código_Actividad]]="","",CONCATENATE(Tabla1[[#This Row],[POA]],".",Tabla1[[#This Row],[SRS]],".",Tabla1[[#This Row],[AREA]],".",Tabla1[[#This Row],[TIPO]]))</f>
        <v/>
      </c>
      <c r="C681" s="403" t="str">
        <f>IF(Tabla1[[#This Row],[Código_Actividad]]="","",'Formulario PPGR1'!#REF!)</f>
        <v/>
      </c>
      <c r="D681" s="403" t="str">
        <f>IF(Tabla1[[#This Row],[Código_Actividad]]="","",'Formulario PPGR1'!#REF!)</f>
        <v/>
      </c>
      <c r="E681" s="403" t="str">
        <f>IF(Tabla1[[#This Row],[Código_Actividad]]="","",'Formulario PPGR1'!#REF!)</f>
        <v/>
      </c>
      <c r="F681" s="403" t="str">
        <f>IF(Tabla1[[#This Row],[Código_Actividad]]="","",'Formulario PPGR1'!#REF!)</f>
        <v/>
      </c>
      <c r="G681" s="400"/>
      <c r="H681" s="419" t="str">
        <f>IFERROR(VLOOKUP(Tabla1[[#This Row],[Código_Actividad]],'Formulario PPGR2'!$H$10:$I$1048576,2,FALSE),"")</f>
        <v/>
      </c>
      <c r="I681" s="336" t="str">
        <f>IFERROR(VLOOKUP(Tabla1[[#This Row],[Código_Actividad]],Tabla2[[Código]:[Total de Acciones ]],15,FALSE),"")</f>
        <v/>
      </c>
      <c r="J681" s="557"/>
      <c r="K681" s="567" t="str">
        <f>IFERROR(VLOOKUP($J681,[5]LSIns!$B$5:$C$45,2,FALSE),"")</f>
        <v/>
      </c>
      <c r="L681" s="557"/>
      <c r="M681" s="401" t="str">
        <f>IFERROR(VLOOKUP($L681,[4]Insumos!$C$2:$F$517,2,FALSE),"")</f>
        <v/>
      </c>
      <c r="N681" s="505"/>
      <c r="O681" s="402" t="str">
        <f>IFERROR(VLOOKUP($L681,[4]Insumos!$C$2:$F$517,3,FALSE),"")</f>
        <v/>
      </c>
      <c r="P681" s="337" t="e">
        <f>+Tabla1[[#This Row],[Precio Unitario]]*Tabla1[[#This Row],[Cantidad de Insumos]]</f>
        <v>#VALUE!</v>
      </c>
      <c r="Q681" s="402" t="str">
        <f>IFERROR(VLOOKUP($L681,[4]Insumos!$C$2:$F$517,4,FALSE),"")</f>
        <v/>
      </c>
      <c r="R681" s="571"/>
      <c r="S681" s="449"/>
      <c r="T681" s="449"/>
    </row>
    <row r="682" spans="2:20" x14ac:dyDescent="0.25">
      <c r="B682" s="403" t="str">
        <f>IF(Tabla1[[#This Row],[Código_Actividad]]="","",CONCATENATE(Tabla1[[#This Row],[POA]],".",Tabla1[[#This Row],[SRS]],".",Tabla1[[#This Row],[AREA]],".",Tabla1[[#This Row],[TIPO]]))</f>
        <v/>
      </c>
      <c r="C682" s="403" t="str">
        <f>IF(Tabla1[[#This Row],[Código_Actividad]]="","",'Formulario PPGR1'!#REF!)</f>
        <v/>
      </c>
      <c r="D682" s="403" t="str">
        <f>IF(Tabla1[[#This Row],[Código_Actividad]]="","",'Formulario PPGR1'!#REF!)</f>
        <v/>
      </c>
      <c r="E682" s="403" t="str">
        <f>IF(Tabla1[[#This Row],[Código_Actividad]]="","",'Formulario PPGR1'!#REF!)</f>
        <v/>
      </c>
      <c r="F682" s="403" t="str">
        <f>IF(Tabla1[[#This Row],[Código_Actividad]]="","",'Formulario PPGR1'!#REF!)</f>
        <v/>
      </c>
      <c r="G682" s="400"/>
      <c r="H682" s="419" t="str">
        <f>IFERROR(VLOOKUP(Tabla1[[#This Row],[Código_Actividad]],'Formulario PPGR2'!$H$10:$I$1048576,2,FALSE),"")</f>
        <v/>
      </c>
      <c r="I682" s="336" t="str">
        <f>IFERROR(VLOOKUP(Tabla1[[#This Row],[Código_Actividad]],Tabla2[[Código]:[Total de Acciones ]],15,FALSE),"")</f>
        <v/>
      </c>
      <c r="J682" s="565"/>
      <c r="K682" s="566" t="s">
        <v>688</v>
      </c>
      <c r="L682" s="565"/>
      <c r="M682" s="401" t="str">
        <f>IFERROR(VLOOKUP($L682,[4]Insumos!$C$2:$F$517,2,FALSE),"")</f>
        <v/>
      </c>
      <c r="N682" s="509"/>
      <c r="O682" s="402" t="str">
        <f>IFERROR(VLOOKUP($L682,[4]Insumos!$C$2:$F$517,3,FALSE),"")</f>
        <v/>
      </c>
      <c r="P682" s="337" t="e">
        <f>+Tabla1[[#This Row],[Precio Unitario]]*Tabla1[[#This Row],[Cantidad de Insumos]]</f>
        <v>#VALUE!</v>
      </c>
      <c r="Q682" s="402" t="str">
        <f>IFERROR(VLOOKUP($L682,[4]Insumos!$C$2:$F$517,4,FALSE),"")</f>
        <v/>
      </c>
      <c r="R682" s="571"/>
      <c r="S682" s="449"/>
      <c r="T682" s="449"/>
    </row>
    <row r="683" spans="2:20" x14ac:dyDescent="0.25">
      <c r="B683" s="403" t="str">
        <f>IF(Tabla1[[#This Row],[Código_Actividad]]="","",CONCATENATE(Tabla1[[#This Row],[POA]],".",Tabla1[[#This Row],[SRS]],".",Tabla1[[#This Row],[AREA]],".",Tabla1[[#This Row],[TIPO]]))</f>
        <v/>
      </c>
      <c r="C683" s="403" t="str">
        <f>IF(Tabla1[[#This Row],[Código_Actividad]]="","",'Formulario PPGR1'!#REF!)</f>
        <v/>
      </c>
      <c r="D683" s="403" t="str">
        <f>IF(Tabla1[[#This Row],[Código_Actividad]]="","",'Formulario PPGR1'!#REF!)</f>
        <v/>
      </c>
      <c r="E683" s="403" t="str">
        <f>IF(Tabla1[[#This Row],[Código_Actividad]]="","",'Formulario PPGR1'!#REF!)</f>
        <v/>
      </c>
      <c r="F683" s="403" t="str">
        <f>IF(Tabla1[[#This Row],[Código_Actividad]]="","",'Formulario PPGR1'!#REF!)</f>
        <v/>
      </c>
      <c r="G683" s="400"/>
      <c r="H683" s="419" t="str">
        <f>IFERROR(VLOOKUP(Tabla1[[#This Row],[Código_Actividad]],'Formulario PPGR2'!$H$10:$I$1048576,2,FALSE),"")</f>
        <v/>
      </c>
      <c r="I683" s="336" t="str">
        <f>IFERROR(VLOOKUP(Tabla1[[#This Row],[Código_Actividad]],Tabla2[[Código]:[Total de Acciones ]],15,FALSE),"")</f>
        <v/>
      </c>
      <c r="J683" s="565"/>
      <c r="K683" s="566" t="s">
        <v>688</v>
      </c>
      <c r="L683" s="565"/>
      <c r="M683" s="401" t="str">
        <f>IFERROR(VLOOKUP($L683,[4]Insumos!$C$2:$F$517,2,FALSE),"")</f>
        <v/>
      </c>
      <c r="N683" s="509"/>
      <c r="O683" s="402" t="str">
        <f>IFERROR(VLOOKUP($L683,[4]Insumos!$C$2:$F$517,3,FALSE),"")</f>
        <v/>
      </c>
      <c r="P683" s="337" t="e">
        <f>+Tabla1[[#This Row],[Precio Unitario]]*Tabla1[[#This Row],[Cantidad de Insumos]]</f>
        <v>#VALUE!</v>
      </c>
      <c r="Q683" s="402" t="str">
        <f>IFERROR(VLOOKUP($L683,[4]Insumos!$C$2:$F$517,4,FALSE),"")</f>
        <v/>
      </c>
      <c r="R683" s="571"/>
      <c r="S683" s="449"/>
      <c r="T683" s="449"/>
    </row>
    <row r="684" spans="2:20" x14ac:dyDescent="0.25">
      <c r="B684" s="403" t="str">
        <f>IF(Tabla1[[#This Row],[Código_Actividad]]="","",CONCATENATE(Tabla1[[#This Row],[POA]],".",Tabla1[[#This Row],[SRS]],".",Tabla1[[#This Row],[AREA]],".",Tabla1[[#This Row],[TIPO]]))</f>
        <v/>
      </c>
      <c r="C684" s="403" t="str">
        <f>IF(Tabla1[[#This Row],[Código_Actividad]]="","",'Formulario PPGR1'!#REF!)</f>
        <v/>
      </c>
      <c r="D684" s="403" t="str">
        <f>IF(Tabla1[[#This Row],[Código_Actividad]]="","",'Formulario PPGR1'!#REF!)</f>
        <v/>
      </c>
      <c r="E684" s="403" t="str">
        <f>IF(Tabla1[[#This Row],[Código_Actividad]]="","",'Formulario PPGR1'!#REF!)</f>
        <v/>
      </c>
      <c r="F684" s="403" t="str">
        <f>IF(Tabla1[[#This Row],[Código_Actividad]]="","",'Formulario PPGR1'!#REF!)</f>
        <v/>
      </c>
      <c r="G684" s="400"/>
      <c r="H684" s="419" t="str">
        <f>IFERROR(VLOOKUP(Tabla1[[#This Row],[Código_Actividad]],'Formulario PPGR2'!$H$10:$I$1048576,2,FALSE),"")</f>
        <v/>
      </c>
      <c r="I684" s="336" t="str">
        <f>IFERROR(VLOOKUP(Tabla1[[#This Row],[Código_Actividad]],Tabla2[[Código]:[Total de Acciones ]],15,FALSE),"")</f>
        <v/>
      </c>
      <c r="J684" s="557"/>
      <c r="K684" s="567" t="str">
        <f>IFERROR(VLOOKUP($J684,[5]LSIns!$B$5:$C$45,2,FALSE),"")</f>
        <v/>
      </c>
      <c r="L684" s="557"/>
      <c r="M684" s="401" t="str">
        <f>IFERROR(VLOOKUP($L684,[4]Insumos!$C$2:$F$517,2,FALSE),"")</f>
        <v/>
      </c>
      <c r="N684" s="505"/>
      <c r="O684" s="402" t="str">
        <f>IFERROR(VLOOKUP($L684,[4]Insumos!$C$2:$F$517,3,FALSE),"")</f>
        <v/>
      </c>
      <c r="P684" s="337" t="e">
        <f>+Tabla1[[#This Row],[Precio Unitario]]*Tabla1[[#This Row],[Cantidad de Insumos]]</f>
        <v>#VALUE!</v>
      </c>
      <c r="Q684" s="402" t="str">
        <f>IFERROR(VLOOKUP($L684,[4]Insumos!$C$2:$F$517,4,FALSE),"")</f>
        <v/>
      </c>
      <c r="R684" s="571"/>
      <c r="S684" s="449"/>
      <c r="T684" s="449"/>
    </row>
    <row r="685" spans="2:20" x14ac:dyDescent="0.25">
      <c r="B685" s="403" t="str">
        <f>IF(Tabla1[[#This Row],[Código_Actividad]]="","",CONCATENATE(Tabla1[[#This Row],[POA]],".",Tabla1[[#This Row],[SRS]],".",Tabla1[[#This Row],[AREA]],".",Tabla1[[#This Row],[TIPO]]))</f>
        <v/>
      </c>
      <c r="C685" s="403" t="str">
        <f>IF(Tabla1[[#This Row],[Código_Actividad]]="","",'Formulario PPGR1'!#REF!)</f>
        <v/>
      </c>
      <c r="D685" s="403" t="str">
        <f>IF(Tabla1[[#This Row],[Código_Actividad]]="","",'Formulario PPGR1'!#REF!)</f>
        <v/>
      </c>
      <c r="E685" s="403" t="str">
        <f>IF(Tabla1[[#This Row],[Código_Actividad]]="","",'Formulario PPGR1'!#REF!)</f>
        <v/>
      </c>
      <c r="F685" s="403" t="str">
        <f>IF(Tabla1[[#This Row],[Código_Actividad]]="","",'Formulario PPGR1'!#REF!)</f>
        <v/>
      </c>
      <c r="G685" s="400"/>
      <c r="H685" s="419" t="str">
        <f>IFERROR(VLOOKUP(Tabla1[[#This Row],[Código_Actividad]],'Formulario PPGR2'!$H$10:$I$1048576,2,FALSE),"")</f>
        <v/>
      </c>
      <c r="I685" s="336" t="str">
        <f>IFERROR(VLOOKUP(Tabla1[[#This Row],[Código_Actividad]],Tabla2[[Código]:[Total de Acciones ]],15,FALSE),"")</f>
        <v/>
      </c>
      <c r="J685" s="565"/>
      <c r="K685" s="566" t="s">
        <v>1298</v>
      </c>
      <c r="L685" s="565"/>
      <c r="M685" s="401" t="str">
        <f>IFERROR(VLOOKUP($L685,[4]Insumos!$C$2:$F$517,2,FALSE),"")</f>
        <v/>
      </c>
      <c r="N685" s="509"/>
      <c r="O685" s="402" t="str">
        <f>IFERROR(VLOOKUP($L685,[4]Insumos!$C$2:$F$517,3,FALSE),"")</f>
        <v/>
      </c>
      <c r="P685" s="337" t="e">
        <f>+Tabla1[[#This Row],[Precio Unitario]]*Tabla1[[#This Row],[Cantidad de Insumos]]</f>
        <v>#VALUE!</v>
      </c>
      <c r="Q685" s="402" t="str">
        <f>IFERROR(VLOOKUP($L685,[4]Insumos!$C$2:$F$517,4,FALSE),"")</f>
        <v/>
      </c>
      <c r="R685" s="571"/>
      <c r="S685" s="449"/>
      <c r="T685" s="449"/>
    </row>
    <row r="686" spans="2:20" x14ac:dyDescent="0.25">
      <c r="B686" s="403" t="str">
        <f>IF(Tabla1[[#This Row],[Código_Actividad]]="","",CONCATENATE(Tabla1[[#This Row],[POA]],".",Tabla1[[#This Row],[SRS]],".",Tabla1[[#This Row],[AREA]],".",Tabla1[[#This Row],[TIPO]]))</f>
        <v/>
      </c>
      <c r="C686" s="403" t="str">
        <f>IF(Tabla1[[#This Row],[Código_Actividad]]="","",'Formulario PPGR1'!#REF!)</f>
        <v/>
      </c>
      <c r="D686" s="403" t="str">
        <f>IF(Tabla1[[#This Row],[Código_Actividad]]="","",'Formulario PPGR1'!#REF!)</f>
        <v/>
      </c>
      <c r="E686" s="403" t="str">
        <f>IF(Tabla1[[#This Row],[Código_Actividad]]="","",'Formulario PPGR1'!#REF!)</f>
        <v/>
      </c>
      <c r="F686" s="403" t="str">
        <f>IF(Tabla1[[#This Row],[Código_Actividad]]="","",'Formulario PPGR1'!#REF!)</f>
        <v/>
      </c>
      <c r="G686" s="400"/>
      <c r="H686" s="419" t="str">
        <f>IFERROR(VLOOKUP(Tabla1[[#This Row],[Código_Actividad]],'Formulario PPGR2'!$H$10:$I$1048576,2,FALSE),"")</f>
        <v/>
      </c>
      <c r="I686" s="336" t="str">
        <f>IFERROR(VLOOKUP(Tabla1[[#This Row],[Código_Actividad]],Tabla2[[Código]:[Total de Acciones ]],15,FALSE),"")</f>
        <v/>
      </c>
      <c r="J686" s="565"/>
      <c r="K686" s="566" t="s">
        <v>987</v>
      </c>
      <c r="L686" s="565"/>
      <c r="M686" s="401" t="str">
        <f>IFERROR(VLOOKUP($L686,[4]Insumos!$C$2:$F$517,2,FALSE),"")</f>
        <v/>
      </c>
      <c r="N686" s="509"/>
      <c r="O686" s="402" t="str">
        <f>IFERROR(VLOOKUP($L686,[4]Insumos!$C$2:$F$517,3,FALSE),"")</f>
        <v/>
      </c>
      <c r="P686" s="337" t="e">
        <f>+Tabla1[[#This Row],[Precio Unitario]]*Tabla1[[#This Row],[Cantidad de Insumos]]</f>
        <v>#VALUE!</v>
      </c>
      <c r="Q686" s="402" t="str">
        <f>IFERROR(VLOOKUP($L686,[4]Insumos!$C$2:$F$517,4,FALSE),"")</f>
        <v/>
      </c>
      <c r="R686" s="571"/>
      <c r="S686" s="449"/>
      <c r="T686" s="449"/>
    </row>
    <row r="687" spans="2:20" x14ac:dyDescent="0.25">
      <c r="B687" s="403" t="str">
        <f>IF(Tabla1[[#This Row],[Código_Actividad]]="","",CONCATENATE(Tabla1[[#This Row],[POA]],".",Tabla1[[#This Row],[SRS]],".",Tabla1[[#This Row],[AREA]],".",Tabla1[[#This Row],[TIPO]]))</f>
        <v/>
      </c>
      <c r="C687" s="403" t="str">
        <f>IF(Tabla1[[#This Row],[Código_Actividad]]="","",'Formulario PPGR1'!#REF!)</f>
        <v/>
      </c>
      <c r="D687" s="403" t="str">
        <f>IF(Tabla1[[#This Row],[Código_Actividad]]="","",'Formulario PPGR1'!#REF!)</f>
        <v/>
      </c>
      <c r="E687" s="403" t="str">
        <f>IF(Tabla1[[#This Row],[Código_Actividad]]="","",'Formulario PPGR1'!#REF!)</f>
        <v/>
      </c>
      <c r="F687" s="403" t="str">
        <f>IF(Tabla1[[#This Row],[Código_Actividad]]="","",'Formulario PPGR1'!#REF!)</f>
        <v/>
      </c>
      <c r="G687" s="400"/>
      <c r="H687" s="419" t="str">
        <f>IFERROR(VLOOKUP(Tabla1[[#This Row],[Código_Actividad]],'Formulario PPGR2'!$H$10:$I$1048576,2,FALSE),"")</f>
        <v/>
      </c>
      <c r="I687" s="336" t="str">
        <f>IFERROR(VLOOKUP(Tabla1[[#This Row],[Código_Actividad]],Tabla2[[Código]:[Total de Acciones ]],15,FALSE),"")</f>
        <v/>
      </c>
      <c r="J687" s="565"/>
      <c r="K687" s="566" t="s">
        <v>1298</v>
      </c>
      <c r="L687" s="565"/>
      <c r="M687" s="401" t="str">
        <f>IFERROR(VLOOKUP($L687,[4]Insumos!$C$2:$F$517,2,FALSE),"")</f>
        <v/>
      </c>
      <c r="N687" s="509"/>
      <c r="O687" s="402" t="str">
        <f>IFERROR(VLOOKUP($L687,[4]Insumos!$C$2:$F$517,3,FALSE),"")</f>
        <v/>
      </c>
      <c r="P687" s="337" t="e">
        <f>+Tabla1[[#This Row],[Precio Unitario]]*Tabla1[[#This Row],[Cantidad de Insumos]]</f>
        <v>#VALUE!</v>
      </c>
      <c r="Q687" s="402" t="str">
        <f>IFERROR(VLOOKUP($L687,[4]Insumos!$C$2:$F$517,4,FALSE),"")</f>
        <v/>
      </c>
      <c r="R687" s="571"/>
      <c r="S687" s="449"/>
      <c r="T687" s="449"/>
    </row>
    <row r="688" spans="2:20" x14ac:dyDescent="0.25">
      <c r="B688" s="403" t="str">
        <f>IF(Tabla1[[#This Row],[Código_Actividad]]="","",CONCATENATE(Tabla1[[#This Row],[POA]],".",Tabla1[[#This Row],[SRS]],".",Tabla1[[#This Row],[AREA]],".",Tabla1[[#This Row],[TIPO]]))</f>
        <v/>
      </c>
      <c r="C688" s="403" t="str">
        <f>IF(Tabla1[[#This Row],[Código_Actividad]]="","",'Formulario PPGR1'!#REF!)</f>
        <v/>
      </c>
      <c r="D688" s="403" t="str">
        <f>IF(Tabla1[[#This Row],[Código_Actividad]]="","",'Formulario PPGR1'!#REF!)</f>
        <v/>
      </c>
      <c r="E688" s="403" t="str">
        <f>IF(Tabla1[[#This Row],[Código_Actividad]]="","",'Formulario PPGR1'!#REF!)</f>
        <v/>
      </c>
      <c r="F688" s="403" t="str">
        <f>IF(Tabla1[[#This Row],[Código_Actividad]]="","",'Formulario PPGR1'!#REF!)</f>
        <v/>
      </c>
      <c r="G688" s="400"/>
      <c r="H688" s="419" t="str">
        <f>IFERROR(VLOOKUP(Tabla1[[#This Row],[Código_Actividad]],'Formulario PPGR2'!$H$10:$I$1048576,2,FALSE),"")</f>
        <v/>
      </c>
      <c r="I688" s="336" t="str">
        <f>IFERROR(VLOOKUP(Tabla1[[#This Row],[Código_Actividad]],Tabla2[[Código]:[Total de Acciones ]],15,FALSE),"")</f>
        <v/>
      </c>
      <c r="J688" s="565"/>
      <c r="K688" s="566" t="s">
        <v>846</v>
      </c>
      <c r="L688" s="565"/>
      <c r="M688" s="401" t="str">
        <f>IFERROR(VLOOKUP($L688,[4]Insumos!$C$2:$F$517,2,FALSE),"")</f>
        <v/>
      </c>
      <c r="N688" s="509"/>
      <c r="O688" s="402" t="str">
        <f>IFERROR(VLOOKUP($L688,[4]Insumos!$C$2:$F$517,3,FALSE),"")</f>
        <v/>
      </c>
      <c r="P688" s="337" t="e">
        <f>+Tabla1[[#This Row],[Precio Unitario]]*Tabla1[[#This Row],[Cantidad de Insumos]]</f>
        <v>#VALUE!</v>
      </c>
      <c r="Q688" s="402" t="str">
        <f>IFERROR(VLOOKUP($L688,[4]Insumos!$C$2:$F$517,4,FALSE),"")</f>
        <v/>
      </c>
      <c r="R688" s="571"/>
      <c r="S688" s="449"/>
      <c r="T688" s="449"/>
    </row>
    <row r="689" spans="2:20" x14ac:dyDescent="0.25">
      <c r="B689" s="403" t="str">
        <f>IF(Tabla1[[#This Row],[Código_Actividad]]="","",CONCATENATE(Tabla1[[#This Row],[POA]],".",Tabla1[[#This Row],[SRS]],".",Tabla1[[#This Row],[AREA]],".",Tabla1[[#This Row],[TIPO]]))</f>
        <v/>
      </c>
      <c r="C689" s="403" t="str">
        <f>IF(Tabla1[[#This Row],[Código_Actividad]]="","",'Formulario PPGR1'!#REF!)</f>
        <v/>
      </c>
      <c r="D689" s="403" t="str">
        <f>IF(Tabla1[[#This Row],[Código_Actividad]]="","",'Formulario PPGR1'!#REF!)</f>
        <v/>
      </c>
      <c r="E689" s="403" t="str">
        <f>IF(Tabla1[[#This Row],[Código_Actividad]]="","",'Formulario PPGR1'!#REF!)</f>
        <v/>
      </c>
      <c r="F689" s="403" t="str">
        <f>IF(Tabla1[[#This Row],[Código_Actividad]]="","",'Formulario PPGR1'!#REF!)</f>
        <v/>
      </c>
      <c r="G689" s="400"/>
      <c r="H689" s="419" t="str">
        <f>IFERROR(VLOOKUP(Tabla1[[#This Row],[Código_Actividad]],'Formulario PPGR2'!$H$10:$I$1048576,2,FALSE),"")</f>
        <v/>
      </c>
      <c r="I689" s="336" t="str">
        <f>IFERROR(VLOOKUP(Tabla1[[#This Row],[Código_Actividad]],Tabla2[[Código]:[Total de Acciones ]],15,FALSE),"")</f>
        <v/>
      </c>
      <c r="J689" s="557"/>
      <c r="K689" s="564"/>
      <c r="L689" s="563"/>
      <c r="M689" s="401" t="str">
        <f>IFERROR(VLOOKUP($L689,[4]Insumos!$C$2:$F$517,2,FALSE),"")</f>
        <v/>
      </c>
      <c r="N689" s="508"/>
      <c r="O689" s="402" t="str">
        <f>IFERROR(VLOOKUP($L689,[4]Insumos!$C$2:$F$517,3,FALSE),"")</f>
        <v/>
      </c>
      <c r="P689" s="337" t="e">
        <f>+Tabla1[[#This Row],[Precio Unitario]]*Tabla1[[#This Row],[Cantidad de Insumos]]</f>
        <v>#VALUE!</v>
      </c>
      <c r="Q689" s="402" t="str">
        <f>IFERROR(VLOOKUP($L689,[4]Insumos!$C$2:$F$517,4,FALSE),"")</f>
        <v/>
      </c>
      <c r="R689" s="571"/>
      <c r="S689" s="449"/>
      <c r="T689" s="449"/>
    </row>
    <row r="690" spans="2:20" x14ac:dyDescent="0.25">
      <c r="B690" s="403" t="str">
        <f>IF(Tabla1[[#This Row],[Código_Actividad]]="","",CONCATENATE(Tabla1[[#This Row],[POA]],".",Tabla1[[#This Row],[SRS]],".",Tabla1[[#This Row],[AREA]],".",Tabla1[[#This Row],[TIPO]]))</f>
        <v/>
      </c>
      <c r="C690" s="403" t="str">
        <f>IF(Tabla1[[#This Row],[Código_Actividad]]="","",'Formulario PPGR1'!#REF!)</f>
        <v/>
      </c>
      <c r="D690" s="403" t="str">
        <f>IF(Tabla1[[#This Row],[Código_Actividad]]="","",'Formulario PPGR1'!#REF!)</f>
        <v/>
      </c>
      <c r="E690" s="403" t="str">
        <f>IF(Tabla1[[#This Row],[Código_Actividad]]="","",'Formulario PPGR1'!#REF!)</f>
        <v/>
      </c>
      <c r="F690" s="403" t="str">
        <f>IF(Tabla1[[#This Row],[Código_Actividad]]="","",'Formulario PPGR1'!#REF!)</f>
        <v/>
      </c>
      <c r="G690" s="400"/>
      <c r="H690" s="419" t="str">
        <f>IFERROR(VLOOKUP(Tabla1[[#This Row],[Código_Actividad]],'Formulario PPGR2'!$H$10:$I$1048576,2,FALSE),"")</f>
        <v/>
      </c>
      <c r="I690" s="336" t="str">
        <f>IFERROR(VLOOKUP(Tabla1[[#This Row],[Código_Actividad]],Tabla2[[Código]:[Total de Acciones ]],15,FALSE),"")</f>
        <v/>
      </c>
      <c r="J690" s="557"/>
      <c r="K690" s="567" t="str">
        <f>IFERROR(VLOOKUP($J690,[5]LSIns!$B$5:$C$45,2,FALSE),"")</f>
        <v/>
      </c>
      <c r="L690" s="557"/>
      <c r="M690" s="401" t="str">
        <f>IFERROR(VLOOKUP($L690,[4]Insumos!$C$2:$F$517,2,FALSE),"")</f>
        <v/>
      </c>
      <c r="N690" s="505"/>
      <c r="O690" s="402" t="str">
        <f>IFERROR(VLOOKUP($L690,[4]Insumos!$C$2:$F$517,3,FALSE),"")</f>
        <v/>
      </c>
      <c r="P690" s="337" t="e">
        <f>+Tabla1[[#This Row],[Precio Unitario]]*Tabla1[[#This Row],[Cantidad de Insumos]]</f>
        <v>#VALUE!</v>
      </c>
      <c r="Q690" s="402" t="str">
        <f>IFERROR(VLOOKUP($L690,[4]Insumos!$C$2:$F$517,4,FALSE),"")</f>
        <v/>
      </c>
      <c r="R690" s="571"/>
      <c r="S690" s="449"/>
      <c r="T690" s="449"/>
    </row>
    <row r="691" spans="2:20" x14ac:dyDescent="0.25">
      <c r="B691" s="403" t="str">
        <f>IF(Tabla1[[#This Row],[Código_Actividad]]="","",CONCATENATE(Tabla1[[#This Row],[POA]],".",Tabla1[[#This Row],[SRS]],".",Tabla1[[#This Row],[AREA]],".",Tabla1[[#This Row],[TIPO]]))</f>
        <v/>
      </c>
      <c r="C691" s="403" t="str">
        <f>IF(Tabla1[[#This Row],[Código_Actividad]]="","",'Formulario PPGR1'!#REF!)</f>
        <v/>
      </c>
      <c r="D691" s="403" t="str">
        <f>IF(Tabla1[[#This Row],[Código_Actividad]]="","",'Formulario PPGR1'!#REF!)</f>
        <v/>
      </c>
      <c r="E691" s="403" t="str">
        <f>IF(Tabla1[[#This Row],[Código_Actividad]]="","",'Formulario PPGR1'!#REF!)</f>
        <v/>
      </c>
      <c r="F691" s="403" t="str">
        <f>IF(Tabla1[[#This Row],[Código_Actividad]]="","",'Formulario PPGR1'!#REF!)</f>
        <v/>
      </c>
      <c r="G691" s="400"/>
      <c r="H691" s="419" t="str">
        <f>IFERROR(VLOOKUP(Tabla1[[#This Row],[Código_Actividad]],'Formulario PPGR2'!$H$10:$I$1048576,2,FALSE),"")</f>
        <v/>
      </c>
      <c r="I691" s="336" t="str">
        <f>IFERROR(VLOOKUP(Tabla1[[#This Row],[Código_Actividad]],Tabla2[[Código]:[Total de Acciones ]],15,FALSE),"")</f>
        <v/>
      </c>
      <c r="J691" s="557"/>
      <c r="K691" s="564"/>
      <c r="L691" s="557"/>
      <c r="M691" s="401" t="str">
        <f>IFERROR(VLOOKUP($L691,[4]Insumos!$C$2:$F$517,2,FALSE),"")</f>
        <v/>
      </c>
      <c r="N691" s="508"/>
      <c r="O691" s="402" t="str">
        <f>IFERROR(VLOOKUP($L691,[4]Insumos!$C$2:$F$517,3,FALSE),"")</f>
        <v/>
      </c>
      <c r="P691" s="337" t="e">
        <f>+Tabla1[[#This Row],[Precio Unitario]]*Tabla1[[#This Row],[Cantidad de Insumos]]</f>
        <v>#VALUE!</v>
      </c>
      <c r="Q691" s="402" t="str">
        <f>IFERROR(VLOOKUP($L691,[4]Insumos!$C$2:$F$517,4,FALSE),"")</f>
        <v/>
      </c>
      <c r="R691" s="571"/>
      <c r="S691" s="449"/>
      <c r="T691" s="449"/>
    </row>
    <row r="692" spans="2:20" x14ac:dyDescent="0.25">
      <c r="B692" s="403" t="str">
        <f>IF(Tabla1[[#This Row],[Código_Actividad]]="","",CONCATENATE(Tabla1[[#This Row],[POA]],".",Tabla1[[#This Row],[SRS]],".",Tabla1[[#This Row],[AREA]],".",Tabla1[[#This Row],[TIPO]]))</f>
        <v/>
      </c>
      <c r="C692" s="403" t="str">
        <f>IF(Tabla1[[#This Row],[Código_Actividad]]="","",'Formulario PPGR1'!#REF!)</f>
        <v/>
      </c>
      <c r="D692" s="403" t="str">
        <f>IF(Tabla1[[#This Row],[Código_Actividad]]="","",'Formulario PPGR1'!#REF!)</f>
        <v/>
      </c>
      <c r="E692" s="403" t="str">
        <f>IF(Tabla1[[#This Row],[Código_Actividad]]="","",'Formulario PPGR1'!#REF!)</f>
        <v/>
      </c>
      <c r="F692" s="403" t="str">
        <f>IF(Tabla1[[#This Row],[Código_Actividad]]="","",'Formulario PPGR1'!#REF!)</f>
        <v/>
      </c>
      <c r="G692" s="400"/>
      <c r="H692" s="419" t="str">
        <f>IFERROR(VLOOKUP(Tabla1[[#This Row],[Código_Actividad]],'Formulario PPGR2'!$H$10:$I$1048576,2,FALSE),"")</f>
        <v/>
      </c>
      <c r="I692" s="336" t="str">
        <f>IFERROR(VLOOKUP(Tabla1[[#This Row],[Código_Actividad]],Tabla2[[Código]:[Total de Acciones ]],15,FALSE),"")</f>
        <v/>
      </c>
      <c r="J692" s="557"/>
      <c r="K692" s="564"/>
      <c r="L692" s="557"/>
      <c r="M692" s="401" t="str">
        <f>IFERROR(VLOOKUP($L692,[4]Insumos!$C$2:$F$517,2,FALSE),"")</f>
        <v/>
      </c>
      <c r="N692" s="508"/>
      <c r="O692" s="402" t="str">
        <f>IFERROR(VLOOKUP($L692,[4]Insumos!$C$2:$F$517,3,FALSE),"")</f>
        <v/>
      </c>
      <c r="P692" s="337" t="e">
        <f>+Tabla1[[#This Row],[Precio Unitario]]*Tabla1[[#This Row],[Cantidad de Insumos]]</f>
        <v>#VALUE!</v>
      </c>
      <c r="Q692" s="402" t="str">
        <f>IFERROR(VLOOKUP($L692,[4]Insumos!$C$2:$F$517,4,FALSE),"")</f>
        <v/>
      </c>
      <c r="R692" s="571"/>
      <c r="S692" s="449"/>
      <c r="T692" s="449"/>
    </row>
    <row r="693" spans="2:20" x14ac:dyDescent="0.25">
      <c r="B693" s="403" t="str">
        <f>IF(Tabla1[[#This Row],[Código_Actividad]]="","",CONCATENATE(Tabla1[[#This Row],[POA]],".",Tabla1[[#This Row],[SRS]],".",Tabla1[[#This Row],[AREA]],".",Tabla1[[#This Row],[TIPO]]))</f>
        <v/>
      </c>
      <c r="C693" s="403" t="str">
        <f>IF(Tabla1[[#This Row],[Código_Actividad]]="","",'Formulario PPGR1'!#REF!)</f>
        <v/>
      </c>
      <c r="D693" s="403" t="str">
        <f>IF(Tabla1[[#This Row],[Código_Actividad]]="","",'Formulario PPGR1'!#REF!)</f>
        <v/>
      </c>
      <c r="E693" s="403" t="str">
        <f>IF(Tabla1[[#This Row],[Código_Actividad]]="","",'Formulario PPGR1'!#REF!)</f>
        <v/>
      </c>
      <c r="F693" s="403" t="str">
        <f>IF(Tabla1[[#This Row],[Código_Actividad]]="","",'Formulario PPGR1'!#REF!)</f>
        <v/>
      </c>
      <c r="G693" s="400"/>
      <c r="H693" s="419" t="str">
        <f>IFERROR(VLOOKUP(Tabla1[[#This Row],[Código_Actividad]],'Formulario PPGR2'!$H$10:$I$1048576,2,FALSE),"")</f>
        <v/>
      </c>
      <c r="I693" s="336" t="str">
        <f>IFERROR(VLOOKUP(Tabla1[[#This Row],[Código_Actividad]],Tabla2[[Código]:[Total de Acciones ]],15,FALSE),"")</f>
        <v/>
      </c>
      <c r="J693" s="557"/>
      <c r="K693" s="564"/>
      <c r="L693" s="563"/>
      <c r="M693" s="401" t="str">
        <f>IFERROR(VLOOKUP($L693,[4]Insumos!$C$2:$F$517,2,FALSE),"")</f>
        <v/>
      </c>
      <c r="N693" s="508"/>
      <c r="O693" s="402" t="str">
        <f>IFERROR(VLOOKUP($L693,[4]Insumos!$C$2:$F$517,3,FALSE),"")</f>
        <v/>
      </c>
      <c r="P693" s="337" t="e">
        <f>+Tabla1[[#This Row],[Precio Unitario]]*Tabla1[[#This Row],[Cantidad de Insumos]]</f>
        <v>#VALUE!</v>
      </c>
      <c r="Q693" s="402" t="str">
        <f>IFERROR(VLOOKUP($L693,[4]Insumos!$C$2:$F$517,4,FALSE),"")</f>
        <v/>
      </c>
      <c r="R693" s="571"/>
      <c r="S693" s="449"/>
      <c r="T693" s="449"/>
    </row>
    <row r="694" spans="2:20" x14ac:dyDescent="0.25">
      <c r="B694" s="403" t="str">
        <f>IF(Tabla1[[#This Row],[Código_Actividad]]="","",CONCATENATE(Tabla1[[#This Row],[POA]],".",Tabla1[[#This Row],[SRS]],".",Tabla1[[#This Row],[AREA]],".",Tabla1[[#This Row],[TIPO]]))</f>
        <v/>
      </c>
      <c r="C694" s="403" t="str">
        <f>IF(Tabla1[[#This Row],[Código_Actividad]]="","",'Formulario PPGR1'!#REF!)</f>
        <v/>
      </c>
      <c r="D694" s="403" t="str">
        <f>IF(Tabla1[[#This Row],[Código_Actividad]]="","",'Formulario PPGR1'!#REF!)</f>
        <v/>
      </c>
      <c r="E694" s="403" t="str">
        <f>IF(Tabla1[[#This Row],[Código_Actividad]]="","",'Formulario PPGR1'!#REF!)</f>
        <v/>
      </c>
      <c r="F694" s="403" t="str">
        <f>IF(Tabla1[[#This Row],[Código_Actividad]]="","",'Formulario PPGR1'!#REF!)</f>
        <v/>
      </c>
      <c r="G694" s="400"/>
      <c r="H694" s="419" t="str">
        <f>IFERROR(VLOOKUP(Tabla1[[#This Row],[Código_Actividad]],'Formulario PPGR2'!$H$10:$I$1048576,2,FALSE),"")</f>
        <v/>
      </c>
      <c r="I694" s="336" t="str">
        <f>IFERROR(VLOOKUP(Tabla1[[#This Row],[Código_Actividad]],Tabla2[[Código]:[Total de Acciones ]],15,FALSE),"")</f>
        <v/>
      </c>
      <c r="J694" s="557"/>
      <c r="K694" s="567" t="str">
        <f>IFERROR(VLOOKUP($J694,[5]LSIns!$B$5:$C$45,2,FALSE),"")</f>
        <v/>
      </c>
      <c r="L694" s="557"/>
      <c r="M694" s="401" t="str">
        <f>IFERROR(VLOOKUP($L694,[4]Insumos!$C$2:$F$517,2,FALSE),"")</f>
        <v/>
      </c>
      <c r="N694" s="505"/>
      <c r="O694" s="402" t="str">
        <f>IFERROR(VLOOKUP($L694,[4]Insumos!$C$2:$F$517,3,FALSE),"")</f>
        <v/>
      </c>
      <c r="P694" s="337" t="e">
        <f>+Tabla1[[#This Row],[Precio Unitario]]*Tabla1[[#This Row],[Cantidad de Insumos]]</f>
        <v>#VALUE!</v>
      </c>
      <c r="Q694" s="402" t="str">
        <f>IFERROR(VLOOKUP($L694,[4]Insumos!$C$2:$F$517,4,FALSE),"")</f>
        <v/>
      </c>
      <c r="R694" s="571"/>
      <c r="S694" s="449"/>
      <c r="T694" s="449"/>
    </row>
    <row r="695" spans="2:20" x14ac:dyDescent="0.25">
      <c r="B695" s="403" t="str">
        <f>IF(Tabla1[[#This Row],[Código_Actividad]]="","",CONCATENATE(Tabla1[[#This Row],[POA]],".",Tabla1[[#This Row],[SRS]],".",Tabla1[[#This Row],[AREA]],".",Tabla1[[#This Row],[TIPO]]))</f>
        <v/>
      </c>
      <c r="C695" s="403" t="str">
        <f>IF(Tabla1[[#This Row],[Código_Actividad]]="","",'Formulario PPGR1'!#REF!)</f>
        <v/>
      </c>
      <c r="D695" s="403" t="str">
        <f>IF(Tabla1[[#This Row],[Código_Actividad]]="","",'Formulario PPGR1'!#REF!)</f>
        <v/>
      </c>
      <c r="E695" s="403" t="str">
        <f>IF(Tabla1[[#This Row],[Código_Actividad]]="","",'Formulario PPGR1'!#REF!)</f>
        <v/>
      </c>
      <c r="F695" s="403" t="str">
        <f>IF(Tabla1[[#This Row],[Código_Actividad]]="","",'Formulario PPGR1'!#REF!)</f>
        <v/>
      </c>
      <c r="G695" s="400"/>
      <c r="H695" s="419" t="str">
        <f>IFERROR(VLOOKUP(Tabla1[[#This Row],[Código_Actividad]],'Formulario PPGR2'!$H$10:$I$1048576,2,FALSE),"")</f>
        <v/>
      </c>
      <c r="I695" s="336" t="str">
        <f>IFERROR(VLOOKUP(Tabla1[[#This Row],[Código_Actividad]],Tabla2[[Código]:[Total de Acciones ]],15,FALSE),"")</f>
        <v/>
      </c>
      <c r="J695" s="565"/>
      <c r="K695" s="566" t="s">
        <v>688</v>
      </c>
      <c r="L695" s="565"/>
      <c r="M695" s="401" t="str">
        <f>IFERROR(VLOOKUP($L695,[4]Insumos!$C$2:$F$517,2,FALSE),"")</f>
        <v/>
      </c>
      <c r="N695" s="509"/>
      <c r="O695" s="402" t="str">
        <f>IFERROR(VLOOKUP($L695,[4]Insumos!$C$2:$F$517,3,FALSE),"")</f>
        <v/>
      </c>
      <c r="P695" s="337" t="e">
        <f>+Tabla1[[#This Row],[Precio Unitario]]*Tabla1[[#This Row],[Cantidad de Insumos]]</f>
        <v>#VALUE!</v>
      </c>
      <c r="Q695" s="402" t="str">
        <f>IFERROR(VLOOKUP($L695,[4]Insumos!$C$2:$F$517,4,FALSE),"")</f>
        <v/>
      </c>
      <c r="R695" s="571"/>
      <c r="S695" s="449"/>
      <c r="T695" s="449"/>
    </row>
    <row r="696" spans="2:20" ht="25.5" x14ac:dyDescent="0.25">
      <c r="B696" s="403" t="str">
        <f>IF(Tabla1[[#This Row],[Código_Actividad]]="","",CONCATENATE(Tabla1[[#This Row],[POA]],".",Tabla1[[#This Row],[SRS]],".",Tabla1[[#This Row],[AREA]],".",Tabla1[[#This Row],[TIPO]]))</f>
        <v/>
      </c>
      <c r="C696" s="403" t="str">
        <f>IF(Tabla1[[#This Row],[Código_Actividad]]="","",'Formulario PPGR1'!#REF!)</f>
        <v/>
      </c>
      <c r="D696" s="403" t="str">
        <f>IF(Tabla1[[#This Row],[Código_Actividad]]="","",'Formulario PPGR1'!#REF!)</f>
        <v/>
      </c>
      <c r="E696" s="403" t="str">
        <f>IF(Tabla1[[#This Row],[Código_Actividad]]="","",'Formulario PPGR1'!#REF!)</f>
        <v/>
      </c>
      <c r="F696" s="403" t="str">
        <f>IF(Tabla1[[#This Row],[Código_Actividad]]="","",'Formulario PPGR1'!#REF!)</f>
        <v/>
      </c>
      <c r="G696" s="400"/>
      <c r="H696" s="419" t="str">
        <f>IFERROR(VLOOKUP(Tabla1[[#This Row],[Código_Actividad]],'Formulario PPGR2'!$H$10:$I$1048576,2,FALSE),"")</f>
        <v/>
      </c>
      <c r="I696" s="336" t="str">
        <f>IFERROR(VLOOKUP(Tabla1[[#This Row],[Código_Actividad]],Tabla2[[Código]:[Total de Acciones ]],15,FALSE),"")</f>
        <v/>
      </c>
      <c r="J696" s="557"/>
      <c r="K696" s="563" t="s">
        <v>1726</v>
      </c>
      <c r="L696" s="563"/>
      <c r="M696" s="401" t="str">
        <f>IFERROR(VLOOKUP($L696,[4]Insumos!$C$2:$F$517,2,FALSE),"")</f>
        <v/>
      </c>
      <c r="N696" s="508"/>
      <c r="O696" s="402" t="str">
        <f>IFERROR(VLOOKUP($L696,[4]Insumos!$C$2:$F$517,3,FALSE),"")</f>
        <v/>
      </c>
      <c r="P696" s="337" t="e">
        <f>+Tabla1[[#This Row],[Precio Unitario]]*Tabla1[[#This Row],[Cantidad de Insumos]]</f>
        <v>#VALUE!</v>
      </c>
      <c r="Q696" s="402" t="str">
        <f>IFERROR(VLOOKUP($L696,[4]Insumos!$C$2:$F$517,4,FALSE),"")</f>
        <v/>
      </c>
      <c r="R696" s="571"/>
      <c r="S696" s="449"/>
      <c r="T696" s="449"/>
    </row>
    <row r="697" spans="2:20" x14ac:dyDescent="0.25">
      <c r="B697" s="403" t="str">
        <f>IF(Tabla1[[#This Row],[Código_Actividad]]="","",CONCATENATE(Tabla1[[#This Row],[POA]],".",Tabla1[[#This Row],[SRS]],".",Tabla1[[#This Row],[AREA]],".",Tabla1[[#This Row],[TIPO]]))</f>
        <v/>
      </c>
      <c r="C697" s="403" t="str">
        <f>IF(Tabla1[[#This Row],[Código_Actividad]]="","",'Formulario PPGR1'!#REF!)</f>
        <v/>
      </c>
      <c r="D697" s="403" t="str">
        <f>IF(Tabla1[[#This Row],[Código_Actividad]]="","",'Formulario PPGR1'!#REF!)</f>
        <v/>
      </c>
      <c r="E697" s="403" t="str">
        <f>IF(Tabla1[[#This Row],[Código_Actividad]]="","",'Formulario PPGR1'!#REF!)</f>
        <v/>
      </c>
      <c r="F697" s="403" t="str">
        <f>IF(Tabla1[[#This Row],[Código_Actividad]]="","",'Formulario PPGR1'!#REF!)</f>
        <v/>
      </c>
      <c r="G697" s="400"/>
      <c r="H697" s="419" t="str">
        <f>IFERROR(VLOOKUP(Tabla1[[#This Row],[Código_Actividad]],'Formulario PPGR2'!$H$10:$I$1048576,2,FALSE),"")</f>
        <v/>
      </c>
      <c r="I697" s="336" t="str">
        <f>IFERROR(VLOOKUP(Tabla1[[#This Row],[Código_Actividad]],Tabla2[[Código]:[Total de Acciones ]],15,FALSE),"")</f>
        <v/>
      </c>
      <c r="J697" s="557"/>
      <c r="K697" s="564"/>
      <c r="L697" s="563"/>
      <c r="M697" s="401" t="str">
        <f>IFERROR(VLOOKUP($L697,[4]Insumos!$C$2:$F$517,2,FALSE),"")</f>
        <v/>
      </c>
      <c r="N697" s="508"/>
      <c r="O697" s="402" t="str">
        <f>IFERROR(VLOOKUP($L697,[4]Insumos!$C$2:$F$517,3,FALSE),"")</f>
        <v/>
      </c>
      <c r="P697" s="337" t="e">
        <f>+Tabla1[[#This Row],[Precio Unitario]]*Tabla1[[#This Row],[Cantidad de Insumos]]</f>
        <v>#VALUE!</v>
      </c>
      <c r="Q697" s="402" t="str">
        <f>IFERROR(VLOOKUP($L697,[4]Insumos!$C$2:$F$517,4,FALSE),"")</f>
        <v/>
      </c>
      <c r="R697" s="571"/>
      <c r="S697" s="449"/>
      <c r="T697" s="449"/>
    </row>
    <row r="698" spans="2:20" x14ac:dyDescent="0.25">
      <c r="B698" s="403" t="str">
        <f>IF(Tabla1[[#This Row],[Código_Actividad]]="","",CONCATENATE(Tabla1[[#This Row],[POA]],".",Tabla1[[#This Row],[SRS]],".",Tabla1[[#This Row],[AREA]],".",Tabla1[[#This Row],[TIPO]]))</f>
        <v/>
      </c>
      <c r="C698" s="403" t="str">
        <f>IF(Tabla1[[#This Row],[Código_Actividad]]="","",'Formulario PPGR1'!#REF!)</f>
        <v/>
      </c>
      <c r="D698" s="403" t="str">
        <f>IF(Tabla1[[#This Row],[Código_Actividad]]="","",'Formulario PPGR1'!#REF!)</f>
        <v/>
      </c>
      <c r="E698" s="403" t="str">
        <f>IF(Tabla1[[#This Row],[Código_Actividad]]="","",'Formulario PPGR1'!#REF!)</f>
        <v/>
      </c>
      <c r="F698" s="403" t="str">
        <f>IF(Tabla1[[#This Row],[Código_Actividad]]="","",'Formulario PPGR1'!#REF!)</f>
        <v/>
      </c>
      <c r="G698" s="400"/>
      <c r="H698" s="419" t="str">
        <f>IFERROR(VLOOKUP(Tabla1[[#This Row],[Código_Actividad]],'Formulario PPGR2'!$H$10:$I$1048576,2,FALSE),"")</f>
        <v/>
      </c>
      <c r="I698" s="336" t="str">
        <f>IFERROR(VLOOKUP(Tabla1[[#This Row],[Código_Actividad]],Tabla2[[Código]:[Total de Acciones ]],15,FALSE),"")</f>
        <v/>
      </c>
      <c r="J698" s="557"/>
      <c r="K698" s="567" t="str">
        <f>IFERROR(VLOOKUP($J698,[5]LSIns!$B$5:$C$45,2,FALSE),"")</f>
        <v/>
      </c>
      <c r="L698" s="557"/>
      <c r="M698" s="401" t="str">
        <f>IFERROR(VLOOKUP($L698,[4]Insumos!$C$2:$F$517,2,FALSE),"")</f>
        <v/>
      </c>
      <c r="N698" s="509"/>
      <c r="O698" s="402" t="str">
        <f>IFERROR(VLOOKUP($L698,[4]Insumos!$C$2:$F$517,3,FALSE),"")</f>
        <v/>
      </c>
      <c r="P698" s="337" t="e">
        <f>+Tabla1[[#This Row],[Precio Unitario]]*Tabla1[[#This Row],[Cantidad de Insumos]]</f>
        <v>#VALUE!</v>
      </c>
      <c r="Q698" s="402" t="str">
        <f>IFERROR(VLOOKUP($L698,[4]Insumos!$C$2:$F$517,4,FALSE),"")</f>
        <v/>
      </c>
      <c r="R698" s="571"/>
      <c r="S698" s="449"/>
      <c r="T698" s="449"/>
    </row>
    <row r="699" spans="2:20" x14ac:dyDescent="0.25">
      <c r="B699" s="403" t="str">
        <f>IF(Tabla1[[#This Row],[Código_Actividad]]="","",CONCATENATE(Tabla1[[#This Row],[POA]],".",Tabla1[[#This Row],[SRS]],".",Tabla1[[#This Row],[AREA]],".",Tabla1[[#This Row],[TIPO]]))</f>
        <v/>
      </c>
      <c r="C699" s="403" t="str">
        <f>IF(Tabla1[[#This Row],[Código_Actividad]]="","",'Formulario PPGR1'!#REF!)</f>
        <v/>
      </c>
      <c r="D699" s="403" t="str">
        <f>IF(Tabla1[[#This Row],[Código_Actividad]]="","",'Formulario PPGR1'!#REF!)</f>
        <v/>
      </c>
      <c r="E699" s="403" t="str">
        <f>IF(Tabla1[[#This Row],[Código_Actividad]]="","",'Formulario PPGR1'!#REF!)</f>
        <v/>
      </c>
      <c r="F699" s="403" t="str">
        <f>IF(Tabla1[[#This Row],[Código_Actividad]]="","",'Formulario PPGR1'!#REF!)</f>
        <v/>
      </c>
      <c r="G699" s="400"/>
      <c r="H699" s="419" t="str">
        <f>IFERROR(VLOOKUP(Tabla1[[#This Row],[Código_Actividad]],'Formulario PPGR2'!$H$10:$I$1048576,2,FALSE),"")</f>
        <v/>
      </c>
      <c r="I699" s="336" t="str">
        <f>IFERROR(VLOOKUP(Tabla1[[#This Row],[Código_Actividad]],Tabla2[[Código]:[Total de Acciones ]],15,FALSE),"")</f>
        <v/>
      </c>
      <c r="J699" s="557"/>
      <c r="K699" s="567" t="str">
        <f>IFERROR(VLOOKUP($J699,[5]LSIns!$B$5:$C$45,2,FALSE),"")</f>
        <v/>
      </c>
      <c r="L699" s="557"/>
      <c r="M699" s="401" t="str">
        <f>IFERROR(VLOOKUP($L699,[4]Insumos!$C$2:$F$517,2,FALSE),"")</f>
        <v/>
      </c>
      <c r="N699" s="505"/>
      <c r="O699" s="402" t="str">
        <f>IFERROR(VLOOKUP($L699,[4]Insumos!$C$2:$F$517,3,FALSE),"")</f>
        <v/>
      </c>
      <c r="P699" s="337" t="e">
        <f>+Tabla1[[#This Row],[Precio Unitario]]*Tabla1[[#This Row],[Cantidad de Insumos]]</f>
        <v>#VALUE!</v>
      </c>
      <c r="Q699" s="402" t="str">
        <f>IFERROR(VLOOKUP($L699,[4]Insumos!$C$2:$F$517,4,FALSE),"")</f>
        <v/>
      </c>
      <c r="R699" s="571"/>
      <c r="S699" s="449"/>
      <c r="T699" s="449"/>
    </row>
    <row r="700" spans="2:20" x14ac:dyDescent="0.25">
      <c r="B700" s="403" t="str">
        <f>IF(Tabla1[[#This Row],[Código_Actividad]]="","",CONCATENATE(Tabla1[[#This Row],[POA]],".",Tabla1[[#This Row],[SRS]],".",Tabla1[[#This Row],[AREA]],".",Tabla1[[#This Row],[TIPO]]))</f>
        <v/>
      </c>
      <c r="C700" s="403" t="str">
        <f>IF(Tabla1[[#This Row],[Código_Actividad]]="","",'Formulario PPGR1'!#REF!)</f>
        <v/>
      </c>
      <c r="D700" s="403" t="str">
        <f>IF(Tabla1[[#This Row],[Código_Actividad]]="","",'Formulario PPGR1'!#REF!)</f>
        <v/>
      </c>
      <c r="E700" s="403" t="str">
        <f>IF(Tabla1[[#This Row],[Código_Actividad]]="","",'Formulario PPGR1'!#REF!)</f>
        <v/>
      </c>
      <c r="F700" s="403" t="str">
        <f>IF(Tabla1[[#This Row],[Código_Actividad]]="","",'Formulario PPGR1'!#REF!)</f>
        <v/>
      </c>
      <c r="G700" s="400"/>
      <c r="H700" s="419" t="str">
        <f>IFERROR(VLOOKUP(Tabla1[[#This Row],[Código_Actividad]],'Formulario PPGR2'!$H$10:$I$1048576,2,FALSE),"")</f>
        <v/>
      </c>
      <c r="I700" s="336" t="str">
        <f>IFERROR(VLOOKUP(Tabla1[[#This Row],[Código_Actividad]],Tabla2[[Código]:[Total de Acciones ]],15,FALSE),"")</f>
        <v/>
      </c>
      <c r="J700" s="557"/>
      <c r="K700" s="567" t="str">
        <f>IFERROR(VLOOKUP($J700,[5]LSIns!$B$5:$C$45,2,FALSE),"")</f>
        <v/>
      </c>
      <c r="L700" s="557"/>
      <c r="M700" s="401" t="str">
        <f>IFERROR(VLOOKUP($L700,[4]Insumos!$C$2:$F$517,2,FALSE),"")</f>
        <v/>
      </c>
      <c r="N700" s="505"/>
      <c r="O700" s="402" t="str">
        <f>IFERROR(VLOOKUP($L700,[4]Insumos!$C$2:$F$517,3,FALSE),"")</f>
        <v/>
      </c>
      <c r="P700" s="337" t="e">
        <f>+Tabla1[[#This Row],[Precio Unitario]]*Tabla1[[#This Row],[Cantidad de Insumos]]</f>
        <v>#VALUE!</v>
      </c>
      <c r="Q700" s="402" t="str">
        <f>IFERROR(VLOOKUP($L700,[4]Insumos!$C$2:$F$517,4,FALSE),"")</f>
        <v/>
      </c>
      <c r="R700" s="571"/>
      <c r="S700" s="449"/>
      <c r="T700" s="449"/>
    </row>
    <row r="701" spans="2:20" x14ac:dyDescent="0.25">
      <c r="B701" s="403" t="str">
        <f>IF(Tabla1[[#This Row],[Código_Actividad]]="","",CONCATENATE(Tabla1[[#This Row],[POA]],".",Tabla1[[#This Row],[SRS]],".",Tabla1[[#This Row],[AREA]],".",Tabla1[[#This Row],[TIPO]]))</f>
        <v/>
      </c>
      <c r="C701" s="403" t="str">
        <f>IF(Tabla1[[#This Row],[Código_Actividad]]="","",'Formulario PPGR1'!#REF!)</f>
        <v/>
      </c>
      <c r="D701" s="403" t="str">
        <f>IF(Tabla1[[#This Row],[Código_Actividad]]="","",'Formulario PPGR1'!#REF!)</f>
        <v/>
      </c>
      <c r="E701" s="403" t="str">
        <f>IF(Tabla1[[#This Row],[Código_Actividad]]="","",'Formulario PPGR1'!#REF!)</f>
        <v/>
      </c>
      <c r="F701" s="403" t="str">
        <f>IF(Tabla1[[#This Row],[Código_Actividad]]="","",'Formulario PPGR1'!#REF!)</f>
        <v/>
      </c>
      <c r="G701" s="400"/>
      <c r="H701" s="419" t="str">
        <f>IFERROR(VLOOKUP(Tabla1[[#This Row],[Código_Actividad]],'Formulario PPGR2'!$H$10:$I$1048576,2,FALSE),"")</f>
        <v/>
      </c>
      <c r="I701" s="336" t="str">
        <f>IFERROR(VLOOKUP(Tabla1[[#This Row],[Código_Actividad]],Tabla2[[Código]:[Total de Acciones ]],15,FALSE),"")</f>
        <v/>
      </c>
      <c r="J701" s="565"/>
      <c r="K701" s="566" t="s">
        <v>1128</v>
      </c>
      <c r="L701" s="565"/>
      <c r="M701" s="401" t="str">
        <f>IFERROR(VLOOKUP($L701,[4]Insumos!$C$2:$F$517,2,FALSE),"")</f>
        <v/>
      </c>
      <c r="N701" s="509"/>
      <c r="O701" s="402" t="str">
        <f>IFERROR(VLOOKUP($L701,[4]Insumos!$C$2:$F$517,3,FALSE),"")</f>
        <v/>
      </c>
      <c r="P701" s="337" t="e">
        <f>+Tabla1[[#This Row],[Precio Unitario]]*Tabla1[[#This Row],[Cantidad de Insumos]]</f>
        <v>#VALUE!</v>
      </c>
      <c r="Q701" s="402" t="str">
        <f>IFERROR(VLOOKUP($L701,[4]Insumos!$C$2:$F$517,4,FALSE),"")</f>
        <v/>
      </c>
      <c r="R701" s="571"/>
      <c r="S701" s="449"/>
      <c r="T701" s="449"/>
    </row>
    <row r="702" spans="2:20" ht="25.5" x14ac:dyDescent="0.25">
      <c r="B702" s="403" t="str">
        <f>IF(Tabla1[[#This Row],[Código_Actividad]]="","",CONCATENATE(Tabla1[[#This Row],[POA]],".",Tabla1[[#This Row],[SRS]],".",Tabla1[[#This Row],[AREA]],".",Tabla1[[#This Row],[TIPO]]))</f>
        <v/>
      </c>
      <c r="C702" s="403" t="str">
        <f>IF(Tabla1[[#This Row],[Código_Actividad]]="","",'Formulario PPGR1'!#REF!)</f>
        <v/>
      </c>
      <c r="D702" s="403" t="str">
        <f>IF(Tabla1[[#This Row],[Código_Actividad]]="","",'Formulario PPGR1'!#REF!)</f>
        <v/>
      </c>
      <c r="E702" s="403" t="str">
        <f>IF(Tabla1[[#This Row],[Código_Actividad]]="","",'Formulario PPGR1'!#REF!)</f>
        <v/>
      </c>
      <c r="F702" s="403" t="str">
        <f>IF(Tabla1[[#This Row],[Código_Actividad]]="","",'Formulario PPGR1'!#REF!)</f>
        <v/>
      </c>
      <c r="G702" s="400"/>
      <c r="H702" s="419" t="str">
        <f>IFERROR(VLOOKUP(Tabla1[[#This Row],[Código_Actividad]],'Formulario PPGR2'!$H$10:$I$1048576,2,FALSE),"")</f>
        <v/>
      </c>
      <c r="I702" s="336" t="str">
        <f>IFERROR(VLOOKUP(Tabla1[[#This Row],[Código_Actividad]],Tabla2[[Código]:[Total de Acciones ]],15,FALSE),"")</f>
        <v/>
      </c>
      <c r="J702" s="557"/>
      <c r="K702" s="563" t="s">
        <v>1726</v>
      </c>
      <c r="L702" s="563"/>
      <c r="M702" s="401" t="str">
        <f>IFERROR(VLOOKUP($L702,[4]Insumos!$C$2:$F$517,2,FALSE),"")</f>
        <v/>
      </c>
      <c r="N702" s="508"/>
      <c r="O702" s="402" t="str">
        <f>IFERROR(VLOOKUP($L702,[4]Insumos!$C$2:$F$517,3,FALSE),"")</f>
        <v/>
      </c>
      <c r="P702" s="337" t="e">
        <f>+Tabla1[[#This Row],[Precio Unitario]]*Tabla1[[#This Row],[Cantidad de Insumos]]</f>
        <v>#VALUE!</v>
      </c>
      <c r="Q702" s="402" t="str">
        <f>IFERROR(VLOOKUP($L702,[4]Insumos!$C$2:$F$517,4,FALSE),"")</f>
        <v/>
      </c>
      <c r="R702" s="571"/>
      <c r="S702" s="449"/>
      <c r="T702" s="449"/>
    </row>
    <row r="703" spans="2:20" x14ac:dyDescent="0.25">
      <c r="B703" s="399" t="str">
        <f>IF(Tabla1[[#This Row],[Código_Actividad]]="","",CONCATENATE(Tabla1[[#This Row],[POA]],".",Tabla1[[#This Row],[SRS]],".",Tabla1[[#This Row],[AREA]],".",Tabla1[[#This Row],[TIPO]]))</f>
        <v/>
      </c>
      <c r="C703" s="399" t="str">
        <f>IF(Tabla1[[#This Row],[Código_Actividad]]="","",'Formulario PPGR1'!#REF!)</f>
        <v/>
      </c>
      <c r="D703" s="399" t="str">
        <f>IF(Tabla1[[#This Row],[Código_Actividad]]="","",'Formulario PPGR1'!#REF!)</f>
        <v/>
      </c>
      <c r="E703" s="399" t="str">
        <f>IF(Tabla1[[#This Row],[Código_Actividad]]="","",'Formulario PPGR1'!#REF!)</f>
        <v/>
      </c>
      <c r="F703" s="399" t="str">
        <f>IF(Tabla1[[#This Row],[Código_Actividad]]="","",'Formulario PPGR1'!#REF!)</f>
        <v/>
      </c>
      <c r="G703" s="400"/>
      <c r="H703" s="419" t="str">
        <f>IFERROR(VLOOKUP(Tabla1[[#This Row],[Código_Actividad]],'Formulario PPGR2'!$H$10:$I$1048576,2,FALSE),"")</f>
        <v/>
      </c>
      <c r="I703" s="336" t="str">
        <f>IFERROR(VLOOKUP(Tabla1[[#This Row],[Código_Actividad]],Tabla2[[Código]:[Total de Acciones ]],15,FALSE),"")</f>
        <v/>
      </c>
      <c r="J703" s="557"/>
      <c r="K703" s="564"/>
      <c r="L703" s="563"/>
      <c r="M703" s="401" t="str">
        <f>IFERROR(VLOOKUP($L703,[4]Insumos!$C$2:$F$517,2,FALSE),"")</f>
        <v/>
      </c>
      <c r="N703" s="508"/>
      <c r="O703" s="402" t="str">
        <f>IFERROR(VLOOKUP($L703,[4]Insumos!$C$2:$F$517,3,FALSE),"")</f>
        <v/>
      </c>
      <c r="P703" s="337" t="e">
        <f>+Tabla1[[#This Row],[Precio Unitario]]*Tabla1[[#This Row],[Cantidad de Insumos]]</f>
        <v>#VALUE!</v>
      </c>
      <c r="Q703" s="402" t="str">
        <f>IFERROR(VLOOKUP($L703,[4]Insumos!$C$2:$F$517,4,FALSE),"")</f>
        <v/>
      </c>
      <c r="R703" s="571"/>
      <c r="S703" s="449"/>
      <c r="T703" s="449"/>
    </row>
    <row r="704" spans="2:20" x14ac:dyDescent="0.25">
      <c r="B704" s="399" t="str">
        <f>IF(Tabla1[[#This Row],[Código_Actividad]]="","",CONCATENATE(Tabla1[[#This Row],[POA]],".",Tabla1[[#This Row],[SRS]],".",Tabla1[[#This Row],[AREA]],".",Tabla1[[#This Row],[TIPO]]))</f>
        <v/>
      </c>
      <c r="C704" s="399" t="str">
        <f>IF(Tabla1[[#This Row],[Código_Actividad]]="","",'Formulario PPGR1'!#REF!)</f>
        <v/>
      </c>
      <c r="D704" s="399" t="str">
        <f>IF(Tabla1[[#This Row],[Código_Actividad]]="","",'Formulario PPGR1'!#REF!)</f>
        <v/>
      </c>
      <c r="E704" s="399" t="str">
        <f>IF(Tabla1[[#This Row],[Código_Actividad]]="","",'Formulario PPGR1'!#REF!)</f>
        <v/>
      </c>
      <c r="F704" s="399" t="str">
        <f>IF(Tabla1[[#This Row],[Código_Actividad]]="","",'Formulario PPGR1'!#REF!)</f>
        <v/>
      </c>
      <c r="G704" s="400"/>
      <c r="H704" s="419" t="str">
        <f>IFERROR(VLOOKUP(Tabla1[[#This Row],[Código_Actividad]],'Formulario PPGR2'!$H$10:$I$1048576,2,FALSE),"")</f>
        <v/>
      </c>
      <c r="I704" s="336" t="str">
        <f>IFERROR(VLOOKUP(Tabla1[[#This Row],[Código_Actividad]],Tabla2[[Código]:[Total de Acciones ]],15,FALSE),"")</f>
        <v/>
      </c>
      <c r="J704" s="565"/>
      <c r="K704" s="566" t="s">
        <v>688</v>
      </c>
      <c r="L704" s="565"/>
      <c r="M704" s="401" t="str">
        <f>IFERROR(VLOOKUP($L704,[4]Insumos!$C$2:$F$517,2,FALSE),"")</f>
        <v/>
      </c>
      <c r="N704" s="509"/>
      <c r="O704" s="402" t="str">
        <f>IFERROR(VLOOKUP($L704,[4]Insumos!$C$2:$F$517,3,FALSE),"")</f>
        <v/>
      </c>
      <c r="P704" s="337" t="e">
        <f>+Tabla1[[#This Row],[Precio Unitario]]*Tabla1[[#This Row],[Cantidad de Insumos]]</f>
        <v>#VALUE!</v>
      </c>
      <c r="Q704" s="402" t="str">
        <f>IFERROR(VLOOKUP($L704,[4]Insumos!$C$2:$F$517,4,FALSE),"")</f>
        <v/>
      </c>
      <c r="R704" s="571"/>
      <c r="S704" s="449"/>
      <c r="T704" s="449"/>
    </row>
    <row r="705" spans="2:20" x14ac:dyDescent="0.25">
      <c r="B705" s="399" t="str">
        <f>IF(Tabla1[[#This Row],[Código_Actividad]]="","",CONCATENATE(Tabla1[[#This Row],[POA]],".",Tabla1[[#This Row],[SRS]],".",Tabla1[[#This Row],[AREA]],".",Tabla1[[#This Row],[TIPO]]))</f>
        <v/>
      </c>
      <c r="C705" s="399" t="str">
        <f>IF(Tabla1[[#This Row],[Código_Actividad]]="","",'Formulario PPGR1'!#REF!)</f>
        <v/>
      </c>
      <c r="D705" s="399" t="str">
        <f>IF(Tabla1[[#This Row],[Código_Actividad]]="","",'Formulario PPGR1'!#REF!)</f>
        <v/>
      </c>
      <c r="E705" s="399" t="str">
        <f>IF(Tabla1[[#This Row],[Código_Actividad]]="","",'Formulario PPGR1'!#REF!)</f>
        <v/>
      </c>
      <c r="F705" s="399" t="str">
        <f>IF(Tabla1[[#This Row],[Código_Actividad]]="","",'Formulario PPGR1'!#REF!)</f>
        <v/>
      </c>
      <c r="G705" s="400"/>
      <c r="H705" s="419" t="str">
        <f>IFERROR(VLOOKUP(Tabla1[[#This Row],[Código_Actividad]],'Formulario PPGR2'!$H$10:$I$1048576,2,FALSE),"")</f>
        <v/>
      </c>
      <c r="I705" s="336" t="str">
        <f>IFERROR(VLOOKUP(Tabla1[[#This Row],[Código_Actividad]],Tabla2[[Código]:[Total de Acciones ]],15,FALSE),"")</f>
        <v/>
      </c>
      <c r="J705" s="565"/>
      <c r="K705" s="566" t="s">
        <v>688</v>
      </c>
      <c r="L705" s="565"/>
      <c r="M705" s="401" t="str">
        <f>IFERROR(VLOOKUP($L705,[4]Insumos!$C$2:$F$517,2,FALSE),"")</f>
        <v/>
      </c>
      <c r="N705" s="509"/>
      <c r="O705" s="402" t="str">
        <f>IFERROR(VLOOKUP($L705,[4]Insumos!$C$2:$F$517,3,FALSE),"")</f>
        <v/>
      </c>
      <c r="P705" s="337" t="e">
        <f>+Tabla1[[#This Row],[Precio Unitario]]*Tabla1[[#This Row],[Cantidad de Insumos]]</f>
        <v>#VALUE!</v>
      </c>
      <c r="Q705" s="402" t="str">
        <f>IFERROR(VLOOKUP($L705,[4]Insumos!$C$2:$F$517,4,FALSE),"")</f>
        <v/>
      </c>
      <c r="R705" s="571"/>
      <c r="S705" s="449"/>
      <c r="T705" s="449"/>
    </row>
    <row r="706" spans="2:20" s="450" customFormat="1" x14ac:dyDescent="0.25">
      <c r="B706" s="403" t="str">
        <f>IF(Tabla1[[#This Row],[Código_Actividad]]="","",CONCATENATE(Tabla1[[#This Row],[POA]],".",Tabla1[[#This Row],[SRS]],".",Tabla1[[#This Row],[AREA]],".",Tabla1[[#This Row],[TIPO]]))</f>
        <v/>
      </c>
      <c r="C706" s="403" t="str">
        <f>IF(Tabla1[[#This Row],[Código_Actividad]]="","",'Formulario PPGR1'!#REF!)</f>
        <v/>
      </c>
      <c r="D706" s="403" t="str">
        <f>IF(Tabla1[[#This Row],[Código_Actividad]]="","",'Formulario PPGR1'!#REF!)</f>
        <v/>
      </c>
      <c r="E706" s="403" t="str">
        <f>IF(Tabla1[[#This Row],[Código_Actividad]]="","",'Formulario PPGR1'!#REF!)</f>
        <v/>
      </c>
      <c r="F706" s="403" t="str">
        <f>IF(Tabla1[[#This Row],[Código_Actividad]]="","",'Formulario PPGR1'!#REF!)</f>
        <v/>
      </c>
      <c r="G706" s="400"/>
      <c r="H706" s="419" t="str">
        <f>IFERROR(VLOOKUP(Tabla1[[#This Row],[Código_Actividad]],'Formulario PPGR2'!$H$10:$I$1048576,2,FALSE),"")</f>
        <v/>
      </c>
      <c r="I706" s="336" t="str">
        <f>IFERROR(VLOOKUP(Tabla1[[#This Row],[Código_Actividad]],Tabla2[[Código]:[Total de Acciones ]],15,FALSE),"")</f>
        <v/>
      </c>
      <c r="J706" s="557"/>
      <c r="K706" s="564"/>
      <c r="L706" s="563"/>
      <c r="M706" s="401" t="str">
        <f>IFERROR(VLOOKUP($L706,[4]Insumos!$C$2:$F$517,2,FALSE),"")</f>
        <v/>
      </c>
      <c r="N706" s="508"/>
      <c r="O706" s="402" t="str">
        <f>IFERROR(VLOOKUP($L706,[4]Insumos!$C$2:$F$517,3,FALSE),"")</f>
        <v/>
      </c>
      <c r="P706" s="337" t="e">
        <f>+Tabla1[[#This Row],[Precio Unitario]]*Tabla1[[#This Row],[Cantidad de Insumos]]</f>
        <v>#VALUE!</v>
      </c>
      <c r="Q706" s="402" t="str">
        <f>IFERROR(VLOOKUP($L706,[4]Insumos!$C$2:$F$517,4,FALSE),"")</f>
        <v/>
      </c>
      <c r="R706" s="571"/>
    </row>
    <row r="707" spans="2:20" s="450" customFormat="1" x14ac:dyDescent="0.25">
      <c r="B707" s="403" t="str">
        <f>IF(Tabla1[[#This Row],[Código_Actividad]]="","",CONCATENATE(Tabla1[[#This Row],[POA]],".",Tabla1[[#This Row],[SRS]],".",Tabla1[[#This Row],[AREA]],".",Tabla1[[#This Row],[TIPO]]))</f>
        <v/>
      </c>
      <c r="C707" s="403" t="str">
        <f>IF(Tabla1[[#This Row],[Código_Actividad]]="","",'Formulario PPGR1'!#REF!)</f>
        <v/>
      </c>
      <c r="D707" s="403" t="str">
        <f>IF(Tabla1[[#This Row],[Código_Actividad]]="","",'Formulario PPGR1'!#REF!)</f>
        <v/>
      </c>
      <c r="E707" s="403" t="str">
        <f>IF(Tabla1[[#This Row],[Código_Actividad]]="","",'Formulario PPGR1'!#REF!)</f>
        <v/>
      </c>
      <c r="F707" s="403" t="str">
        <f>IF(Tabla1[[#This Row],[Código_Actividad]]="","",'Formulario PPGR1'!#REF!)</f>
        <v/>
      </c>
      <c r="G707" s="400"/>
      <c r="H707" s="419" t="str">
        <f>IFERROR(VLOOKUP(Tabla1[[#This Row],[Código_Actividad]],'Formulario PPGR2'!$H$10:$I$1048576,2,FALSE),"")</f>
        <v/>
      </c>
      <c r="I707" s="336" t="str">
        <f>IFERROR(VLOOKUP(Tabla1[[#This Row],[Código_Actividad]],Tabla2[[Código]:[Total de Acciones ]],15,FALSE),"")</f>
        <v/>
      </c>
      <c r="J707" s="557"/>
      <c r="K707" s="567" t="str">
        <f>IFERROR(VLOOKUP($J707,[5]LSIns!$B$5:$C$45,2,FALSE),"")</f>
        <v/>
      </c>
      <c r="L707" s="557"/>
      <c r="M707" s="401" t="str">
        <f>IFERROR(VLOOKUP($L707,[4]Insumos!$C$2:$F$517,2,FALSE),"")</f>
        <v/>
      </c>
      <c r="N707" s="505"/>
      <c r="O707" s="402" t="str">
        <f>IFERROR(VLOOKUP($L707,[4]Insumos!$C$2:$F$517,3,FALSE),"")</f>
        <v/>
      </c>
      <c r="P707" s="337" t="e">
        <f>+Tabla1[[#This Row],[Precio Unitario]]*Tabla1[[#This Row],[Cantidad de Insumos]]</f>
        <v>#VALUE!</v>
      </c>
      <c r="Q707" s="402" t="str">
        <f>IFERROR(VLOOKUP($L707,[4]Insumos!$C$2:$F$517,4,FALSE),"")</f>
        <v/>
      </c>
      <c r="R707" s="571"/>
    </row>
    <row r="708" spans="2:20" s="450" customFormat="1" x14ac:dyDescent="0.25">
      <c r="B708" s="403" t="str">
        <f>IF(Tabla1[[#This Row],[Código_Actividad]]="","",CONCATENATE(Tabla1[[#This Row],[POA]],".",Tabla1[[#This Row],[SRS]],".",Tabla1[[#This Row],[AREA]],".",Tabla1[[#This Row],[TIPO]]))</f>
        <v/>
      </c>
      <c r="C708" s="403" t="str">
        <f>IF(Tabla1[[#This Row],[Código_Actividad]]="","",'Formulario PPGR1'!#REF!)</f>
        <v/>
      </c>
      <c r="D708" s="403" t="str">
        <f>IF(Tabla1[[#This Row],[Código_Actividad]]="","",'Formulario PPGR1'!#REF!)</f>
        <v/>
      </c>
      <c r="E708" s="403" t="str">
        <f>IF(Tabla1[[#This Row],[Código_Actividad]]="","",'Formulario PPGR1'!#REF!)</f>
        <v/>
      </c>
      <c r="F708" s="403" t="str">
        <f>IF(Tabla1[[#This Row],[Código_Actividad]]="","",'Formulario PPGR1'!#REF!)</f>
        <v/>
      </c>
      <c r="G708" s="400"/>
      <c r="H708" s="419" t="str">
        <f>IFERROR(VLOOKUP(Tabla1[[#This Row],[Código_Actividad]],'Formulario PPGR2'!$H$10:$I$1048576,2,FALSE),"")</f>
        <v/>
      </c>
      <c r="I708" s="336" t="str">
        <f>IFERROR(VLOOKUP(Tabla1[[#This Row],[Código_Actividad]],Tabla2[[Código]:[Total de Acciones ]],15,FALSE),"")</f>
        <v/>
      </c>
      <c r="J708" s="565"/>
      <c r="K708" s="566" t="s">
        <v>1128</v>
      </c>
      <c r="L708" s="565"/>
      <c r="M708" s="401" t="str">
        <f>IFERROR(VLOOKUP($L708,[4]Insumos!$C$2:$F$517,2,FALSE),"")</f>
        <v/>
      </c>
      <c r="N708" s="509"/>
      <c r="O708" s="402" t="str">
        <f>IFERROR(VLOOKUP($L708,[4]Insumos!$C$2:$F$517,3,FALSE),"")</f>
        <v/>
      </c>
      <c r="P708" s="337" t="e">
        <f>+Tabla1[[#This Row],[Precio Unitario]]*Tabla1[[#This Row],[Cantidad de Insumos]]</f>
        <v>#VALUE!</v>
      </c>
      <c r="Q708" s="402" t="str">
        <f>IFERROR(VLOOKUP($L708,[4]Insumos!$C$2:$F$517,4,FALSE),"")</f>
        <v/>
      </c>
      <c r="R708" s="571"/>
    </row>
    <row r="709" spans="2:20" s="450" customFormat="1" ht="25.5" x14ac:dyDescent="0.25">
      <c r="B709" s="403" t="str">
        <f>IF(Tabla1[[#This Row],[Código_Actividad]]="","",CONCATENATE(Tabla1[[#This Row],[POA]],".",Tabla1[[#This Row],[SRS]],".",Tabla1[[#This Row],[AREA]],".",Tabla1[[#This Row],[TIPO]]))</f>
        <v/>
      </c>
      <c r="C709" s="403" t="str">
        <f>IF(Tabla1[[#This Row],[Código_Actividad]]="","",'Formulario PPGR1'!#REF!)</f>
        <v/>
      </c>
      <c r="D709" s="403" t="str">
        <f>IF(Tabla1[[#This Row],[Código_Actividad]]="","",'Formulario PPGR1'!#REF!)</f>
        <v/>
      </c>
      <c r="E709" s="403" t="str">
        <f>IF(Tabla1[[#This Row],[Código_Actividad]]="","",'Formulario PPGR1'!#REF!)</f>
        <v/>
      </c>
      <c r="F709" s="403" t="str">
        <f>IF(Tabla1[[#This Row],[Código_Actividad]]="","",'Formulario PPGR1'!#REF!)</f>
        <v/>
      </c>
      <c r="G709" s="400"/>
      <c r="H709" s="419" t="str">
        <f>IFERROR(VLOOKUP(Tabla1[[#This Row],[Código_Actividad]],'Formulario PPGR2'!$H$10:$I$1048576,2,FALSE),"")</f>
        <v/>
      </c>
      <c r="I709" s="336" t="str">
        <f>IFERROR(VLOOKUP(Tabla1[[#This Row],[Código_Actividad]],Tabla2[[Código]:[Total de Acciones ]],15,FALSE),"")</f>
        <v/>
      </c>
      <c r="J709" s="557"/>
      <c r="K709" s="563" t="s">
        <v>1726</v>
      </c>
      <c r="L709" s="563"/>
      <c r="M709" s="401" t="str">
        <f>IFERROR(VLOOKUP($L709,[4]Insumos!$C$2:$F$517,2,FALSE),"")</f>
        <v/>
      </c>
      <c r="N709" s="508"/>
      <c r="O709" s="402" t="str">
        <f>IFERROR(VLOOKUP($L709,[4]Insumos!$C$2:$F$517,3,FALSE),"")</f>
        <v/>
      </c>
      <c r="P709" s="337" t="e">
        <f>+Tabla1[[#This Row],[Precio Unitario]]*Tabla1[[#This Row],[Cantidad de Insumos]]</f>
        <v>#VALUE!</v>
      </c>
      <c r="Q709" s="402" t="str">
        <f>IFERROR(VLOOKUP($L709,[4]Insumos!$C$2:$F$517,4,FALSE),"")</f>
        <v/>
      </c>
      <c r="R709" s="571"/>
    </row>
    <row r="710" spans="2:20" s="450" customFormat="1" x14ac:dyDescent="0.25">
      <c r="B710" s="403" t="str">
        <f>IF(Tabla1[[#This Row],[Código_Actividad]]="","",CONCATENATE(Tabla1[[#This Row],[POA]],".",Tabla1[[#This Row],[SRS]],".",Tabla1[[#This Row],[AREA]],".",Tabla1[[#This Row],[TIPO]]))</f>
        <v/>
      </c>
      <c r="C710" s="403" t="str">
        <f>IF(Tabla1[[#This Row],[Código_Actividad]]="","",'Formulario PPGR1'!#REF!)</f>
        <v/>
      </c>
      <c r="D710" s="403" t="str">
        <f>IF(Tabla1[[#This Row],[Código_Actividad]]="","",'Formulario PPGR1'!#REF!)</f>
        <v/>
      </c>
      <c r="E710" s="403" t="str">
        <f>IF(Tabla1[[#This Row],[Código_Actividad]]="","",'Formulario PPGR1'!#REF!)</f>
        <v/>
      </c>
      <c r="F710" s="403" t="str">
        <f>IF(Tabla1[[#This Row],[Código_Actividad]]="","",'Formulario PPGR1'!#REF!)</f>
        <v/>
      </c>
      <c r="G710" s="400"/>
      <c r="H710" s="419" t="str">
        <f>IFERROR(VLOOKUP(Tabla1[[#This Row],[Código_Actividad]],'Formulario PPGR2'!$H$10:$I$1048576,2,FALSE),"")</f>
        <v/>
      </c>
      <c r="I710" s="336" t="str">
        <f>IFERROR(VLOOKUP(Tabla1[[#This Row],[Código_Actividad]],Tabla2[[Código]:[Total de Acciones ]],15,FALSE),"")</f>
        <v/>
      </c>
      <c r="J710" s="557"/>
      <c r="K710" s="564"/>
      <c r="L710" s="563"/>
      <c r="M710" s="401" t="str">
        <f>IFERROR(VLOOKUP($L710,[4]Insumos!$C$2:$F$517,2,FALSE),"")</f>
        <v/>
      </c>
      <c r="N710" s="508"/>
      <c r="O710" s="402" t="str">
        <f>IFERROR(VLOOKUP($L710,[4]Insumos!$C$2:$F$517,3,FALSE),"")</f>
        <v/>
      </c>
      <c r="P710" s="337" t="e">
        <f>+Tabla1[[#This Row],[Precio Unitario]]*Tabla1[[#This Row],[Cantidad de Insumos]]</f>
        <v>#VALUE!</v>
      </c>
      <c r="Q710" s="402" t="str">
        <f>IFERROR(VLOOKUP($L710,[4]Insumos!$C$2:$F$517,4,FALSE),"")</f>
        <v/>
      </c>
      <c r="R710" s="571"/>
    </row>
    <row r="711" spans="2:20" s="450" customFormat="1" x14ac:dyDescent="0.25">
      <c r="B711" s="403" t="str">
        <f>IF(Tabla1[[#This Row],[Código_Actividad]]="","",CONCATENATE(Tabla1[[#This Row],[POA]],".",Tabla1[[#This Row],[SRS]],".",Tabla1[[#This Row],[AREA]],".",Tabla1[[#This Row],[TIPO]]))</f>
        <v/>
      </c>
      <c r="C711" s="403" t="str">
        <f>IF(Tabla1[[#This Row],[Código_Actividad]]="","",'Formulario PPGR1'!#REF!)</f>
        <v/>
      </c>
      <c r="D711" s="403" t="str">
        <f>IF(Tabla1[[#This Row],[Código_Actividad]]="","",'Formulario PPGR1'!#REF!)</f>
        <v/>
      </c>
      <c r="E711" s="403" t="str">
        <f>IF(Tabla1[[#This Row],[Código_Actividad]]="","",'Formulario PPGR1'!#REF!)</f>
        <v/>
      </c>
      <c r="F711" s="403" t="str">
        <f>IF(Tabla1[[#This Row],[Código_Actividad]]="","",'Formulario PPGR1'!#REF!)</f>
        <v/>
      </c>
      <c r="G711" s="400"/>
      <c r="H711" s="419" t="str">
        <f>IFERROR(VLOOKUP(Tabla1[[#This Row],[Código_Actividad]],'Formulario PPGR2'!$H$10:$I$1048576,2,FALSE),"")</f>
        <v/>
      </c>
      <c r="I711" s="336" t="str">
        <f>IFERROR(VLOOKUP(Tabla1[[#This Row],[Código_Actividad]],Tabla2[[Código]:[Total de Acciones ]],15,FALSE),"")</f>
        <v/>
      </c>
      <c r="J711" s="557"/>
      <c r="K711" s="567"/>
      <c r="L711" s="565"/>
      <c r="M711" s="401" t="str">
        <f>IFERROR(VLOOKUP($L711,[4]Insumos!$C$2:$F$517,2,FALSE),"")</f>
        <v/>
      </c>
      <c r="N711" s="505"/>
      <c r="O711" s="402" t="str">
        <f>IFERROR(VLOOKUP($L711,[4]Insumos!$C$2:$F$517,3,FALSE),"")</f>
        <v/>
      </c>
      <c r="P711" s="337" t="e">
        <f>+Tabla1[[#This Row],[Precio Unitario]]*Tabla1[[#This Row],[Cantidad de Insumos]]</f>
        <v>#VALUE!</v>
      </c>
      <c r="Q711" s="402" t="str">
        <f>IFERROR(VLOOKUP($L711,[4]Insumos!$C$2:$F$517,4,FALSE),"")</f>
        <v/>
      </c>
      <c r="R711" s="571"/>
    </row>
    <row r="712" spans="2:20" s="450" customFormat="1" x14ac:dyDescent="0.25">
      <c r="B712" s="403" t="str">
        <f>IF(Tabla1[[#This Row],[Código_Actividad]]="","",CONCATENATE(Tabla1[[#This Row],[POA]],".",Tabla1[[#This Row],[SRS]],".",Tabla1[[#This Row],[AREA]],".",Tabla1[[#This Row],[TIPO]]))</f>
        <v/>
      </c>
      <c r="C712" s="403" t="str">
        <f>IF(Tabla1[[#This Row],[Código_Actividad]]="","",'Formulario PPGR1'!#REF!)</f>
        <v/>
      </c>
      <c r="D712" s="403" t="str">
        <f>IF(Tabla1[[#This Row],[Código_Actividad]]="","",'Formulario PPGR1'!#REF!)</f>
        <v/>
      </c>
      <c r="E712" s="403" t="str">
        <f>IF(Tabla1[[#This Row],[Código_Actividad]]="","",'Formulario PPGR1'!#REF!)</f>
        <v/>
      </c>
      <c r="F712" s="403" t="str">
        <f>IF(Tabla1[[#This Row],[Código_Actividad]]="","",'Formulario PPGR1'!#REF!)</f>
        <v/>
      </c>
      <c r="G712" s="400"/>
      <c r="H712" s="419" t="str">
        <f>IFERROR(VLOOKUP(Tabla1[[#This Row],[Código_Actividad]],'Formulario PPGR2'!$H$10:$I$1048576,2,FALSE),"")</f>
        <v/>
      </c>
      <c r="I712" s="336" t="str">
        <f>IFERROR(VLOOKUP(Tabla1[[#This Row],[Código_Actividad]],Tabla2[[Código]:[Total de Acciones ]],15,FALSE),"")</f>
        <v/>
      </c>
      <c r="J712" s="557"/>
      <c r="K712" s="567"/>
      <c r="L712" s="565"/>
      <c r="M712" s="401" t="str">
        <f>IFERROR(VLOOKUP($L712,[4]Insumos!$C$2:$F$517,2,FALSE),"")</f>
        <v/>
      </c>
      <c r="N712" s="505"/>
      <c r="O712" s="402" t="str">
        <f>IFERROR(VLOOKUP($L712,[4]Insumos!$C$2:$F$517,3,FALSE),"")</f>
        <v/>
      </c>
      <c r="P712" s="337" t="e">
        <f>+Tabla1[[#This Row],[Precio Unitario]]*Tabla1[[#This Row],[Cantidad de Insumos]]</f>
        <v>#VALUE!</v>
      </c>
      <c r="Q712" s="402" t="str">
        <f>IFERROR(VLOOKUP($L712,[4]Insumos!$C$2:$F$517,4,FALSE),"")</f>
        <v/>
      </c>
      <c r="R712" s="571"/>
    </row>
    <row r="713" spans="2:20" s="450" customFormat="1" ht="25.5" x14ac:dyDescent="0.25">
      <c r="B713" s="403" t="str">
        <f>IF(Tabla1[[#This Row],[Código_Actividad]]="","",CONCATENATE(Tabla1[[#This Row],[POA]],".",Tabla1[[#This Row],[SRS]],".",Tabla1[[#This Row],[AREA]],".",Tabla1[[#This Row],[TIPO]]))</f>
        <v/>
      </c>
      <c r="C713" s="403" t="str">
        <f>IF(Tabla1[[#This Row],[Código_Actividad]]="","",'Formulario PPGR1'!#REF!)</f>
        <v/>
      </c>
      <c r="D713" s="403" t="str">
        <f>IF(Tabla1[[#This Row],[Código_Actividad]]="","",'Formulario PPGR1'!#REF!)</f>
        <v/>
      </c>
      <c r="E713" s="403" t="str">
        <f>IF(Tabla1[[#This Row],[Código_Actividad]]="","",'Formulario PPGR1'!#REF!)</f>
        <v/>
      </c>
      <c r="F713" s="403" t="str">
        <f>IF(Tabla1[[#This Row],[Código_Actividad]]="","",'Formulario PPGR1'!#REF!)</f>
        <v/>
      </c>
      <c r="G713" s="400"/>
      <c r="H713" s="419" t="str">
        <f>IFERROR(VLOOKUP(Tabla1[[#This Row],[Código_Actividad]],'Formulario PPGR2'!$H$10:$I$1048576,2,FALSE),"")</f>
        <v/>
      </c>
      <c r="I713" s="336" t="str">
        <f>IFERROR(VLOOKUP(Tabla1[[#This Row],[Código_Actividad]],Tabla2[[Código]:[Total de Acciones ]],15,FALSE),"")</f>
        <v/>
      </c>
      <c r="J713" s="557"/>
      <c r="K713" s="563" t="s">
        <v>1726</v>
      </c>
      <c r="L713" s="563"/>
      <c r="M713" s="401" t="str">
        <f>IFERROR(VLOOKUP($L713,[4]Insumos!$C$2:$F$517,2,FALSE),"")</f>
        <v/>
      </c>
      <c r="N713" s="508"/>
      <c r="O713" s="402" t="str">
        <f>IFERROR(VLOOKUP($L713,[4]Insumos!$C$2:$F$517,3,FALSE),"")</f>
        <v/>
      </c>
      <c r="P713" s="337" t="e">
        <f>+Tabla1[[#This Row],[Precio Unitario]]*Tabla1[[#This Row],[Cantidad de Insumos]]</f>
        <v>#VALUE!</v>
      </c>
      <c r="Q713" s="402" t="str">
        <f>IFERROR(VLOOKUP($L713,[4]Insumos!$C$2:$F$517,4,FALSE),"")</f>
        <v/>
      </c>
      <c r="R713" s="571"/>
    </row>
    <row r="714" spans="2:20" s="450" customFormat="1" x14ac:dyDescent="0.25">
      <c r="B714" s="403" t="str">
        <f>IF(Tabla1[[#This Row],[Código_Actividad]]="","",CONCATENATE(Tabla1[[#This Row],[POA]],".",Tabla1[[#This Row],[SRS]],".",Tabla1[[#This Row],[AREA]],".",Tabla1[[#This Row],[TIPO]]))</f>
        <v/>
      </c>
      <c r="C714" s="403" t="str">
        <f>IF(Tabla1[[#This Row],[Código_Actividad]]="","",'Formulario PPGR1'!#REF!)</f>
        <v/>
      </c>
      <c r="D714" s="403" t="str">
        <f>IF(Tabla1[[#This Row],[Código_Actividad]]="","",'Formulario PPGR1'!#REF!)</f>
        <v/>
      </c>
      <c r="E714" s="403" t="str">
        <f>IF(Tabla1[[#This Row],[Código_Actividad]]="","",'Formulario PPGR1'!#REF!)</f>
        <v/>
      </c>
      <c r="F714" s="403" t="str">
        <f>IF(Tabla1[[#This Row],[Código_Actividad]]="","",'Formulario PPGR1'!#REF!)</f>
        <v/>
      </c>
      <c r="G714" s="400"/>
      <c r="H714" s="419" t="str">
        <f>IFERROR(VLOOKUP(Tabla1[[#This Row],[Código_Actividad]],'Formulario PPGR2'!$H$10:$I$1048576,2,FALSE),"")</f>
        <v/>
      </c>
      <c r="I714" s="336" t="str">
        <f>IFERROR(VLOOKUP(Tabla1[[#This Row],[Código_Actividad]],Tabla2[[Código]:[Total de Acciones ]],15,FALSE),"")</f>
        <v/>
      </c>
      <c r="J714" s="557"/>
      <c r="K714" s="564"/>
      <c r="L714" s="563"/>
      <c r="M714" s="401" t="str">
        <f>IFERROR(VLOOKUP($L714,[4]Insumos!$C$2:$F$517,2,FALSE),"")</f>
        <v/>
      </c>
      <c r="N714" s="508"/>
      <c r="O714" s="402" t="str">
        <f>IFERROR(VLOOKUP($L714,[4]Insumos!$C$2:$F$517,3,FALSE),"")</f>
        <v/>
      </c>
      <c r="P714" s="337" t="e">
        <f>+Tabla1[[#This Row],[Precio Unitario]]*Tabla1[[#This Row],[Cantidad de Insumos]]</f>
        <v>#VALUE!</v>
      </c>
      <c r="Q714" s="402" t="str">
        <f>IFERROR(VLOOKUP($L714,[4]Insumos!$C$2:$F$517,4,FALSE),"")</f>
        <v/>
      </c>
      <c r="R714" s="571"/>
    </row>
    <row r="715" spans="2:20" s="450" customFormat="1" x14ac:dyDescent="0.25">
      <c r="B715" s="403" t="str">
        <f>IF(Tabla1[[#This Row],[Código_Actividad]]="","",CONCATENATE(Tabla1[[#This Row],[POA]],".",Tabla1[[#This Row],[SRS]],".",Tabla1[[#This Row],[AREA]],".",Tabla1[[#This Row],[TIPO]]))</f>
        <v/>
      </c>
      <c r="C715" s="403" t="str">
        <f>IF(Tabla1[[#This Row],[Código_Actividad]]="","",'Formulario PPGR1'!#REF!)</f>
        <v/>
      </c>
      <c r="D715" s="403" t="str">
        <f>IF(Tabla1[[#This Row],[Código_Actividad]]="","",'Formulario PPGR1'!#REF!)</f>
        <v/>
      </c>
      <c r="E715" s="403" t="str">
        <f>IF(Tabla1[[#This Row],[Código_Actividad]]="","",'Formulario PPGR1'!#REF!)</f>
        <v/>
      </c>
      <c r="F715" s="403" t="str">
        <f>IF(Tabla1[[#This Row],[Código_Actividad]]="","",'Formulario PPGR1'!#REF!)</f>
        <v/>
      </c>
      <c r="G715" s="400"/>
      <c r="H715" s="419" t="str">
        <f>IFERROR(VLOOKUP(Tabla1[[#This Row],[Código_Actividad]],'Formulario PPGR2'!$H$10:$I$1048576,2,FALSE),"")</f>
        <v/>
      </c>
      <c r="I715" s="336" t="str">
        <f>IFERROR(VLOOKUP(Tabla1[[#This Row],[Código_Actividad]],Tabla2[[Código]:[Total de Acciones ]],15,FALSE),"")</f>
        <v/>
      </c>
      <c r="J715" s="565"/>
      <c r="K715" s="566" t="s">
        <v>688</v>
      </c>
      <c r="L715" s="565"/>
      <c r="M715" s="401" t="str">
        <f>IFERROR(VLOOKUP($L715,[4]Insumos!$C$2:$F$517,2,FALSE),"")</f>
        <v/>
      </c>
      <c r="N715" s="509"/>
      <c r="O715" s="402" t="str">
        <f>IFERROR(VLOOKUP($L715,[4]Insumos!$C$2:$F$517,3,FALSE),"")</f>
        <v/>
      </c>
      <c r="P715" s="337" t="e">
        <f>+Tabla1[[#This Row],[Precio Unitario]]*Tabla1[[#This Row],[Cantidad de Insumos]]</f>
        <v>#VALUE!</v>
      </c>
      <c r="Q715" s="402" t="str">
        <f>IFERROR(VLOOKUP($L715,[4]Insumos!$C$2:$F$517,4,FALSE),"")</f>
        <v/>
      </c>
      <c r="R715" s="571"/>
    </row>
    <row r="716" spans="2:20" s="450" customFormat="1" x14ac:dyDescent="0.25">
      <c r="B716" s="403" t="str">
        <f>IF(Tabla1[[#This Row],[Código_Actividad]]="","",CONCATENATE(Tabla1[[#This Row],[POA]],".",Tabla1[[#This Row],[SRS]],".",Tabla1[[#This Row],[AREA]],".",Tabla1[[#This Row],[TIPO]]))</f>
        <v/>
      </c>
      <c r="C716" s="403" t="str">
        <f>IF(Tabla1[[#This Row],[Código_Actividad]]="","",'Formulario PPGR1'!#REF!)</f>
        <v/>
      </c>
      <c r="D716" s="403" t="str">
        <f>IF(Tabla1[[#This Row],[Código_Actividad]]="","",'Formulario PPGR1'!#REF!)</f>
        <v/>
      </c>
      <c r="E716" s="403" t="str">
        <f>IF(Tabla1[[#This Row],[Código_Actividad]]="","",'Formulario PPGR1'!#REF!)</f>
        <v/>
      </c>
      <c r="F716" s="403" t="str">
        <f>IF(Tabla1[[#This Row],[Código_Actividad]]="","",'Formulario PPGR1'!#REF!)</f>
        <v/>
      </c>
      <c r="G716" s="400"/>
      <c r="H716" s="419" t="str">
        <f>IFERROR(VLOOKUP(Tabla1[[#This Row],[Código_Actividad]],'Formulario PPGR2'!$H$10:$I$1048576,2,FALSE),"")</f>
        <v/>
      </c>
      <c r="I716" s="336" t="str">
        <f>IFERROR(VLOOKUP(Tabla1[[#This Row],[Código_Actividad]],Tabla2[[Código]:[Total de Acciones ]],15,FALSE),"")</f>
        <v/>
      </c>
      <c r="J716" s="565"/>
      <c r="K716" s="566" t="s">
        <v>688</v>
      </c>
      <c r="L716" s="565"/>
      <c r="M716" s="401" t="str">
        <f>IFERROR(VLOOKUP($L716,[4]Insumos!$C$2:$F$517,2,FALSE),"")</f>
        <v/>
      </c>
      <c r="N716" s="509"/>
      <c r="O716" s="402" t="str">
        <f>IFERROR(VLOOKUP($L716,[4]Insumos!$C$2:$F$517,3,FALSE),"")</f>
        <v/>
      </c>
      <c r="P716" s="337" t="e">
        <f>+Tabla1[[#This Row],[Precio Unitario]]*Tabla1[[#This Row],[Cantidad de Insumos]]</f>
        <v>#VALUE!</v>
      </c>
      <c r="Q716" s="402" t="str">
        <f>IFERROR(VLOOKUP($L716,[4]Insumos!$C$2:$F$517,4,FALSE),"")</f>
        <v/>
      </c>
      <c r="R716" s="571"/>
    </row>
    <row r="717" spans="2:20" s="450" customFormat="1" x14ac:dyDescent="0.25">
      <c r="B717" s="403" t="str">
        <f>IF(Tabla1[[#This Row],[Código_Actividad]]="","",CONCATENATE(Tabla1[[#This Row],[POA]],".",Tabla1[[#This Row],[SRS]],".",Tabla1[[#This Row],[AREA]],".",Tabla1[[#This Row],[TIPO]]))</f>
        <v/>
      </c>
      <c r="C717" s="403" t="str">
        <f>IF(Tabla1[[#This Row],[Código_Actividad]]="","",'Formulario PPGR1'!#REF!)</f>
        <v/>
      </c>
      <c r="D717" s="403" t="str">
        <f>IF(Tabla1[[#This Row],[Código_Actividad]]="","",'Formulario PPGR1'!#REF!)</f>
        <v/>
      </c>
      <c r="E717" s="403" t="str">
        <f>IF(Tabla1[[#This Row],[Código_Actividad]]="","",'Formulario PPGR1'!#REF!)</f>
        <v/>
      </c>
      <c r="F717" s="403" t="str">
        <f>IF(Tabla1[[#This Row],[Código_Actividad]]="","",'Formulario PPGR1'!#REF!)</f>
        <v/>
      </c>
      <c r="G717" s="400"/>
      <c r="H717" s="419" t="str">
        <f>IFERROR(VLOOKUP(Tabla1[[#This Row],[Código_Actividad]],'Formulario PPGR2'!$H$10:$I$1048576,2,FALSE),"")</f>
        <v/>
      </c>
      <c r="I717" s="336" t="str">
        <f>IFERROR(VLOOKUP(Tabla1[[#This Row],[Código_Actividad]],Tabla2[[Código]:[Total de Acciones ]],15,FALSE),"")</f>
        <v/>
      </c>
      <c r="J717" s="565"/>
      <c r="K717" s="566" t="s">
        <v>1298</v>
      </c>
      <c r="L717" s="565"/>
      <c r="M717" s="401" t="str">
        <f>IFERROR(VLOOKUP($L717,[4]Insumos!$C$2:$F$517,2,FALSE),"")</f>
        <v/>
      </c>
      <c r="N717" s="509"/>
      <c r="O717" s="402" t="str">
        <f>IFERROR(VLOOKUP($L717,[4]Insumos!$C$2:$F$517,3,FALSE),"")</f>
        <v/>
      </c>
      <c r="P717" s="337" t="e">
        <f>+Tabla1[[#This Row],[Precio Unitario]]*Tabla1[[#This Row],[Cantidad de Insumos]]</f>
        <v>#VALUE!</v>
      </c>
      <c r="Q717" s="402" t="str">
        <f>IFERROR(VLOOKUP($L717,[4]Insumos!$C$2:$F$517,4,FALSE),"")</f>
        <v/>
      </c>
      <c r="R717" s="571"/>
    </row>
    <row r="718" spans="2:20" s="450" customFormat="1" x14ac:dyDescent="0.25">
      <c r="B718" s="403" t="str">
        <f>IF(Tabla1[[#This Row],[Código_Actividad]]="","",CONCATENATE(Tabla1[[#This Row],[POA]],".",Tabla1[[#This Row],[SRS]],".",Tabla1[[#This Row],[AREA]],".",Tabla1[[#This Row],[TIPO]]))</f>
        <v/>
      </c>
      <c r="C718" s="403" t="str">
        <f>IF(Tabla1[[#This Row],[Código_Actividad]]="","",'Formulario PPGR1'!#REF!)</f>
        <v/>
      </c>
      <c r="D718" s="403" t="str">
        <f>IF(Tabla1[[#This Row],[Código_Actividad]]="","",'Formulario PPGR1'!#REF!)</f>
        <v/>
      </c>
      <c r="E718" s="403" t="str">
        <f>IF(Tabla1[[#This Row],[Código_Actividad]]="","",'Formulario PPGR1'!#REF!)</f>
        <v/>
      </c>
      <c r="F718" s="403" t="str">
        <f>IF(Tabla1[[#This Row],[Código_Actividad]]="","",'Formulario PPGR1'!#REF!)</f>
        <v/>
      </c>
      <c r="G718" s="400"/>
      <c r="H718" s="419" t="str">
        <f>IFERROR(VLOOKUP(Tabla1[[#This Row],[Código_Actividad]],'Formulario PPGR2'!$H$10:$I$1048576,2,FALSE),"")</f>
        <v/>
      </c>
      <c r="I718" s="336" t="str">
        <f>IFERROR(VLOOKUP(Tabla1[[#This Row],[Código_Actividad]],Tabla2[[Código]:[Total de Acciones ]],15,FALSE),"")</f>
        <v/>
      </c>
      <c r="J718" s="565"/>
      <c r="K718" s="566" t="s">
        <v>987</v>
      </c>
      <c r="L718" s="565"/>
      <c r="M718" s="401" t="str">
        <f>IFERROR(VLOOKUP($L718,[4]Insumos!$C$2:$F$517,2,FALSE),"")</f>
        <v/>
      </c>
      <c r="N718" s="509"/>
      <c r="O718" s="402" t="str">
        <f>IFERROR(VLOOKUP($L718,[4]Insumos!$C$2:$F$517,3,FALSE),"")</f>
        <v/>
      </c>
      <c r="P718" s="337" t="e">
        <f>+Tabla1[[#This Row],[Precio Unitario]]*Tabla1[[#This Row],[Cantidad de Insumos]]</f>
        <v>#VALUE!</v>
      </c>
      <c r="Q718" s="402" t="str">
        <f>IFERROR(VLOOKUP($L718,[4]Insumos!$C$2:$F$517,4,FALSE),"")</f>
        <v/>
      </c>
      <c r="R718" s="571"/>
    </row>
    <row r="719" spans="2:20" s="450" customFormat="1" x14ac:dyDescent="0.25">
      <c r="B719" s="403" t="str">
        <f>IF(Tabla1[[#This Row],[Código_Actividad]]="","",CONCATENATE(Tabla1[[#This Row],[POA]],".",Tabla1[[#This Row],[SRS]],".",Tabla1[[#This Row],[AREA]],".",Tabla1[[#This Row],[TIPO]]))</f>
        <v/>
      </c>
      <c r="C719" s="403" t="str">
        <f>IF(Tabla1[[#This Row],[Código_Actividad]]="","",'Formulario PPGR1'!#REF!)</f>
        <v/>
      </c>
      <c r="D719" s="403" t="str">
        <f>IF(Tabla1[[#This Row],[Código_Actividad]]="","",'Formulario PPGR1'!#REF!)</f>
        <v/>
      </c>
      <c r="E719" s="403" t="str">
        <f>IF(Tabla1[[#This Row],[Código_Actividad]]="","",'Formulario PPGR1'!#REF!)</f>
        <v/>
      </c>
      <c r="F719" s="403" t="str">
        <f>IF(Tabla1[[#This Row],[Código_Actividad]]="","",'Formulario PPGR1'!#REF!)</f>
        <v/>
      </c>
      <c r="G719" s="400"/>
      <c r="H719" s="419" t="str">
        <f>IFERROR(VLOOKUP(Tabla1[[#This Row],[Código_Actividad]],'Formulario PPGR2'!$H$10:$I$1048576,2,FALSE),"")</f>
        <v/>
      </c>
      <c r="I719" s="336" t="str">
        <f>IFERROR(VLOOKUP(Tabla1[[#This Row],[Código_Actividad]],Tabla2[[Código]:[Total de Acciones ]],15,FALSE),"")</f>
        <v/>
      </c>
      <c r="J719" s="565"/>
      <c r="K719" s="566" t="s">
        <v>1298</v>
      </c>
      <c r="L719" s="565"/>
      <c r="M719" s="401" t="str">
        <f>IFERROR(VLOOKUP($L719,[4]Insumos!$C$2:$F$517,2,FALSE),"")</f>
        <v/>
      </c>
      <c r="N719" s="509"/>
      <c r="O719" s="402" t="str">
        <f>IFERROR(VLOOKUP($L719,[4]Insumos!$C$2:$F$517,3,FALSE),"")</f>
        <v/>
      </c>
      <c r="P719" s="337" t="e">
        <f>+Tabla1[[#This Row],[Precio Unitario]]*Tabla1[[#This Row],[Cantidad de Insumos]]</f>
        <v>#VALUE!</v>
      </c>
      <c r="Q719" s="402" t="str">
        <f>IFERROR(VLOOKUP($L719,[4]Insumos!$C$2:$F$517,4,FALSE),"")</f>
        <v/>
      </c>
      <c r="R719" s="571"/>
    </row>
    <row r="720" spans="2:20" s="450" customFormat="1" x14ac:dyDescent="0.25">
      <c r="B720" s="403" t="str">
        <f>IF(Tabla1[[#This Row],[Código_Actividad]]="","",CONCATENATE(Tabla1[[#This Row],[POA]],".",Tabla1[[#This Row],[SRS]],".",Tabla1[[#This Row],[AREA]],".",Tabla1[[#This Row],[TIPO]]))</f>
        <v/>
      </c>
      <c r="C720" s="403" t="str">
        <f>IF(Tabla1[[#This Row],[Código_Actividad]]="","",'Formulario PPGR1'!#REF!)</f>
        <v/>
      </c>
      <c r="D720" s="403" t="str">
        <f>IF(Tabla1[[#This Row],[Código_Actividad]]="","",'Formulario PPGR1'!#REF!)</f>
        <v/>
      </c>
      <c r="E720" s="403" t="str">
        <f>IF(Tabla1[[#This Row],[Código_Actividad]]="","",'Formulario PPGR1'!#REF!)</f>
        <v/>
      </c>
      <c r="F720" s="403" t="str">
        <f>IF(Tabla1[[#This Row],[Código_Actividad]]="","",'Formulario PPGR1'!#REF!)</f>
        <v/>
      </c>
      <c r="G720" s="400"/>
      <c r="H720" s="419" t="str">
        <f>IFERROR(VLOOKUP(Tabla1[[#This Row],[Código_Actividad]],'Formulario PPGR2'!$H$10:$I$1048576,2,FALSE),"")</f>
        <v/>
      </c>
      <c r="I720" s="336" t="str">
        <f>IFERROR(VLOOKUP(Tabla1[[#This Row],[Código_Actividad]],Tabla2[[Código]:[Total de Acciones ]],15,FALSE),"")</f>
        <v/>
      </c>
      <c r="J720" s="565"/>
      <c r="K720" s="566" t="s">
        <v>846</v>
      </c>
      <c r="L720" s="565"/>
      <c r="M720" s="401" t="str">
        <f>IFERROR(VLOOKUP($L720,[4]Insumos!$C$2:$F$517,2,FALSE),"")</f>
        <v/>
      </c>
      <c r="N720" s="509"/>
      <c r="O720" s="402" t="str">
        <f>IFERROR(VLOOKUP($L720,[4]Insumos!$C$2:$F$517,3,FALSE),"")</f>
        <v/>
      </c>
      <c r="P720" s="337" t="e">
        <f>+Tabla1[[#This Row],[Precio Unitario]]*Tabla1[[#This Row],[Cantidad de Insumos]]</f>
        <v>#VALUE!</v>
      </c>
      <c r="Q720" s="402" t="str">
        <f>IFERROR(VLOOKUP($L720,[4]Insumos!$C$2:$F$517,4,FALSE),"")</f>
        <v/>
      </c>
      <c r="R720" s="571"/>
    </row>
    <row r="721" spans="2:18" s="450" customFormat="1" x14ac:dyDescent="0.25">
      <c r="B721" s="403" t="str">
        <f>IF(Tabla1[[#This Row],[Código_Actividad]]="","",CONCATENATE(Tabla1[[#This Row],[POA]],".",Tabla1[[#This Row],[SRS]],".",Tabla1[[#This Row],[AREA]],".",Tabla1[[#This Row],[TIPO]]))</f>
        <v/>
      </c>
      <c r="C721" s="403" t="str">
        <f>IF(Tabla1[[#This Row],[Código_Actividad]]="","",'Formulario PPGR1'!#REF!)</f>
        <v/>
      </c>
      <c r="D721" s="403" t="str">
        <f>IF(Tabla1[[#This Row],[Código_Actividad]]="","",'Formulario PPGR1'!#REF!)</f>
        <v/>
      </c>
      <c r="E721" s="403" t="str">
        <f>IF(Tabla1[[#This Row],[Código_Actividad]]="","",'Formulario PPGR1'!#REF!)</f>
        <v/>
      </c>
      <c r="F721" s="403" t="str">
        <f>IF(Tabla1[[#This Row],[Código_Actividad]]="","",'Formulario PPGR1'!#REF!)</f>
        <v/>
      </c>
      <c r="G721" s="400"/>
      <c r="H721" s="419" t="str">
        <f>IFERROR(VLOOKUP(Tabla1[[#This Row],[Código_Actividad]],'Formulario PPGR2'!$H$10:$I$1048576,2,FALSE),"")</f>
        <v/>
      </c>
      <c r="I721" s="336" t="str">
        <f>IFERROR(VLOOKUP(Tabla1[[#This Row],[Código_Actividad]],Tabla2[[Código]:[Total de Acciones ]],15,FALSE),"")</f>
        <v/>
      </c>
      <c r="J721" s="557"/>
      <c r="K721" s="564"/>
      <c r="L721" s="563"/>
      <c r="M721" s="401" t="str">
        <f>IFERROR(VLOOKUP($L721,[4]Insumos!$C$2:$F$517,2,FALSE),"")</f>
        <v/>
      </c>
      <c r="N721" s="508"/>
      <c r="O721" s="402" t="str">
        <f>IFERROR(VLOOKUP($L721,[4]Insumos!$C$2:$F$517,3,FALSE),"")</f>
        <v/>
      </c>
      <c r="P721" s="337" t="e">
        <f>+Tabla1[[#This Row],[Precio Unitario]]*Tabla1[[#This Row],[Cantidad de Insumos]]</f>
        <v>#VALUE!</v>
      </c>
      <c r="Q721" s="402" t="str">
        <f>IFERROR(VLOOKUP($L721,[4]Insumos!$C$2:$F$517,4,FALSE),"")</f>
        <v/>
      </c>
      <c r="R721" s="571"/>
    </row>
    <row r="722" spans="2:18" s="450" customFormat="1" x14ac:dyDescent="0.25">
      <c r="B722" s="403" t="str">
        <f>IF(Tabla1[[#This Row],[Código_Actividad]]="","",CONCATENATE(Tabla1[[#This Row],[POA]],".",Tabla1[[#This Row],[SRS]],".",Tabla1[[#This Row],[AREA]],".",Tabla1[[#This Row],[TIPO]]))</f>
        <v/>
      </c>
      <c r="C722" s="403" t="str">
        <f>IF(Tabla1[[#This Row],[Código_Actividad]]="","",'Formulario PPGR1'!#REF!)</f>
        <v/>
      </c>
      <c r="D722" s="403" t="str">
        <f>IF(Tabla1[[#This Row],[Código_Actividad]]="","",'Formulario PPGR1'!#REF!)</f>
        <v/>
      </c>
      <c r="E722" s="403" t="str">
        <f>IF(Tabla1[[#This Row],[Código_Actividad]]="","",'Formulario PPGR1'!#REF!)</f>
        <v/>
      </c>
      <c r="F722" s="403" t="str">
        <f>IF(Tabla1[[#This Row],[Código_Actividad]]="","",'Formulario PPGR1'!#REF!)</f>
        <v/>
      </c>
      <c r="G722" s="400"/>
      <c r="H722" s="419" t="str">
        <f>IFERROR(VLOOKUP(Tabla1[[#This Row],[Código_Actividad]],'Formulario PPGR2'!$H$10:$I$1048576,2,FALSE),"")</f>
        <v/>
      </c>
      <c r="I722" s="336" t="str">
        <f>IFERROR(VLOOKUP(Tabla1[[#This Row],[Código_Actividad]],Tabla2[[Código]:[Total de Acciones ]],15,FALSE),"")</f>
        <v/>
      </c>
      <c r="J722" s="557"/>
      <c r="K722" s="567" t="str">
        <f>IFERROR(VLOOKUP($J722,[5]LSIns!$B$5:$C$45,2,FALSE),"")</f>
        <v/>
      </c>
      <c r="L722" s="557"/>
      <c r="M722" s="401" t="str">
        <f>IFERROR(VLOOKUP($L722,[4]Insumos!$C$2:$F$517,2,FALSE),"")</f>
        <v/>
      </c>
      <c r="N722" s="505"/>
      <c r="O722" s="402" t="str">
        <f>IFERROR(VLOOKUP($L722,[4]Insumos!$C$2:$F$517,3,FALSE),"")</f>
        <v/>
      </c>
      <c r="P722" s="337" t="e">
        <f>+Tabla1[[#This Row],[Precio Unitario]]*Tabla1[[#This Row],[Cantidad de Insumos]]</f>
        <v>#VALUE!</v>
      </c>
      <c r="Q722" s="402" t="str">
        <f>IFERROR(VLOOKUP($L722,[4]Insumos!$C$2:$F$517,4,FALSE),"")</f>
        <v/>
      </c>
      <c r="R722" s="571"/>
    </row>
    <row r="723" spans="2:18" s="450" customFormat="1" x14ac:dyDescent="0.25">
      <c r="B723" s="403" t="str">
        <f>IF(Tabla1[[#This Row],[Código_Actividad]]="","",CONCATENATE(Tabla1[[#This Row],[POA]],".",Tabla1[[#This Row],[SRS]],".",Tabla1[[#This Row],[AREA]],".",Tabla1[[#This Row],[TIPO]]))</f>
        <v/>
      </c>
      <c r="C723" s="403" t="str">
        <f>IF(Tabla1[[#This Row],[Código_Actividad]]="","",'Formulario PPGR1'!#REF!)</f>
        <v/>
      </c>
      <c r="D723" s="403" t="str">
        <f>IF(Tabla1[[#This Row],[Código_Actividad]]="","",'Formulario PPGR1'!#REF!)</f>
        <v/>
      </c>
      <c r="E723" s="403" t="str">
        <f>IF(Tabla1[[#This Row],[Código_Actividad]]="","",'Formulario PPGR1'!#REF!)</f>
        <v/>
      </c>
      <c r="F723" s="403" t="str">
        <f>IF(Tabla1[[#This Row],[Código_Actividad]]="","",'Formulario PPGR1'!#REF!)</f>
        <v/>
      </c>
      <c r="G723" s="400"/>
      <c r="H723" s="419" t="str">
        <f>IFERROR(VLOOKUP(Tabla1[[#This Row],[Código_Actividad]],'Formulario PPGR2'!$H$10:$I$1048576,2,FALSE),"")</f>
        <v/>
      </c>
      <c r="I723" s="336" t="str">
        <f>IFERROR(VLOOKUP(Tabla1[[#This Row],[Código_Actividad]],Tabla2[[Código]:[Total de Acciones ]],15,FALSE),"")</f>
        <v/>
      </c>
      <c r="J723" s="565"/>
      <c r="K723" s="566" t="s">
        <v>688</v>
      </c>
      <c r="L723" s="565"/>
      <c r="M723" s="401" t="str">
        <f>IFERROR(VLOOKUP($L723,[4]Insumos!$C$2:$F$517,2,FALSE),"")</f>
        <v/>
      </c>
      <c r="N723" s="509"/>
      <c r="O723" s="402" t="str">
        <f>IFERROR(VLOOKUP($L723,[4]Insumos!$C$2:$F$517,3,FALSE),"")</f>
        <v/>
      </c>
      <c r="P723" s="337" t="e">
        <f>+Tabla1[[#This Row],[Precio Unitario]]*Tabla1[[#This Row],[Cantidad de Insumos]]</f>
        <v>#VALUE!</v>
      </c>
      <c r="Q723" s="402" t="str">
        <f>IFERROR(VLOOKUP($L723,[4]Insumos!$C$2:$F$517,4,FALSE),"")</f>
        <v/>
      </c>
      <c r="R723" s="571"/>
    </row>
    <row r="724" spans="2:18" s="450" customFormat="1" x14ac:dyDescent="0.25">
      <c r="B724" s="403" t="str">
        <f>IF(Tabla1[[#This Row],[Código_Actividad]]="","",CONCATENATE(Tabla1[[#This Row],[POA]],".",Tabla1[[#This Row],[SRS]],".",Tabla1[[#This Row],[AREA]],".",Tabla1[[#This Row],[TIPO]]))</f>
        <v/>
      </c>
      <c r="C724" s="403" t="str">
        <f>IF(Tabla1[[#This Row],[Código_Actividad]]="","",'Formulario PPGR1'!#REF!)</f>
        <v/>
      </c>
      <c r="D724" s="403" t="str">
        <f>IF(Tabla1[[#This Row],[Código_Actividad]]="","",'Formulario PPGR1'!#REF!)</f>
        <v/>
      </c>
      <c r="E724" s="403" t="str">
        <f>IF(Tabla1[[#This Row],[Código_Actividad]]="","",'Formulario PPGR1'!#REF!)</f>
        <v/>
      </c>
      <c r="F724" s="403" t="str">
        <f>IF(Tabla1[[#This Row],[Código_Actividad]]="","",'Formulario PPGR1'!#REF!)</f>
        <v/>
      </c>
      <c r="G724" s="400"/>
      <c r="H724" s="419" t="str">
        <f>IFERROR(VLOOKUP(Tabla1[[#This Row],[Código_Actividad]],'Formulario PPGR2'!$H$10:$I$1048576,2,FALSE),"")</f>
        <v/>
      </c>
      <c r="I724" s="336" t="str">
        <f>IFERROR(VLOOKUP(Tabla1[[#This Row],[Código_Actividad]],Tabla2[[Código]:[Total de Acciones ]],15,FALSE),"")</f>
        <v/>
      </c>
      <c r="J724" s="565"/>
      <c r="K724" s="566" t="s">
        <v>688</v>
      </c>
      <c r="L724" s="565"/>
      <c r="M724" s="401" t="str">
        <f>IFERROR(VLOOKUP($L724,[4]Insumos!$C$2:$F$517,2,FALSE),"")</f>
        <v/>
      </c>
      <c r="N724" s="509"/>
      <c r="O724" s="402" t="str">
        <f>IFERROR(VLOOKUP($L724,[4]Insumos!$C$2:$F$517,3,FALSE),"")</f>
        <v/>
      </c>
      <c r="P724" s="337" t="e">
        <f>+Tabla1[[#This Row],[Precio Unitario]]*Tabla1[[#This Row],[Cantidad de Insumos]]</f>
        <v>#VALUE!</v>
      </c>
      <c r="Q724" s="402" t="str">
        <f>IFERROR(VLOOKUP($L724,[4]Insumos!$C$2:$F$517,4,FALSE),"")</f>
        <v/>
      </c>
      <c r="R724" s="571"/>
    </row>
    <row r="725" spans="2:18" s="450" customFormat="1" x14ac:dyDescent="0.25">
      <c r="B725" s="403" t="str">
        <f>IF(Tabla1[[#This Row],[Código_Actividad]]="","",CONCATENATE(Tabla1[[#This Row],[POA]],".",Tabla1[[#This Row],[SRS]],".",Tabla1[[#This Row],[AREA]],".",Tabla1[[#This Row],[TIPO]]))</f>
        <v/>
      </c>
      <c r="C725" s="403" t="str">
        <f>IF(Tabla1[[#This Row],[Código_Actividad]]="","",'Formulario PPGR1'!#REF!)</f>
        <v/>
      </c>
      <c r="D725" s="403" t="str">
        <f>IF(Tabla1[[#This Row],[Código_Actividad]]="","",'Formulario PPGR1'!#REF!)</f>
        <v/>
      </c>
      <c r="E725" s="403" t="str">
        <f>IF(Tabla1[[#This Row],[Código_Actividad]]="","",'Formulario PPGR1'!#REF!)</f>
        <v/>
      </c>
      <c r="F725" s="403" t="str">
        <f>IF(Tabla1[[#This Row],[Código_Actividad]]="","",'Formulario PPGR1'!#REF!)</f>
        <v/>
      </c>
      <c r="G725" s="400"/>
      <c r="H725" s="419" t="str">
        <f>IFERROR(VLOOKUP(Tabla1[[#This Row],[Código_Actividad]],'Formulario PPGR2'!$H$10:$I$1048576,2,FALSE),"")</f>
        <v/>
      </c>
      <c r="I725" s="336" t="str">
        <f>IFERROR(VLOOKUP(Tabla1[[#This Row],[Código_Actividad]],Tabla2[[Código]:[Total de Acciones ]],15,FALSE),"")</f>
        <v/>
      </c>
      <c r="J725" s="557"/>
      <c r="K725" s="567" t="str">
        <f>IFERROR(VLOOKUP($J725,[5]LSIns!$B$5:$C$45,2,FALSE),"")</f>
        <v/>
      </c>
      <c r="L725" s="557"/>
      <c r="M725" s="401" t="str">
        <f>IFERROR(VLOOKUP($L725,[4]Insumos!$C$2:$F$517,2,FALSE),"")</f>
        <v/>
      </c>
      <c r="N725" s="505"/>
      <c r="O725" s="402" t="str">
        <f>IFERROR(VLOOKUP($L725,[4]Insumos!$C$2:$F$517,3,FALSE),"")</f>
        <v/>
      </c>
      <c r="P725" s="337" t="e">
        <f>+Tabla1[[#This Row],[Precio Unitario]]*Tabla1[[#This Row],[Cantidad de Insumos]]</f>
        <v>#VALUE!</v>
      </c>
      <c r="Q725" s="402" t="str">
        <f>IFERROR(VLOOKUP($L725,[4]Insumos!$C$2:$F$517,4,FALSE),"")</f>
        <v/>
      </c>
      <c r="R725" s="571"/>
    </row>
    <row r="726" spans="2:18" s="450" customFormat="1" ht="25.5" x14ac:dyDescent="0.25">
      <c r="B726" s="403" t="str">
        <f>IF(Tabla1[[#This Row],[Código_Actividad]]="","",CONCATENATE(Tabla1[[#This Row],[POA]],".",Tabla1[[#This Row],[SRS]],".",Tabla1[[#This Row],[AREA]],".",Tabla1[[#This Row],[TIPO]]))</f>
        <v/>
      </c>
      <c r="C726" s="403" t="str">
        <f>IF(Tabla1[[#This Row],[Código_Actividad]]="","",'Formulario PPGR1'!#REF!)</f>
        <v/>
      </c>
      <c r="D726" s="403" t="str">
        <f>IF(Tabla1[[#This Row],[Código_Actividad]]="","",'Formulario PPGR1'!#REF!)</f>
        <v/>
      </c>
      <c r="E726" s="403" t="str">
        <f>IF(Tabla1[[#This Row],[Código_Actividad]]="","",'Formulario PPGR1'!#REF!)</f>
        <v/>
      </c>
      <c r="F726" s="403" t="str">
        <f>IF(Tabla1[[#This Row],[Código_Actividad]]="","",'Formulario PPGR1'!#REF!)</f>
        <v/>
      </c>
      <c r="G726" s="400"/>
      <c r="H726" s="419" t="str">
        <f>IFERROR(VLOOKUP(Tabla1[[#This Row],[Código_Actividad]],'Formulario PPGR2'!$H$10:$I$1048576,2,FALSE),"")</f>
        <v/>
      </c>
      <c r="I726" s="336" t="str">
        <f>IFERROR(VLOOKUP(Tabla1[[#This Row],[Código_Actividad]],Tabla2[[Código]:[Total de Acciones ]],15,FALSE),"")</f>
        <v/>
      </c>
      <c r="J726" s="557"/>
      <c r="K726" s="563" t="s">
        <v>1726</v>
      </c>
      <c r="L726" s="563"/>
      <c r="M726" s="401" t="str">
        <f>IFERROR(VLOOKUP($L726,[4]Insumos!$C$2:$F$517,2,FALSE),"")</f>
        <v/>
      </c>
      <c r="N726" s="508"/>
      <c r="O726" s="402" t="str">
        <f>IFERROR(VLOOKUP($L726,[4]Insumos!$C$2:$F$517,3,FALSE),"")</f>
        <v/>
      </c>
      <c r="P726" s="337" t="e">
        <f>+Tabla1[[#This Row],[Precio Unitario]]*Tabla1[[#This Row],[Cantidad de Insumos]]</f>
        <v>#VALUE!</v>
      </c>
      <c r="Q726" s="402" t="str">
        <f>IFERROR(VLOOKUP($L726,[4]Insumos!$C$2:$F$517,4,FALSE),"")</f>
        <v/>
      </c>
      <c r="R726" s="571"/>
    </row>
    <row r="727" spans="2:18" s="450" customFormat="1" x14ac:dyDescent="0.25">
      <c r="B727" s="403" t="str">
        <f>IF(Tabla1[[#This Row],[Código_Actividad]]="","",CONCATENATE(Tabla1[[#This Row],[POA]],".",Tabla1[[#This Row],[SRS]],".",Tabla1[[#This Row],[AREA]],".",Tabla1[[#This Row],[TIPO]]))</f>
        <v/>
      </c>
      <c r="C727" s="403" t="str">
        <f>IF(Tabla1[[#This Row],[Código_Actividad]]="","",'Formulario PPGR1'!#REF!)</f>
        <v/>
      </c>
      <c r="D727" s="403" t="str">
        <f>IF(Tabla1[[#This Row],[Código_Actividad]]="","",'Formulario PPGR1'!#REF!)</f>
        <v/>
      </c>
      <c r="E727" s="403" t="str">
        <f>IF(Tabla1[[#This Row],[Código_Actividad]]="","",'Formulario PPGR1'!#REF!)</f>
        <v/>
      </c>
      <c r="F727" s="403" t="str">
        <f>IF(Tabla1[[#This Row],[Código_Actividad]]="","",'Formulario PPGR1'!#REF!)</f>
        <v/>
      </c>
      <c r="G727" s="400"/>
      <c r="H727" s="419" t="str">
        <f>IFERROR(VLOOKUP(Tabla1[[#This Row],[Código_Actividad]],'Formulario PPGR2'!$H$10:$I$1048576,2,FALSE),"")</f>
        <v/>
      </c>
      <c r="I727" s="336" t="str">
        <f>IFERROR(VLOOKUP(Tabla1[[#This Row],[Código_Actividad]],Tabla2[[Código]:[Total de Acciones ]],15,FALSE),"")</f>
        <v/>
      </c>
      <c r="J727" s="557"/>
      <c r="K727" s="564"/>
      <c r="L727" s="563"/>
      <c r="M727" s="401" t="str">
        <f>IFERROR(VLOOKUP($L727,[4]Insumos!$C$2:$F$517,2,FALSE),"")</f>
        <v/>
      </c>
      <c r="N727" s="508"/>
      <c r="O727" s="402" t="str">
        <f>IFERROR(VLOOKUP($L727,[4]Insumos!$C$2:$F$517,3,FALSE),"")</f>
        <v/>
      </c>
      <c r="P727" s="337" t="e">
        <f>+Tabla1[[#This Row],[Precio Unitario]]*Tabla1[[#This Row],[Cantidad de Insumos]]</f>
        <v>#VALUE!</v>
      </c>
      <c r="Q727" s="402" t="str">
        <f>IFERROR(VLOOKUP($L727,[4]Insumos!$C$2:$F$517,4,FALSE),"")</f>
        <v/>
      </c>
      <c r="R727" s="571"/>
    </row>
    <row r="728" spans="2:18" s="450" customFormat="1" ht="25.5" x14ac:dyDescent="0.25">
      <c r="B728" s="403" t="str">
        <f>IF(Tabla1[[#This Row],[Código_Actividad]]="","",CONCATENATE(Tabla1[[#This Row],[POA]],".",Tabla1[[#This Row],[SRS]],".",Tabla1[[#This Row],[AREA]],".",Tabla1[[#This Row],[TIPO]]))</f>
        <v/>
      </c>
      <c r="C728" s="403" t="str">
        <f>IF(Tabla1[[#This Row],[Código_Actividad]]="","",'Formulario PPGR1'!#REF!)</f>
        <v/>
      </c>
      <c r="D728" s="403" t="str">
        <f>IF(Tabla1[[#This Row],[Código_Actividad]]="","",'Formulario PPGR1'!#REF!)</f>
        <v/>
      </c>
      <c r="E728" s="403" t="str">
        <f>IF(Tabla1[[#This Row],[Código_Actividad]]="","",'Formulario PPGR1'!#REF!)</f>
        <v/>
      </c>
      <c r="F728" s="403" t="str">
        <f>IF(Tabla1[[#This Row],[Código_Actividad]]="","",'Formulario PPGR1'!#REF!)</f>
        <v/>
      </c>
      <c r="G728" s="400"/>
      <c r="H728" s="419" t="str">
        <f>IFERROR(VLOOKUP(Tabla1[[#This Row],[Código_Actividad]],'Formulario PPGR2'!$H$10:$I$1048576,2,FALSE),"")</f>
        <v/>
      </c>
      <c r="I728" s="336" t="str">
        <f>IFERROR(VLOOKUP(Tabla1[[#This Row],[Código_Actividad]],Tabla2[[Código]:[Total de Acciones ]],15,FALSE),"")</f>
        <v/>
      </c>
      <c r="J728" s="557"/>
      <c r="K728" s="563" t="s">
        <v>1726</v>
      </c>
      <c r="L728" s="563"/>
      <c r="M728" s="401" t="str">
        <f>IFERROR(VLOOKUP($L728,[4]Insumos!$C$2:$F$517,2,FALSE),"")</f>
        <v/>
      </c>
      <c r="N728" s="508"/>
      <c r="O728" s="402" t="str">
        <f>IFERROR(VLOOKUP($L728,[4]Insumos!$C$2:$F$517,3,FALSE),"")</f>
        <v/>
      </c>
      <c r="P728" s="337" t="e">
        <f>+Tabla1[[#This Row],[Precio Unitario]]*Tabla1[[#This Row],[Cantidad de Insumos]]</f>
        <v>#VALUE!</v>
      </c>
      <c r="Q728" s="402" t="str">
        <f>IFERROR(VLOOKUP($L728,[4]Insumos!$C$2:$F$517,4,FALSE),"")</f>
        <v/>
      </c>
      <c r="R728" s="571"/>
    </row>
    <row r="729" spans="2:18" s="450" customFormat="1" x14ac:dyDescent="0.25">
      <c r="B729" s="403" t="str">
        <f>IF(Tabla1[[#This Row],[Código_Actividad]]="","",CONCATENATE(Tabla1[[#This Row],[POA]],".",Tabla1[[#This Row],[SRS]],".",Tabla1[[#This Row],[AREA]],".",Tabla1[[#This Row],[TIPO]]))</f>
        <v/>
      </c>
      <c r="C729" s="403" t="str">
        <f>IF(Tabla1[[#This Row],[Código_Actividad]]="","",'Formulario PPGR1'!#REF!)</f>
        <v/>
      </c>
      <c r="D729" s="403" t="str">
        <f>IF(Tabla1[[#This Row],[Código_Actividad]]="","",'Formulario PPGR1'!#REF!)</f>
        <v/>
      </c>
      <c r="E729" s="403" t="str">
        <f>IF(Tabla1[[#This Row],[Código_Actividad]]="","",'Formulario PPGR1'!#REF!)</f>
        <v/>
      </c>
      <c r="F729" s="403" t="str">
        <f>IF(Tabla1[[#This Row],[Código_Actividad]]="","",'Formulario PPGR1'!#REF!)</f>
        <v/>
      </c>
      <c r="G729" s="400"/>
      <c r="H729" s="419" t="str">
        <f>IFERROR(VLOOKUP(Tabla1[[#This Row],[Código_Actividad]],'Formulario PPGR2'!$H$10:$I$1048576,2,FALSE),"")</f>
        <v/>
      </c>
      <c r="I729" s="336" t="str">
        <f>IFERROR(VLOOKUP(Tabla1[[#This Row],[Código_Actividad]],Tabla2[[Código]:[Total de Acciones ]],15,FALSE),"")</f>
        <v/>
      </c>
      <c r="J729" s="557"/>
      <c r="K729" s="564"/>
      <c r="L729" s="563"/>
      <c r="M729" s="401" t="str">
        <f>IFERROR(VLOOKUP($L729,[4]Insumos!$C$2:$F$517,2,FALSE),"")</f>
        <v/>
      </c>
      <c r="N729" s="508"/>
      <c r="O729" s="402" t="str">
        <f>IFERROR(VLOOKUP($L729,[4]Insumos!$C$2:$F$517,3,FALSE),"")</f>
        <v/>
      </c>
      <c r="P729" s="337" t="e">
        <f>+Tabla1[[#This Row],[Precio Unitario]]*Tabla1[[#This Row],[Cantidad de Insumos]]</f>
        <v>#VALUE!</v>
      </c>
      <c r="Q729" s="402" t="str">
        <f>IFERROR(VLOOKUP($L729,[4]Insumos!$C$2:$F$517,4,FALSE),"")</f>
        <v/>
      </c>
      <c r="R729" s="571"/>
    </row>
    <row r="730" spans="2:18" s="450" customFormat="1" x14ac:dyDescent="0.25">
      <c r="B730" s="403" t="str">
        <f>IF(Tabla1[[#This Row],[Código_Actividad]]="","",CONCATENATE(Tabla1[[#This Row],[POA]],".",Tabla1[[#This Row],[SRS]],".",Tabla1[[#This Row],[AREA]],".",Tabla1[[#This Row],[TIPO]]))</f>
        <v/>
      </c>
      <c r="C730" s="403" t="str">
        <f>IF(Tabla1[[#This Row],[Código_Actividad]]="","",'Formulario PPGR1'!#REF!)</f>
        <v/>
      </c>
      <c r="D730" s="403" t="str">
        <f>IF(Tabla1[[#This Row],[Código_Actividad]]="","",'Formulario PPGR1'!#REF!)</f>
        <v/>
      </c>
      <c r="E730" s="403" t="str">
        <f>IF(Tabla1[[#This Row],[Código_Actividad]]="","",'Formulario PPGR1'!#REF!)</f>
        <v/>
      </c>
      <c r="F730" s="403" t="str">
        <f>IF(Tabla1[[#This Row],[Código_Actividad]]="","",'Formulario PPGR1'!#REF!)</f>
        <v/>
      </c>
      <c r="G730" s="400"/>
      <c r="H730" s="419" t="str">
        <f>IFERROR(VLOOKUP(Tabla1[[#This Row],[Código_Actividad]],'Formulario PPGR2'!$H$10:$I$1048576,2,FALSE),"")</f>
        <v/>
      </c>
      <c r="I730" s="336" t="str">
        <f>IFERROR(VLOOKUP(Tabla1[[#This Row],[Código_Actividad]],Tabla2[[Código]:[Total de Acciones ]],15,FALSE),"")</f>
        <v/>
      </c>
      <c r="J730" s="565"/>
      <c r="K730" s="566" t="s">
        <v>688</v>
      </c>
      <c r="L730" s="565"/>
      <c r="M730" s="401" t="str">
        <f>IFERROR(VLOOKUP($L730,[4]Insumos!$C$2:$F$517,2,FALSE),"")</f>
        <v/>
      </c>
      <c r="N730" s="509"/>
      <c r="O730" s="402" t="str">
        <f>IFERROR(VLOOKUP($L730,[4]Insumos!$C$2:$F$517,3,FALSE),"")</f>
        <v/>
      </c>
      <c r="P730" s="337" t="e">
        <f>+Tabla1[[#This Row],[Precio Unitario]]*Tabla1[[#This Row],[Cantidad de Insumos]]</f>
        <v>#VALUE!</v>
      </c>
      <c r="Q730" s="402" t="str">
        <f>IFERROR(VLOOKUP($L730,[4]Insumos!$C$2:$F$517,4,FALSE),"")</f>
        <v/>
      </c>
      <c r="R730" s="571"/>
    </row>
    <row r="731" spans="2:18" s="450" customFormat="1" x14ac:dyDescent="0.25">
      <c r="B731" s="403" t="str">
        <f>IF(Tabla1[[#This Row],[Código_Actividad]]="","",CONCATENATE(Tabla1[[#This Row],[POA]],".",Tabla1[[#This Row],[SRS]],".",Tabla1[[#This Row],[AREA]],".",Tabla1[[#This Row],[TIPO]]))</f>
        <v/>
      </c>
      <c r="C731" s="403" t="str">
        <f>IF(Tabla1[[#This Row],[Código_Actividad]]="","",'Formulario PPGR1'!#REF!)</f>
        <v/>
      </c>
      <c r="D731" s="403" t="str">
        <f>IF(Tabla1[[#This Row],[Código_Actividad]]="","",'Formulario PPGR1'!#REF!)</f>
        <v/>
      </c>
      <c r="E731" s="403" t="str">
        <f>IF(Tabla1[[#This Row],[Código_Actividad]]="","",'Formulario PPGR1'!#REF!)</f>
        <v/>
      </c>
      <c r="F731" s="403" t="str">
        <f>IF(Tabla1[[#This Row],[Código_Actividad]]="","",'Formulario PPGR1'!#REF!)</f>
        <v/>
      </c>
      <c r="G731" s="400"/>
      <c r="H731" s="419" t="str">
        <f>IFERROR(VLOOKUP(Tabla1[[#This Row],[Código_Actividad]],'Formulario PPGR2'!$H$10:$I$1048576,2,FALSE),"")</f>
        <v/>
      </c>
      <c r="I731" s="336" t="str">
        <f>IFERROR(VLOOKUP(Tabla1[[#This Row],[Código_Actividad]],Tabla2[[Código]:[Total de Acciones ]],15,FALSE),"")</f>
        <v/>
      </c>
      <c r="J731" s="565"/>
      <c r="K731" s="566" t="s">
        <v>688</v>
      </c>
      <c r="L731" s="565"/>
      <c r="M731" s="401" t="str">
        <f>IFERROR(VLOOKUP($L731,[4]Insumos!$C$2:$F$517,2,FALSE),"")</f>
        <v/>
      </c>
      <c r="N731" s="509"/>
      <c r="O731" s="402" t="str">
        <f>IFERROR(VLOOKUP($L731,[4]Insumos!$C$2:$F$517,3,FALSE),"")</f>
        <v/>
      </c>
      <c r="P731" s="337" t="e">
        <f>+Tabla1[[#This Row],[Precio Unitario]]*Tabla1[[#This Row],[Cantidad de Insumos]]</f>
        <v>#VALUE!</v>
      </c>
      <c r="Q731" s="402" t="str">
        <f>IFERROR(VLOOKUP($L731,[4]Insumos!$C$2:$F$517,4,FALSE),"")</f>
        <v/>
      </c>
      <c r="R731" s="571"/>
    </row>
    <row r="732" spans="2:18" s="450" customFormat="1" ht="25.5" x14ac:dyDescent="0.25">
      <c r="B732" s="403" t="str">
        <f>IF(Tabla1[[#This Row],[Código_Actividad]]="","",CONCATENATE(Tabla1[[#This Row],[POA]],".",Tabla1[[#This Row],[SRS]],".",Tabla1[[#This Row],[AREA]],".",Tabla1[[#This Row],[TIPO]]))</f>
        <v/>
      </c>
      <c r="C732" s="403" t="str">
        <f>IF(Tabla1[[#This Row],[Código_Actividad]]="","",'Formulario PPGR1'!#REF!)</f>
        <v/>
      </c>
      <c r="D732" s="403" t="str">
        <f>IF(Tabla1[[#This Row],[Código_Actividad]]="","",'Formulario PPGR1'!#REF!)</f>
        <v/>
      </c>
      <c r="E732" s="403" t="str">
        <f>IF(Tabla1[[#This Row],[Código_Actividad]]="","",'Formulario PPGR1'!#REF!)</f>
        <v/>
      </c>
      <c r="F732" s="403" t="str">
        <f>IF(Tabla1[[#This Row],[Código_Actividad]]="","",'Formulario PPGR1'!#REF!)</f>
        <v/>
      </c>
      <c r="G732" s="400"/>
      <c r="H732" s="419" t="str">
        <f>IFERROR(VLOOKUP(Tabla1[[#This Row],[Código_Actividad]],'Formulario PPGR2'!$H$10:$I$1048576,2,FALSE),"")</f>
        <v/>
      </c>
      <c r="I732" s="336" t="str">
        <f>IFERROR(VLOOKUP(Tabla1[[#This Row],[Código_Actividad]],Tabla2[[Código]:[Total de Acciones ]],15,FALSE),"")</f>
        <v/>
      </c>
      <c r="J732" s="557"/>
      <c r="K732" s="563" t="s">
        <v>1726</v>
      </c>
      <c r="L732" s="563"/>
      <c r="M732" s="401" t="str">
        <f>IFERROR(VLOOKUP($L732,[4]Insumos!$C$2:$F$517,2,FALSE),"")</f>
        <v/>
      </c>
      <c r="N732" s="508"/>
      <c r="O732" s="402" t="str">
        <f>IFERROR(VLOOKUP($L732,[4]Insumos!$C$2:$F$517,3,FALSE),"")</f>
        <v/>
      </c>
      <c r="P732" s="337" t="e">
        <f>+Tabla1[[#This Row],[Precio Unitario]]*Tabla1[[#This Row],[Cantidad de Insumos]]</f>
        <v>#VALUE!</v>
      </c>
      <c r="Q732" s="402" t="str">
        <f>IFERROR(VLOOKUP($L732,[4]Insumos!$C$2:$F$517,4,FALSE),"")</f>
        <v/>
      </c>
      <c r="R732" s="571"/>
    </row>
    <row r="733" spans="2:18" s="450" customFormat="1" x14ac:dyDescent="0.25">
      <c r="B733" s="403" t="str">
        <f>IF(Tabla1[[#This Row],[Código_Actividad]]="","",CONCATENATE(Tabla1[[#This Row],[POA]],".",Tabla1[[#This Row],[SRS]],".",Tabla1[[#This Row],[AREA]],".",Tabla1[[#This Row],[TIPO]]))</f>
        <v/>
      </c>
      <c r="C733" s="403" t="str">
        <f>IF(Tabla1[[#This Row],[Código_Actividad]]="","",'Formulario PPGR1'!#REF!)</f>
        <v/>
      </c>
      <c r="D733" s="403" t="str">
        <f>IF(Tabla1[[#This Row],[Código_Actividad]]="","",'Formulario PPGR1'!#REF!)</f>
        <v/>
      </c>
      <c r="E733" s="403" t="str">
        <f>IF(Tabla1[[#This Row],[Código_Actividad]]="","",'Formulario PPGR1'!#REF!)</f>
        <v/>
      </c>
      <c r="F733" s="403" t="str">
        <f>IF(Tabla1[[#This Row],[Código_Actividad]]="","",'Formulario PPGR1'!#REF!)</f>
        <v/>
      </c>
      <c r="G733" s="400"/>
      <c r="H733" s="419" t="str">
        <f>IFERROR(VLOOKUP(Tabla1[[#This Row],[Código_Actividad]],'Formulario PPGR2'!$H$10:$I$1048576,2,FALSE),"")</f>
        <v/>
      </c>
      <c r="I733" s="336" t="str">
        <f>IFERROR(VLOOKUP(Tabla1[[#This Row],[Código_Actividad]],Tabla2[[Código]:[Total de Acciones ]],15,FALSE),"")</f>
        <v/>
      </c>
      <c r="J733" s="557"/>
      <c r="K733" s="564"/>
      <c r="L733" s="563"/>
      <c r="M733" s="401" t="str">
        <f>IFERROR(VLOOKUP($L733,[4]Insumos!$C$2:$F$517,2,FALSE),"")</f>
        <v/>
      </c>
      <c r="N733" s="508"/>
      <c r="O733" s="402" t="str">
        <f>IFERROR(VLOOKUP($L733,[4]Insumos!$C$2:$F$517,3,FALSE),"")</f>
        <v/>
      </c>
      <c r="P733" s="337" t="e">
        <f>+Tabla1[[#This Row],[Precio Unitario]]*Tabla1[[#This Row],[Cantidad de Insumos]]</f>
        <v>#VALUE!</v>
      </c>
      <c r="Q733" s="402" t="str">
        <f>IFERROR(VLOOKUP($L733,[4]Insumos!$C$2:$F$517,4,FALSE),"")</f>
        <v/>
      </c>
      <c r="R733" s="571"/>
    </row>
    <row r="734" spans="2:18" s="450" customFormat="1" x14ac:dyDescent="0.25">
      <c r="B734" s="403" t="str">
        <f>IF(Tabla1[[#This Row],[Código_Actividad]]="","",CONCATENATE(Tabla1[[#This Row],[POA]],".",Tabla1[[#This Row],[SRS]],".",Tabla1[[#This Row],[AREA]],".",Tabla1[[#This Row],[TIPO]]))</f>
        <v/>
      </c>
      <c r="C734" s="403" t="str">
        <f>IF(Tabla1[[#This Row],[Código_Actividad]]="","",'Formulario PPGR1'!#REF!)</f>
        <v/>
      </c>
      <c r="D734" s="403" t="str">
        <f>IF(Tabla1[[#This Row],[Código_Actividad]]="","",'Formulario PPGR1'!#REF!)</f>
        <v/>
      </c>
      <c r="E734" s="403" t="str">
        <f>IF(Tabla1[[#This Row],[Código_Actividad]]="","",'Formulario PPGR1'!#REF!)</f>
        <v/>
      </c>
      <c r="F734" s="403" t="str">
        <f>IF(Tabla1[[#This Row],[Código_Actividad]]="","",'Formulario PPGR1'!#REF!)</f>
        <v/>
      </c>
      <c r="G734" s="400"/>
      <c r="H734" s="419" t="str">
        <f>IFERROR(VLOOKUP(Tabla1[[#This Row],[Código_Actividad]],'Formulario PPGR2'!$H$10:$I$1048576,2,FALSE),"")</f>
        <v/>
      </c>
      <c r="I734" s="336" t="str">
        <f>IFERROR(VLOOKUP(Tabla1[[#This Row],[Código_Actividad]],Tabla2[[Código]:[Total de Acciones ]],15,FALSE),"")</f>
        <v/>
      </c>
      <c r="J734" s="557"/>
      <c r="K734" s="567"/>
      <c r="L734" s="557"/>
      <c r="M734" s="401" t="str">
        <f>IFERROR(VLOOKUP($L734,[4]Insumos!$C$2:$F$517,2,FALSE),"")</f>
        <v/>
      </c>
      <c r="N734" s="505"/>
      <c r="O734" s="402" t="str">
        <f>IFERROR(VLOOKUP($L734,[4]Insumos!$C$2:$F$517,3,FALSE),"")</f>
        <v/>
      </c>
      <c r="P734" s="337" t="e">
        <f>+Tabla1[[#This Row],[Precio Unitario]]*Tabla1[[#This Row],[Cantidad de Insumos]]</f>
        <v>#VALUE!</v>
      </c>
      <c r="Q734" s="402" t="str">
        <f>IFERROR(VLOOKUP($L734,[4]Insumos!$C$2:$F$517,4,FALSE),"")</f>
        <v/>
      </c>
      <c r="R734" s="571"/>
    </row>
    <row r="735" spans="2:18" s="450" customFormat="1" x14ac:dyDescent="0.25">
      <c r="B735" s="403" t="str">
        <f>IF(Tabla1[[#This Row],[Código_Actividad]]="","",CONCATENATE(Tabla1[[#This Row],[POA]],".",Tabla1[[#This Row],[SRS]],".",Tabla1[[#This Row],[AREA]],".",Tabla1[[#This Row],[TIPO]]))</f>
        <v/>
      </c>
      <c r="C735" s="403" t="str">
        <f>IF(Tabla1[[#This Row],[Código_Actividad]]="","",'Formulario PPGR1'!#REF!)</f>
        <v/>
      </c>
      <c r="D735" s="403" t="str">
        <f>IF(Tabla1[[#This Row],[Código_Actividad]]="","",'Formulario PPGR1'!#REF!)</f>
        <v/>
      </c>
      <c r="E735" s="403" t="str">
        <f>IF(Tabla1[[#This Row],[Código_Actividad]]="","",'Formulario PPGR1'!#REF!)</f>
        <v/>
      </c>
      <c r="F735" s="403" t="str">
        <f>IF(Tabla1[[#This Row],[Código_Actividad]]="","",'Formulario PPGR1'!#REF!)</f>
        <v/>
      </c>
      <c r="G735" s="400"/>
      <c r="H735" s="419" t="str">
        <f>IFERROR(VLOOKUP(Tabla1[[#This Row],[Código_Actividad]],'Formulario PPGR2'!$H$10:$I$1048576,2,FALSE),"")</f>
        <v/>
      </c>
      <c r="I735" s="336" t="str">
        <f>IFERROR(VLOOKUP(Tabla1[[#This Row],[Código_Actividad]],Tabla2[[Código]:[Total de Acciones ]],15,FALSE),"")</f>
        <v/>
      </c>
      <c r="J735" s="557"/>
      <c r="K735" s="567"/>
      <c r="L735" s="557"/>
      <c r="M735" s="401" t="str">
        <f>IFERROR(VLOOKUP($L735,[4]Insumos!$C$2:$F$517,2,FALSE),"")</f>
        <v/>
      </c>
      <c r="N735" s="505"/>
      <c r="O735" s="402" t="str">
        <f>IFERROR(VLOOKUP($L735,[4]Insumos!$C$2:$F$517,3,FALSE),"")</f>
        <v/>
      </c>
      <c r="P735" s="337" t="e">
        <f>+Tabla1[[#This Row],[Precio Unitario]]*Tabla1[[#This Row],[Cantidad de Insumos]]</f>
        <v>#VALUE!</v>
      </c>
      <c r="Q735" s="402" t="str">
        <f>IFERROR(VLOOKUP($L735,[4]Insumos!$C$2:$F$517,4,FALSE),"")</f>
        <v/>
      </c>
      <c r="R735" s="571"/>
    </row>
    <row r="736" spans="2:18" s="450" customFormat="1" x14ac:dyDescent="0.25">
      <c r="B736" s="403" t="str">
        <f>IF(Tabla1[[#This Row],[Código_Actividad]]="","",CONCATENATE(Tabla1[[#This Row],[POA]],".",Tabla1[[#This Row],[SRS]],".",Tabla1[[#This Row],[AREA]],".",Tabla1[[#This Row],[TIPO]]))</f>
        <v/>
      </c>
      <c r="C736" s="403" t="str">
        <f>IF(Tabla1[[#This Row],[Código_Actividad]]="","",'Formulario PPGR1'!#REF!)</f>
        <v/>
      </c>
      <c r="D736" s="403" t="str">
        <f>IF(Tabla1[[#This Row],[Código_Actividad]]="","",'Formulario PPGR1'!#REF!)</f>
        <v/>
      </c>
      <c r="E736" s="403" t="str">
        <f>IF(Tabla1[[#This Row],[Código_Actividad]]="","",'Formulario PPGR1'!#REF!)</f>
        <v/>
      </c>
      <c r="F736" s="403" t="str">
        <f>IF(Tabla1[[#This Row],[Código_Actividad]]="","",'Formulario PPGR1'!#REF!)</f>
        <v/>
      </c>
      <c r="G736" s="400"/>
      <c r="H736" s="419" t="str">
        <f>IFERROR(VLOOKUP(Tabla1[[#This Row],[Código_Actividad]],'Formulario PPGR2'!$H$10:$I$1048576,2,FALSE),"")</f>
        <v/>
      </c>
      <c r="I736" s="336" t="str">
        <f>IFERROR(VLOOKUP(Tabla1[[#This Row],[Código_Actividad]],Tabla2[[Código]:[Total de Acciones ]],15,FALSE),"")</f>
        <v/>
      </c>
      <c r="J736" s="557"/>
      <c r="K736" s="567" t="str">
        <f>IFERROR(VLOOKUP($J736,[5]LSIns!$B$5:$C$45,2,FALSE),"")</f>
        <v/>
      </c>
      <c r="L736" s="557"/>
      <c r="M736" s="401" t="str">
        <f>IFERROR(VLOOKUP($L736,[4]Insumos!$C$2:$F$517,2,FALSE),"")</f>
        <v/>
      </c>
      <c r="N736" s="509"/>
      <c r="O736" s="402" t="str">
        <f>IFERROR(VLOOKUP($L736,[4]Insumos!$C$2:$F$517,3,FALSE),"")</f>
        <v/>
      </c>
      <c r="P736" s="337" t="e">
        <f>+Tabla1[[#This Row],[Precio Unitario]]*Tabla1[[#This Row],[Cantidad de Insumos]]</f>
        <v>#VALUE!</v>
      </c>
      <c r="Q736" s="402" t="str">
        <f>IFERROR(VLOOKUP($L736,[4]Insumos!$C$2:$F$517,4,FALSE),"")</f>
        <v/>
      </c>
      <c r="R736" s="571"/>
    </row>
    <row r="737" spans="2:18" s="450" customFormat="1" x14ac:dyDescent="0.25">
      <c r="B737" s="403" t="str">
        <f>IF(Tabla1[[#This Row],[Código_Actividad]]="","",CONCATENATE(Tabla1[[#This Row],[POA]],".",Tabla1[[#This Row],[SRS]],".",Tabla1[[#This Row],[AREA]],".",Tabla1[[#This Row],[TIPO]]))</f>
        <v/>
      </c>
      <c r="C737" s="403" t="str">
        <f>IF(Tabla1[[#This Row],[Código_Actividad]]="","",'Formulario PPGR1'!#REF!)</f>
        <v/>
      </c>
      <c r="D737" s="403" t="str">
        <f>IF(Tabla1[[#This Row],[Código_Actividad]]="","",'Formulario PPGR1'!#REF!)</f>
        <v/>
      </c>
      <c r="E737" s="403" t="str">
        <f>IF(Tabla1[[#This Row],[Código_Actividad]]="","",'Formulario PPGR1'!#REF!)</f>
        <v/>
      </c>
      <c r="F737" s="403" t="str">
        <f>IF(Tabla1[[#This Row],[Código_Actividad]]="","",'Formulario PPGR1'!#REF!)</f>
        <v/>
      </c>
      <c r="G737" s="400"/>
      <c r="H737" s="419" t="str">
        <f>IFERROR(VLOOKUP(Tabla1[[#This Row],[Código_Actividad]],'Formulario PPGR2'!$H$10:$I$1048576,2,FALSE),"")</f>
        <v/>
      </c>
      <c r="I737" s="336" t="str">
        <f>IFERROR(VLOOKUP(Tabla1[[#This Row],[Código_Actividad]],Tabla2[[Código]:[Total de Acciones ]],15,FALSE),"")</f>
        <v/>
      </c>
      <c r="J737" s="557"/>
      <c r="K737" s="567" t="str">
        <f>IFERROR(VLOOKUP($J737,[5]LSIns!$B$5:$C$45,2,FALSE),"")</f>
        <v/>
      </c>
      <c r="L737" s="557"/>
      <c r="M737" s="401" t="str">
        <f>IFERROR(VLOOKUP($L737,[4]Insumos!$C$2:$F$517,2,FALSE),"")</f>
        <v/>
      </c>
      <c r="N737" s="505"/>
      <c r="O737" s="402" t="str">
        <f>IFERROR(VLOOKUP($L737,[4]Insumos!$C$2:$F$517,3,FALSE),"")</f>
        <v/>
      </c>
      <c r="P737" s="337" t="e">
        <f>+Tabla1[[#This Row],[Precio Unitario]]*Tabla1[[#This Row],[Cantidad de Insumos]]</f>
        <v>#VALUE!</v>
      </c>
      <c r="Q737" s="402" t="str">
        <f>IFERROR(VLOOKUP($L737,[4]Insumos!$C$2:$F$517,4,FALSE),"")</f>
        <v/>
      </c>
      <c r="R737" s="571"/>
    </row>
    <row r="738" spans="2:18" s="450" customFormat="1" ht="25.5" x14ac:dyDescent="0.25">
      <c r="B738" s="403" t="str">
        <f>IF(Tabla1[[#This Row],[Código_Actividad]]="","",CONCATENATE(Tabla1[[#This Row],[POA]],".",Tabla1[[#This Row],[SRS]],".",Tabla1[[#This Row],[AREA]],".",Tabla1[[#This Row],[TIPO]]))</f>
        <v/>
      </c>
      <c r="C738" s="403" t="str">
        <f>IF(Tabla1[[#This Row],[Código_Actividad]]="","",'Formulario PPGR1'!#REF!)</f>
        <v/>
      </c>
      <c r="D738" s="403" t="str">
        <f>IF(Tabla1[[#This Row],[Código_Actividad]]="","",'Formulario PPGR1'!#REF!)</f>
        <v/>
      </c>
      <c r="E738" s="403" t="str">
        <f>IF(Tabla1[[#This Row],[Código_Actividad]]="","",'Formulario PPGR1'!#REF!)</f>
        <v/>
      </c>
      <c r="F738" s="403" t="str">
        <f>IF(Tabla1[[#This Row],[Código_Actividad]]="","",'Formulario PPGR1'!#REF!)</f>
        <v/>
      </c>
      <c r="G738" s="400"/>
      <c r="H738" s="419" t="str">
        <f>IFERROR(VLOOKUP(Tabla1[[#This Row],[Código_Actividad]],'Formulario PPGR2'!$H$10:$I$1048576,2,FALSE),"")</f>
        <v/>
      </c>
      <c r="I738" s="336" t="str">
        <f>IFERROR(VLOOKUP(Tabla1[[#This Row],[Código_Actividad]],Tabla2[[Código]:[Total de Acciones ]],15,FALSE),"")</f>
        <v/>
      </c>
      <c r="J738" s="557"/>
      <c r="K738" s="563" t="s">
        <v>1726</v>
      </c>
      <c r="L738" s="563"/>
      <c r="M738" s="401" t="str">
        <f>IFERROR(VLOOKUP($L738,[4]Insumos!$C$2:$F$517,2,FALSE),"")</f>
        <v/>
      </c>
      <c r="N738" s="508"/>
      <c r="O738" s="402" t="str">
        <f>IFERROR(VLOOKUP($L738,[4]Insumos!$C$2:$F$517,3,FALSE),"")</f>
        <v/>
      </c>
      <c r="P738" s="337" t="e">
        <f>+Tabla1[[#This Row],[Precio Unitario]]*Tabla1[[#This Row],[Cantidad de Insumos]]</f>
        <v>#VALUE!</v>
      </c>
      <c r="Q738" s="402" t="str">
        <f>IFERROR(VLOOKUP($L738,[4]Insumos!$C$2:$F$517,4,FALSE),"")</f>
        <v/>
      </c>
      <c r="R738" s="571"/>
    </row>
    <row r="739" spans="2:18" s="450" customFormat="1" x14ac:dyDescent="0.25">
      <c r="B739" s="403" t="str">
        <f>IF(Tabla1[[#This Row],[Código_Actividad]]="","",CONCATENATE(Tabla1[[#This Row],[POA]],".",Tabla1[[#This Row],[SRS]],".",Tabla1[[#This Row],[AREA]],".",Tabla1[[#This Row],[TIPO]]))</f>
        <v/>
      </c>
      <c r="C739" s="403" t="str">
        <f>IF(Tabla1[[#This Row],[Código_Actividad]]="","",'Formulario PPGR1'!#REF!)</f>
        <v/>
      </c>
      <c r="D739" s="403" t="str">
        <f>IF(Tabla1[[#This Row],[Código_Actividad]]="","",'Formulario PPGR1'!#REF!)</f>
        <v/>
      </c>
      <c r="E739" s="403" t="str">
        <f>IF(Tabla1[[#This Row],[Código_Actividad]]="","",'Formulario PPGR1'!#REF!)</f>
        <v/>
      </c>
      <c r="F739" s="403" t="str">
        <f>IF(Tabla1[[#This Row],[Código_Actividad]]="","",'Formulario PPGR1'!#REF!)</f>
        <v/>
      </c>
      <c r="G739" s="400"/>
      <c r="H739" s="419" t="str">
        <f>IFERROR(VLOOKUP(Tabla1[[#This Row],[Código_Actividad]],'Formulario PPGR2'!$H$10:$I$1048576,2,FALSE),"")</f>
        <v/>
      </c>
      <c r="I739" s="336" t="str">
        <f>IFERROR(VLOOKUP(Tabla1[[#This Row],[Código_Actividad]],Tabla2[[Código]:[Total de Acciones ]],15,FALSE),"")</f>
        <v/>
      </c>
      <c r="J739" s="557"/>
      <c r="K739" s="564"/>
      <c r="L739" s="563"/>
      <c r="M739" s="401" t="str">
        <f>IFERROR(VLOOKUP($L739,[4]Insumos!$C$2:$F$517,2,FALSE),"")</f>
        <v/>
      </c>
      <c r="N739" s="508"/>
      <c r="O739" s="402" t="str">
        <f>IFERROR(VLOOKUP($L739,[4]Insumos!$C$2:$F$517,3,FALSE),"")</f>
        <v/>
      </c>
      <c r="P739" s="337" t="e">
        <f>+Tabla1[[#This Row],[Precio Unitario]]*Tabla1[[#This Row],[Cantidad de Insumos]]</f>
        <v>#VALUE!</v>
      </c>
      <c r="Q739" s="402" t="str">
        <f>IFERROR(VLOOKUP($L739,[4]Insumos!$C$2:$F$517,4,FALSE),"")</f>
        <v/>
      </c>
      <c r="R739" s="571"/>
    </row>
    <row r="740" spans="2:18" s="450" customFormat="1" x14ac:dyDescent="0.25">
      <c r="B740" s="403" t="str">
        <f>IF(Tabla1[[#This Row],[Código_Actividad]]="","",CONCATENATE(Tabla1[[#This Row],[POA]],".",Tabla1[[#This Row],[SRS]],".",Tabla1[[#This Row],[AREA]],".",Tabla1[[#This Row],[TIPO]]))</f>
        <v/>
      </c>
      <c r="C740" s="403" t="str">
        <f>IF(Tabla1[[#This Row],[Código_Actividad]]="","",'Formulario PPGR1'!#REF!)</f>
        <v/>
      </c>
      <c r="D740" s="403" t="str">
        <f>IF(Tabla1[[#This Row],[Código_Actividad]]="","",'Formulario PPGR1'!#REF!)</f>
        <v/>
      </c>
      <c r="E740" s="403" t="str">
        <f>IF(Tabla1[[#This Row],[Código_Actividad]]="","",'Formulario PPGR1'!#REF!)</f>
        <v/>
      </c>
      <c r="F740" s="403" t="str">
        <f>IF(Tabla1[[#This Row],[Código_Actividad]]="","",'Formulario PPGR1'!#REF!)</f>
        <v/>
      </c>
      <c r="G740" s="400"/>
      <c r="H740" s="419" t="str">
        <f>IFERROR(VLOOKUP(Tabla1[[#This Row],[Código_Actividad]],'Formulario PPGR2'!$H$10:$I$1048576,2,FALSE),"")</f>
        <v/>
      </c>
      <c r="I740" s="336" t="str">
        <f>IFERROR(VLOOKUP(Tabla1[[#This Row],[Código_Actividad]],Tabla2[[Código]:[Total de Acciones ]],15,FALSE),"")</f>
        <v/>
      </c>
      <c r="J740" s="557"/>
      <c r="K740" s="564"/>
      <c r="L740" s="563"/>
      <c r="M740" s="401" t="str">
        <f>IFERROR(VLOOKUP($L740,[4]Insumos!$C$2:$F$517,2,FALSE),"")</f>
        <v/>
      </c>
      <c r="N740" s="508"/>
      <c r="O740" s="402" t="str">
        <f>IFERROR(VLOOKUP($L740,[4]Insumos!$C$2:$F$517,3,FALSE),"")</f>
        <v/>
      </c>
      <c r="P740" s="337" t="e">
        <f>+Tabla1[[#This Row],[Precio Unitario]]*Tabla1[[#This Row],[Cantidad de Insumos]]</f>
        <v>#VALUE!</v>
      </c>
      <c r="Q740" s="402" t="str">
        <f>IFERROR(VLOOKUP($L740,[4]Insumos!$C$2:$F$517,4,FALSE),"")</f>
        <v/>
      </c>
      <c r="R740" s="571"/>
    </row>
    <row r="741" spans="2:18" s="450" customFormat="1" x14ac:dyDescent="0.25">
      <c r="B741" s="403" t="str">
        <f>IF(Tabla1[[#This Row],[Código_Actividad]]="","",CONCATENATE(Tabla1[[#This Row],[POA]],".",Tabla1[[#This Row],[SRS]],".",Tabla1[[#This Row],[AREA]],".",Tabla1[[#This Row],[TIPO]]))</f>
        <v/>
      </c>
      <c r="C741" s="403" t="str">
        <f>IF(Tabla1[[#This Row],[Código_Actividad]]="","",'Formulario PPGR1'!#REF!)</f>
        <v/>
      </c>
      <c r="D741" s="403" t="str">
        <f>IF(Tabla1[[#This Row],[Código_Actividad]]="","",'Formulario PPGR1'!#REF!)</f>
        <v/>
      </c>
      <c r="E741" s="403" t="str">
        <f>IF(Tabla1[[#This Row],[Código_Actividad]]="","",'Formulario PPGR1'!#REF!)</f>
        <v/>
      </c>
      <c r="F741" s="403" t="str">
        <f>IF(Tabla1[[#This Row],[Código_Actividad]]="","",'Formulario PPGR1'!#REF!)</f>
        <v/>
      </c>
      <c r="G741" s="400"/>
      <c r="H741" s="419" t="str">
        <f>IFERROR(VLOOKUP(Tabla1[[#This Row],[Código_Actividad]],'Formulario PPGR2'!$H$10:$I$1048576,2,FALSE),"")</f>
        <v/>
      </c>
      <c r="I741" s="336" t="str">
        <f>IFERROR(VLOOKUP(Tabla1[[#This Row],[Código_Actividad]],Tabla2[[Código]:[Total de Acciones ]],15,FALSE),"")</f>
        <v/>
      </c>
      <c r="J741" s="565"/>
      <c r="K741" s="566" t="s">
        <v>688</v>
      </c>
      <c r="L741" s="565"/>
      <c r="M741" s="401" t="str">
        <f>IFERROR(VLOOKUP($L741,[4]Insumos!$C$2:$F$517,2,FALSE),"")</f>
        <v/>
      </c>
      <c r="N741" s="509"/>
      <c r="O741" s="402" t="str">
        <f>IFERROR(VLOOKUP($L741,[4]Insumos!$C$2:$F$517,3,FALSE),"")</f>
        <v/>
      </c>
      <c r="P741" s="337" t="e">
        <f>+Tabla1[[#This Row],[Precio Unitario]]*Tabla1[[#This Row],[Cantidad de Insumos]]</f>
        <v>#VALUE!</v>
      </c>
      <c r="Q741" s="402" t="str">
        <f>IFERROR(VLOOKUP($L741,[4]Insumos!$C$2:$F$517,4,FALSE),"")</f>
        <v/>
      </c>
      <c r="R741" s="571"/>
    </row>
    <row r="742" spans="2:18" s="450" customFormat="1" ht="25.5" x14ac:dyDescent="0.25">
      <c r="B742" s="403" t="str">
        <f>IF(Tabla1[[#This Row],[Código_Actividad]]="","",CONCATENATE(Tabla1[[#This Row],[POA]],".",Tabla1[[#This Row],[SRS]],".",Tabla1[[#This Row],[AREA]],".",Tabla1[[#This Row],[TIPO]]))</f>
        <v/>
      </c>
      <c r="C742" s="403" t="str">
        <f>IF(Tabla1[[#This Row],[Código_Actividad]]="","",'Formulario PPGR1'!#REF!)</f>
        <v/>
      </c>
      <c r="D742" s="403" t="str">
        <f>IF(Tabla1[[#This Row],[Código_Actividad]]="","",'Formulario PPGR1'!#REF!)</f>
        <v/>
      </c>
      <c r="E742" s="403" t="str">
        <f>IF(Tabla1[[#This Row],[Código_Actividad]]="","",'Formulario PPGR1'!#REF!)</f>
        <v/>
      </c>
      <c r="F742" s="403" t="str">
        <f>IF(Tabla1[[#This Row],[Código_Actividad]]="","",'Formulario PPGR1'!#REF!)</f>
        <v/>
      </c>
      <c r="G742" s="400"/>
      <c r="H742" s="419" t="str">
        <f>IFERROR(VLOOKUP(Tabla1[[#This Row],[Código_Actividad]],'Formulario PPGR2'!$H$10:$I$1048576,2,FALSE),"")</f>
        <v/>
      </c>
      <c r="I742" s="336" t="str">
        <f>IFERROR(VLOOKUP(Tabla1[[#This Row],[Código_Actividad]],Tabla2[[Código]:[Total de Acciones ]],15,FALSE),"")</f>
        <v/>
      </c>
      <c r="J742" s="557"/>
      <c r="K742" s="563" t="s">
        <v>1726</v>
      </c>
      <c r="L742" s="563"/>
      <c r="M742" s="401" t="str">
        <f>IFERROR(VLOOKUP($L742,[4]Insumos!$C$2:$F$517,2,FALSE),"")</f>
        <v/>
      </c>
      <c r="N742" s="508"/>
      <c r="O742" s="402" t="str">
        <f>IFERROR(VLOOKUP($L742,[4]Insumos!$C$2:$F$517,3,FALSE),"")</f>
        <v/>
      </c>
      <c r="P742" s="337" t="e">
        <f>+Tabla1[[#This Row],[Precio Unitario]]*Tabla1[[#This Row],[Cantidad de Insumos]]</f>
        <v>#VALUE!</v>
      </c>
      <c r="Q742" s="402" t="str">
        <f>IFERROR(VLOOKUP($L742,[4]Insumos!$C$2:$F$517,4,FALSE),"")</f>
        <v/>
      </c>
      <c r="R742" s="571"/>
    </row>
    <row r="743" spans="2:18" s="450" customFormat="1" x14ac:dyDescent="0.25">
      <c r="B743" s="403" t="str">
        <f>IF(Tabla1[[#This Row],[Código_Actividad]]="","",CONCATENATE(Tabla1[[#This Row],[POA]],".",Tabla1[[#This Row],[SRS]],".",Tabla1[[#This Row],[AREA]],".",Tabla1[[#This Row],[TIPO]]))</f>
        <v/>
      </c>
      <c r="C743" s="403" t="str">
        <f>IF(Tabla1[[#This Row],[Código_Actividad]]="","",'Formulario PPGR1'!#REF!)</f>
        <v/>
      </c>
      <c r="D743" s="403" t="str">
        <f>IF(Tabla1[[#This Row],[Código_Actividad]]="","",'Formulario PPGR1'!#REF!)</f>
        <v/>
      </c>
      <c r="E743" s="403" t="str">
        <f>IF(Tabla1[[#This Row],[Código_Actividad]]="","",'Formulario PPGR1'!#REF!)</f>
        <v/>
      </c>
      <c r="F743" s="403" t="str">
        <f>IF(Tabla1[[#This Row],[Código_Actividad]]="","",'Formulario PPGR1'!#REF!)</f>
        <v/>
      </c>
      <c r="G743" s="400"/>
      <c r="H743" s="419" t="str">
        <f>IFERROR(VLOOKUP(Tabla1[[#This Row],[Código_Actividad]],'Formulario PPGR2'!$H$10:$I$1048576,2,FALSE),"")</f>
        <v/>
      </c>
      <c r="I743" s="336" t="str">
        <f>IFERROR(VLOOKUP(Tabla1[[#This Row],[Código_Actividad]],Tabla2[[Código]:[Total de Acciones ]],15,FALSE),"")</f>
        <v/>
      </c>
      <c r="J743" s="557"/>
      <c r="K743" s="564"/>
      <c r="L743" s="563"/>
      <c r="M743" s="401" t="str">
        <f>IFERROR(VLOOKUP($L743,[4]Insumos!$C$2:$F$517,2,FALSE),"")</f>
        <v/>
      </c>
      <c r="N743" s="508"/>
      <c r="O743" s="402" t="str">
        <f>IFERROR(VLOOKUP($L743,[4]Insumos!$C$2:$F$517,3,FALSE),"")</f>
        <v/>
      </c>
      <c r="P743" s="337" t="e">
        <f>+Tabla1[[#This Row],[Precio Unitario]]*Tabla1[[#This Row],[Cantidad de Insumos]]</f>
        <v>#VALUE!</v>
      </c>
      <c r="Q743" s="402" t="str">
        <f>IFERROR(VLOOKUP($L743,[4]Insumos!$C$2:$F$517,4,FALSE),"")</f>
        <v/>
      </c>
      <c r="R743" s="571"/>
    </row>
    <row r="744" spans="2:18" s="450" customFormat="1" x14ac:dyDescent="0.25">
      <c r="B744" s="403" t="str">
        <f>IF(Tabla1[[#This Row],[Código_Actividad]]="","",CONCATENATE(Tabla1[[#This Row],[POA]],".",Tabla1[[#This Row],[SRS]],".",Tabla1[[#This Row],[AREA]],".",Tabla1[[#This Row],[TIPO]]))</f>
        <v/>
      </c>
      <c r="C744" s="403" t="str">
        <f>IF(Tabla1[[#This Row],[Código_Actividad]]="","",'Formulario PPGR1'!#REF!)</f>
        <v/>
      </c>
      <c r="D744" s="403" t="str">
        <f>IF(Tabla1[[#This Row],[Código_Actividad]]="","",'Formulario PPGR1'!#REF!)</f>
        <v/>
      </c>
      <c r="E744" s="403" t="str">
        <f>IF(Tabla1[[#This Row],[Código_Actividad]]="","",'Formulario PPGR1'!#REF!)</f>
        <v/>
      </c>
      <c r="F744" s="403" t="str">
        <f>IF(Tabla1[[#This Row],[Código_Actividad]]="","",'Formulario PPGR1'!#REF!)</f>
        <v/>
      </c>
      <c r="G744" s="400"/>
      <c r="H744" s="419" t="str">
        <f>IFERROR(VLOOKUP(Tabla1[[#This Row],[Código_Actividad]],'Formulario PPGR2'!$H$10:$I$1048576,2,FALSE),"")</f>
        <v/>
      </c>
      <c r="I744" s="336" t="str">
        <f>IFERROR(VLOOKUP(Tabla1[[#This Row],[Código_Actividad]],Tabla2[[Código]:[Total de Acciones ]],15,FALSE),"")</f>
        <v/>
      </c>
      <c r="J744" s="557"/>
      <c r="K744" s="564"/>
      <c r="L744" s="563"/>
      <c r="M744" s="401" t="str">
        <f>IFERROR(VLOOKUP($L744,[4]Insumos!$C$2:$F$517,2,FALSE),"")</f>
        <v/>
      </c>
      <c r="N744" s="508"/>
      <c r="O744" s="402" t="str">
        <f>IFERROR(VLOOKUP($L744,[4]Insumos!$C$2:$F$517,3,FALSE),"")</f>
        <v/>
      </c>
      <c r="P744" s="337" t="e">
        <f>+Tabla1[[#This Row],[Precio Unitario]]*Tabla1[[#This Row],[Cantidad de Insumos]]</f>
        <v>#VALUE!</v>
      </c>
      <c r="Q744" s="402" t="str">
        <f>IFERROR(VLOOKUP($L744,[4]Insumos!$C$2:$F$517,4,FALSE),"")</f>
        <v/>
      </c>
      <c r="R744" s="571"/>
    </row>
    <row r="745" spans="2:18" s="450" customFormat="1" x14ac:dyDescent="0.25">
      <c r="B745" s="403" t="str">
        <f>IF(Tabla1[[#This Row],[Código_Actividad]]="","",CONCATENATE(Tabla1[[#This Row],[POA]],".",Tabla1[[#This Row],[SRS]],".",Tabla1[[#This Row],[AREA]],".",Tabla1[[#This Row],[TIPO]]))</f>
        <v/>
      </c>
      <c r="C745" s="403" t="str">
        <f>IF(Tabla1[[#This Row],[Código_Actividad]]="","",'Formulario PPGR1'!#REF!)</f>
        <v/>
      </c>
      <c r="D745" s="403" t="str">
        <f>IF(Tabla1[[#This Row],[Código_Actividad]]="","",'Formulario PPGR1'!#REF!)</f>
        <v/>
      </c>
      <c r="E745" s="403" t="str">
        <f>IF(Tabla1[[#This Row],[Código_Actividad]]="","",'Formulario PPGR1'!#REF!)</f>
        <v/>
      </c>
      <c r="F745" s="403" t="str">
        <f>IF(Tabla1[[#This Row],[Código_Actividad]]="","",'Formulario PPGR1'!#REF!)</f>
        <v/>
      </c>
      <c r="G745" s="400"/>
      <c r="H745" s="419" t="str">
        <f>IFERROR(VLOOKUP(Tabla1[[#This Row],[Código_Actividad]],'Formulario PPGR2'!$H$10:$I$1048576,2,FALSE),"")</f>
        <v/>
      </c>
      <c r="I745" s="336" t="str">
        <f>IFERROR(VLOOKUP(Tabla1[[#This Row],[Código_Actividad]],Tabla2[[Código]:[Total de Acciones ]],15,FALSE),"")</f>
        <v/>
      </c>
      <c r="J745" s="565"/>
      <c r="K745" s="566" t="s">
        <v>688</v>
      </c>
      <c r="L745" s="565"/>
      <c r="M745" s="401" t="str">
        <f>IFERROR(VLOOKUP($L745,[4]Insumos!$C$2:$F$517,2,FALSE),"")</f>
        <v/>
      </c>
      <c r="N745" s="509"/>
      <c r="O745" s="402" t="str">
        <f>IFERROR(VLOOKUP($L745,[4]Insumos!$C$2:$F$517,3,FALSE),"")</f>
        <v/>
      </c>
      <c r="P745" s="337" t="e">
        <f>+Tabla1[[#This Row],[Precio Unitario]]*Tabla1[[#This Row],[Cantidad de Insumos]]</f>
        <v>#VALUE!</v>
      </c>
      <c r="Q745" s="402" t="str">
        <f>IFERROR(VLOOKUP($L745,[4]Insumos!$C$2:$F$517,4,FALSE),"")</f>
        <v/>
      </c>
      <c r="R745" s="571"/>
    </row>
    <row r="746" spans="2:18" s="450" customFormat="1" ht="25.5" x14ac:dyDescent="0.25">
      <c r="B746" s="403" t="str">
        <f>IF(Tabla1[[#This Row],[Código_Actividad]]="","",CONCATENATE(Tabla1[[#This Row],[POA]],".",Tabla1[[#This Row],[SRS]],".",Tabla1[[#This Row],[AREA]],".",Tabla1[[#This Row],[TIPO]]))</f>
        <v/>
      </c>
      <c r="C746" s="403" t="str">
        <f>IF(Tabla1[[#This Row],[Código_Actividad]]="","",'Formulario PPGR1'!#REF!)</f>
        <v/>
      </c>
      <c r="D746" s="403" t="str">
        <f>IF(Tabla1[[#This Row],[Código_Actividad]]="","",'Formulario PPGR1'!#REF!)</f>
        <v/>
      </c>
      <c r="E746" s="403" t="str">
        <f>IF(Tabla1[[#This Row],[Código_Actividad]]="","",'Formulario PPGR1'!#REF!)</f>
        <v/>
      </c>
      <c r="F746" s="403" t="str">
        <f>IF(Tabla1[[#This Row],[Código_Actividad]]="","",'Formulario PPGR1'!#REF!)</f>
        <v/>
      </c>
      <c r="G746" s="400"/>
      <c r="H746" s="419" t="str">
        <f>IFERROR(VLOOKUP(Tabla1[[#This Row],[Código_Actividad]],'Formulario PPGR2'!$H$10:$I$1048576,2,FALSE),"")</f>
        <v/>
      </c>
      <c r="I746" s="336" t="str">
        <f>IFERROR(VLOOKUP(Tabla1[[#This Row],[Código_Actividad]],Tabla2[[Código]:[Total de Acciones ]],15,FALSE),"")</f>
        <v/>
      </c>
      <c r="J746" s="557"/>
      <c r="K746" s="563" t="s">
        <v>1726</v>
      </c>
      <c r="L746" s="563"/>
      <c r="M746" s="401" t="str">
        <f>IFERROR(VLOOKUP($L746,[4]Insumos!$C$2:$F$517,2,FALSE),"")</f>
        <v/>
      </c>
      <c r="N746" s="508"/>
      <c r="O746" s="402" t="str">
        <f>IFERROR(VLOOKUP($L746,[4]Insumos!$C$2:$F$517,3,FALSE),"")</f>
        <v/>
      </c>
      <c r="P746" s="337" t="e">
        <f>+Tabla1[[#This Row],[Precio Unitario]]*Tabla1[[#This Row],[Cantidad de Insumos]]</f>
        <v>#VALUE!</v>
      </c>
      <c r="Q746" s="402" t="str">
        <f>IFERROR(VLOOKUP($L746,[4]Insumos!$C$2:$F$517,4,FALSE),"")</f>
        <v/>
      </c>
      <c r="R746" s="571"/>
    </row>
    <row r="747" spans="2:18" s="450" customFormat="1" x14ac:dyDescent="0.25">
      <c r="B747" s="403" t="str">
        <f>IF(Tabla1[[#This Row],[Código_Actividad]]="","",CONCATENATE(Tabla1[[#This Row],[POA]],".",Tabla1[[#This Row],[SRS]],".",Tabla1[[#This Row],[AREA]],".",Tabla1[[#This Row],[TIPO]]))</f>
        <v/>
      </c>
      <c r="C747" s="403" t="str">
        <f>IF(Tabla1[[#This Row],[Código_Actividad]]="","",'Formulario PPGR1'!#REF!)</f>
        <v/>
      </c>
      <c r="D747" s="403" t="str">
        <f>IF(Tabla1[[#This Row],[Código_Actividad]]="","",'Formulario PPGR1'!#REF!)</f>
        <v/>
      </c>
      <c r="E747" s="403" t="str">
        <f>IF(Tabla1[[#This Row],[Código_Actividad]]="","",'Formulario PPGR1'!#REF!)</f>
        <v/>
      </c>
      <c r="F747" s="403" t="str">
        <f>IF(Tabla1[[#This Row],[Código_Actividad]]="","",'Formulario PPGR1'!#REF!)</f>
        <v/>
      </c>
      <c r="G747" s="400"/>
      <c r="H747" s="419" t="str">
        <f>IFERROR(VLOOKUP(Tabla1[[#This Row],[Código_Actividad]],'Formulario PPGR2'!$H$10:$I$1048576,2,FALSE),"")</f>
        <v/>
      </c>
      <c r="I747" s="336" t="str">
        <f>IFERROR(VLOOKUP(Tabla1[[#This Row],[Código_Actividad]],Tabla2[[Código]:[Total de Acciones ]],15,FALSE),"")</f>
        <v/>
      </c>
      <c r="J747" s="565"/>
      <c r="K747" s="566" t="s">
        <v>1008</v>
      </c>
      <c r="L747" s="565"/>
      <c r="M747" s="401" t="str">
        <f>IFERROR(VLOOKUP($L747,[4]Insumos!$C$2:$F$517,2,FALSE),"")</f>
        <v/>
      </c>
      <c r="N747" s="509"/>
      <c r="O747" s="402" t="str">
        <f>IFERROR(VLOOKUP($L747,[4]Insumos!$C$2:$F$517,3,FALSE),"")</f>
        <v/>
      </c>
      <c r="P747" s="337" t="e">
        <f>+Tabla1[[#This Row],[Precio Unitario]]*Tabla1[[#This Row],[Cantidad de Insumos]]</f>
        <v>#VALUE!</v>
      </c>
      <c r="Q747" s="402" t="str">
        <f>IFERROR(VLOOKUP($L747,[4]Insumos!$C$2:$F$517,4,FALSE),"")</f>
        <v/>
      </c>
      <c r="R747" s="571"/>
    </row>
    <row r="748" spans="2:18" s="450" customFormat="1" x14ac:dyDescent="0.25">
      <c r="B748" s="403" t="str">
        <f>IF(Tabla1[[#This Row],[Código_Actividad]]="","",CONCATENATE(Tabla1[[#This Row],[POA]],".",Tabla1[[#This Row],[SRS]],".",Tabla1[[#This Row],[AREA]],".",Tabla1[[#This Row],[TIPO]]))</f>
        <v/>
      </c>
      <c r="C748" s="403" t="str">
        <f>IF(Tabla1[[#This Row],[Código_Actividad]]="","",'Formulario PPGR1'!#REF!)</f>
        <v/>
      </c>
      <c r="D748" s="403" t="str">
        <f>IF(Tabla1[[#This Row],[Código_Actividad]]="","",'Formulario PPGR1'!#REF!)</f>
        <v/>
      </c>
      <c r="E748" s="403" t="str">
        <f>IF(Tabla1[[#This Row],[Código_Actividad]]="","",'Formulario PPGR1'!#REF!)</f>
        <v/>
      </c>
      <c r="F748" s="403" t="str">
        <f>IF(Tabla1[[#This Row],[Código_Actividad]]="","",'Formulario PPGR1'!#REF!)</f>
        <v/>
      </c>
      <c r="G748" s="400"/>
      <c r="H748" s="419" t="str">
        <f>IFERROR(VLOOKUP(Tabla1[[#This Row],[Código_Actividad]],'Formulario PPGR2'!$H$10:$I$1048576,2,FALSE),"")</f>
        <v/>
      </c>
      <c r="I748" s="336" t="str">
        <f>IFERROR(VLOOKUP(Tabla1[[#This Row],[Código_Actividad]],Tabla2[[Código]:[Total de Acciones ]],15,FALSE),"")</f>
        <v/>
      </c>
      <c r="J748" s="565"/>
      <c r="K748" s="566" t="s">
        <v>1128</v>
      </c>
      <c r="L748" s="565"/>
      <c r="M748" s="401" t="str">
        <f>IFERROR(VLOOKUP($L748,[4]Insumos!$C$2:$F$517,2,FALSE),"")</f>
        <v/>
      </c>
      <c r="N748" s="509"/>
      <c r="O748" s="402" t="str">
        <f>IFERROR(VLOOKUP($L748,[4]Insumos!$C$2:$F$517,3,FALSE),"")</f>
        <v/>
      </c>
      <c r="P748" s="337" t="e">
        <f>+Tabla1[[#This Row],[Precio Unitario]]*Tabla1[[#This Row],[Cantidad de Insumos]]</f>
        <v>#VALUE!</v>
      </c>
      <c r="Q748" s="402" t="str">
        <f>IFERROR(VLOOKUP($L748,[4]Insumos!$C$2:$F$517,4,FALSE),"")</f>
        <v/>
      </c>
      <c r="R748" s="571"/>
    </row>
    <row r="749" spans="2:18" s="450" customFormat="1" x14ac:dyDescent="0.25">
      <c r="B749" s="403" t="str">
        <f>IF(Tabla1[[#This Row],[Código_Actividad]]="","",CONCATENATE(Tabla1[[#This Row],[POA]],".",Tabla1[[#This Row],[SRS]],".",Tabla1[[#This Row],[AREA]],".",Tabla1[[#This Row],[TIPO]]))</f>
        <v/>
      </c>
      <c r="C749" s="403" t="str">
        <f>IF(Tabla1[[#This Row],[Código_Actividad]]="","",'Formulario PPGR1'!#REF!)</f>
        <v/>
      </c>
      <c r="D749" s="403" t="str">
        <f>IF(Tabla1[[#This Row],[Código_Actividad]]="","",'Formulario PPGR1'!#REF!)</f>
        <v/>
      </c>
      <c r="E749" s="403" t="str">
        <f>IF(Tabla1[[#This Row],[Código_Actividad]]="","",'Formulario PPGR1'!#REF!)</f>
        <v/>
      </c>
      <c r="F749" s="403" t="str">
        <f>IF(Tabla1[[#This Row],[Código_Actividad]]="","",'Formulario PPGR1'!#REF!)</f>
        <v/>
      </c>
      <c r="G749" s="400"/>
      <c r="H749" s="419" t="str">
        <f>IFERROR(VLOOKUP(Tabla1[[#This Row],[Código_Actividad]],'Formulario PPGR2'!$H$10:$I$1048576,2,FALSE),"")</f>
        <v/>
      </c>
      <c r="I749" s="336" t="str">
        <f>IFERROR(VLOOKUP(Tabla1[[#This Row],[Código_Actividad]],Tabla2[[Código]:[Total de Acciones ]],15,FALSE),"")</f>
        <v/>
      </c>
      <c r="J749" s="557"/>
      <c r="K749" s="567"/>
      <c r="L749" s="565"/>
      <c r="M749" s="401" t="str">
        <f>IFERROR(VLOOKUP($L749,[4]Insumos!$C$2:$F$517,2,FALSE),"")</f>
        <v/>
      </c>
      <c r="N749" s="505"/>
      <c r="O749" s="402" t="str">
        <f>IFERROR(VLOOKUP($L749,[4]Insumos!$C$2:$F$517,3,FALSE),"")</f>
        <v/>
      </c>
      <c r="P749" s="337" t="e">
        <f>+Tabla1[[#This Row],[Precio Unitario]]*Tabla1[[#This Row],[Cantidad de Insumos]]</f>
        <v>#VALUE!</v>
      </c>
      <c r="Q749" s="402" t="str">
        <f>IFERROR(VLOOKUP($L749,[4]Insumos!$C$2:$F$517,4,FALSE),"")</f>
        <v/>
      </c>
      <c r="R749" s="571"/>
    </row>
    <row r="750" spans="2:18" s="450" customFormat="1" x14ac:dyDescent="0.25">
      <c r="B750" s="403" t="str">
        <f>IF(Tabla1[[#This Row],[Código_Actividad]]="","",CONCATENATE(Tabla1[[#This Row],[POA]],".",Tabla1[[#This Row],[SRS]],".",Tabla1[[#This Row],[AREA]],".",Tabla1[[#This Row],[TIPO]]))</f>
        <v/>
      </c>
      <c r="C750" s="403" t="str">
        <f>IF(Tabla1[[#This Row],[Código_Actividad]]="","",'Formulario PPGR1'!#REF!)</f>
        <v/>
      </c>
      <c r="D750" s="403" t="str">
        <f>IF(Tabla1[[#This Row],[Código_Actividad]]="","",'Formulario PPGR1'!#REF!)</f>
        <v/>
      </c>
      <c r="E750" s="403" t="str">
        <f>IF(Tabla1[[#This Row],[Código_Actividad]]="","",'Formulario PPGR1'!#REF!)</f>
        <v/>
      </c>
      <c r="F750" s="403" t="str">
        <f>IF(Tabla1[[#This Row],[Código_Actividad]]="","",'Formulario PPGR1'!#REF!)</f>
        <v/>
      </c>
      <c r="G750" s="400"/>
      <c r="H750" s="419" t="str">
        <f>IFERROR(VLOOKUP(Tabla1[[#This Row],[Código_Actividad]],'Formulario PPGR2'!$H$10:$I$1048576,2,FALSE),"")</f>
        <v/>
      </c>
      <c r="I750" s="336" t="str">
        <f>IFERROR(VLOOKUP(Tabla1[[#This Row],[Código_Actividad]],Tabla2[[Código]:[Total de Acciones ]],15,FALSE),"")</f>
        <v/>
      </c>
      <c r="J750" s="565"/>
      <c r="K750" s="566" t="s">
        <v>1298</v>
      </c>
      <c r="L750" s="565"/>
      <c r="M750" s="401" t="str">
        <f>IFERROR(VLOOKUP($L750,[4]Insumos!$C$2:$F$517,2,FALSE),"")</f>
        <v/>
      </c>
      <c r="N750" s="509"/>
      <c r="O750" s="402" t="str">
        <f>IFERROR(VLOOKUP($L750,[4]Insumos!$C$2:$F$517,3,FALSE),"")</f>
        <v/>
      </c>
      <c r="P750" s="337" t="e">
        <f>+Tabla1[[#This Row],[Precio Unitario]]*Tabla1[[#This Row],[Cantidad de Insumos]]</f>
        <v>#VALUE!</v>
      </c>
      <c r="Q750" s="402" t="str">
        <f>IFERROR(VLOOKUP($L750,[4]Insumos!$C$2:$F$517,4,FALSE),"")</f>
        <v/>
      </c>
      <c r="R750" s="571"/>
    </row>
    <row r="751" spans="2:18" s="450" customFormat="1" x14ac:dyDescent="0.25">
      <c r="B751" s="403" t="str">
        <f>IF(Tabla1[[#This Row],[Código_Actividad]]="","",CONCATENATE(Tabla1[[#This Row],[POA]],".",Tabla1[[#This Row],[SRS]],".",Tabla1[[#This Row],[AREA]],".",Tabla1[[#This Row],[TIPO]]))</f>
        <v/>
      </c>
      <c r="C751" s="403" t="str">
        <f>IF(Tabla1[[#This Row],[Código_Actividad]]="","",'Formulario PPGR1'!#REF!)</f>
        <v/>
      </c>
      <c r="D751" s="403" t="str">
        <f>IF(Tabla1[[#This Row],[Código_Actividad]]="","",'Formulario PPGR1'!#REF!)</f>
        <v/>
      </c>
      <c r="E751" s="403" t="str">
        <f>IF(Tabla1[[#This Row],[Código_Actividad]]="","",'Formulario PPGR1'!#REF!)</f>
        <v/>
      </c>
      <c r="F751" s="403" t="str">
        <f>IF(Tabla1[[#This Row],[Código_Actividad]]="","",'Formulario PPGR1'!#REF!)</f>
        <v/>
      </c>
      <c r="G751" s="400"/>
      <c r="H751" s="419" t="str">
        <f>IFERROR(VLOOKUP(Tabla1[[#This Row],[Código_Actividad]],'Formulario PPGR2'!$H$10:$I$1048576,2,FALSE),"")</f>
        <v/>
      </c>
      <c r="I751" s="336" t="str">
        <f>IFERROR(VLOOKUP(Tabla1[[#This Row],[Código_Actividad]],Tabla2[[Código]:[Total de Acciones ]],15,FALSE),"")</f>
        <v/>
      </c>
      <c r="J751" s="565"/>
      <c r="K751" s="566" t="s">
        <v>987</v>
      </c>
      <c r="L751" s="565"/>
      <c r="M751" s="401" t="str">
        <f>IFERROR(VLOOKUP($L751,[4]Insumos!$C$2:$F$517,2,FALSE),"")</f>
        <v/>
      </c>
      <c r="N751" s="509"/>
      <c r="O751" s="402" t="str">
        <f>IFERROR(VLOOKUP($L751,[4]Insumos!$C$2:$F$517,3,FALSE),"")</f>
        <v/>
      </c>
      <c r="P751" s="337" t="e">
        <f>+Tabla1[[#This Row],[Precio Unitario]]*Tabla1[[#This Row],[Cantidad de Insumos]]</f>
        <v>#VALUE!</v>
      </c>
      <c r="Q751" s="402" t="str">
        <f>IFERROR(VLOOKUP($L751,[4]Insumos!$C$2:$F$517,4,FALSE),"")</f>
        <v/>
      </c>
      <c r="R751" s="571"/>
    </row>
    <row r="752" spans="2:18" s="450" customFormat="1" x14ac:dyDescent="0.25">
      <c r="B752" s="403" t="str">
        <f>IF(Tabla1[[#This Row],[Código_Actividad]]="","",CONCATENATE(Tabla1[[#This Row],[POA]],".",Tabla1[[#This Row],[SRS]],".",Tabla1[[#This Row],[AREA]],".",Tabla1[[#This Row],[TIPO]]))</f>
        <v/>
      </c>
      <c r="C752" s="403" t="str">
        <f>IF(Tabla1[[#This Row],[Código_Actividad]]="","",'Formulario PPGR1'!#REF!)</f>
        <v/>
      </c>
      <c r="D752" s="403" t="str">
        <f>IF(Tabla1[[#This Row],[Código_Actividad]]="","",'Formulario PPGR1'!#REF!)</f>
        <v/>
      </c>
      <c r="E752" s="403" t="str">
        <f>IF(Tabla1[[#This Row],[Código_Actividad]]="","",'Formulario PPGR1'!#REF!)</f>
        <v/>
      </c>
      <c r="F752" s="403" t="str">
        <f>IF(Tabla1[[#This Row],[Código_Actividad]]="","",'Formulario PPGR1'!#REF!)</f>
        <v/>
      </c>
      <c r="G752" s="400"/>
      <c r="H752" s="419" t="str">
        <f>IFERROR(VLOOKUP(Tabla1[[#This Row],[Código_Actividad]],'Formulario PPGR2'!$H$10:$I$1048576,2,FALSE),"")</f>
        <v/>
      </c>
      <c r="I752" s="336" t="str">
        <f>IFERROR(VLOOKUP(Tabla1[[#This Row],[Código_Actividad]],Tabla2[[Código]:[Total de Acciones ]],15,FALSE),"")</f>
        <v/>
      </c>
      <c r="J752" s="565"/>
      <c r="K752" s="566" t="s">
        <v>1298</v>
      </c>
      <c r="L752" s="565"/>
      <c r="M752" s="401" t="str">
        <f>IFERROR(VLOOKUP($L752,[4]Insumos!$C$2:$F$517,2,FALSE),"")</f>
        <v/>
      </c>
      <c r="N752" s="509"/>
      <c r="O752" s="402" t="str">
        <f>IFERROR(VLOOKUP($L752,[4]Insumos!$C$2:$F$517,3,FALSE),"")</f>
        <v/>
      </c>
      <c r="P752" s="337" t="e">
        <f>+Tabla1[[#This Row],[Precio Unitario]]*Tabla1[[#This Row],[Cantidad de Insumos]]</f>
        <v>#VALUE!</v>
      </c>
      <c r="Q752" s="402" t="str">
        <f>IFERROR(VLOOKUP($L752,[4]Insumos!$C$2:$F$517,4,FALSE),"")</f>
        <v/>
      </c>
      <c r="R752" s="571"/>
    </row>
    <row r="753" spans="2:18" s="450" customFormat="1" x14ac:dyDescent="0.25">
      <c r="B753" s="403" t="str">
        <f>IF(Tabla1[[#This Row],[Código_Actividad]]="","",CONCATENATE(Tabla1[[#This Row],[POA]],".",Tabla1[[#This Row],[SRS]],".",Tabla1[[#This Row],[AREA]],".",Tabla1[[#This Row],[TIPO]]))</f>
        <v/>
      </c>
      <c r="C753" s="403" t="str">
        <f>IF(Tabla1[[#This Row],[Código_Actividad]]="","",'Formulario PPGR1'!#REF!)</f>
        <v/>
      </c>
      <c r="D753" s="403" t="str">
        <f>IF(Tabla1[[#This Row],[Código_Actividad]]="","",'Formulario PPGR1'!#REF!)</f>
        <v/>
      </c>
      <c r="E753" s="403" t="str">
        <f>IF(Tabla1[[#This Row],[Código_Actividad]]="","",'Formulario PPGR1'!#REF!)</f>
        <v/>
      </c>
      <c r="F753" s="403" t="str">
        <f>IF(Tabla1[[#This Row],[Código_Actividad]]="","",'Formulario PPGR1'!#REF!)</f>
        <v/>
      </c>
      <c r="G753" s="400"/>
      <c r="H753" s="419" t="str">
        <f>IFERROR(VLOOKUP(Tabla1[[#This Row],[Código_Actividad]],'Formulario PPGR2'!$H$10:$I$1048576,2,FALSE),"")</f>
        <v/>
      </c>
      <c r="I753" s="336" t="str">
        <f>IFERROR(VLOOKUP(Tabla1[[#This Row],[Código_Actividad]],Tabla2[[Código]:[Total de Acciones ]],15,FALSE),"")</f>
        <v/>
      </c>
      <c r="J753" s="565"/>
      <c r="K753" s="566" t="s">
        <v>846</v>
      </c>
      <c r="L753" s="565"/>
      <c r="M753" s="401" t="str">
        <f>IFERROR(VLOOKUP($L753,[4]Insumos!$C$2:$F$517,2,FALSE),"")</f>
        <v/>
      </c>
      <c r="N753" s="509"/>
      <c r="O753" s="402" t="str">
        <f>IFERROR(VLOOKUP($L753,[4]Insumos!$C$2:$F$517,3,FALSE),"")</f>
        <v/>
      </c>
      <c r="P753" s="337" t="e">
        <f>+Tabla1[[#This Row],[Precio Unitario]]*Tabla1[[#This Row],[Cantidad de Insumos]]</f>
        <v>#VALUE!</v>
      </c>
      <c r="Q753" s="402" t="str">
        <f>IFERROR(VLOOKUP($L753,[4]Insumos!$C$2:$F$517,4,FALSE),"")</f>
        <v/>
      </c>
      <c r="R753" s="571"/>
    </row>
    <row r="754" spans="2:18" s="450" customFormat="1" x14ac:dyDescent="0.25">
      <c r="B754" s="403" t="str">
        <f>IF(Tabla1[[#This Row],[Código_Actividad]]="","",CONCATENATE(Tabla1[[#This Row],[POA]],".",Tabla1[[#This Row],[SRS]],".",Tabla1[[#This Row],[AREA]],".",Tabla1[[#This Row],[TIPO]]))</f>
        <v/>
      </c>
      <c r="C754" s="403" t="str">
        <f>IF(Tabla1[[#This Row],[Código_Actividad]]="","",'Formulario PPGR1'!#REF!)</f>
        <v/>
      </c>
      <c r="D754" s="403" t="str">
        <f>IF(Tabla1[[#This Row],[Código_Actividad]]="","",'Formulario PPGR1'!#REF!)</f>
        <v/>
      </c>
      <c r="E754" s="403" t="str">
        <f>IF(Tabla1[[#This Row],[Código_Actividad]]="","",'Formulario PPGR1'!#REF!)</f>
        <v/>
      </c>
      <c r="F754" s="403" t="str">
        <f>IF(Tabla1[[#This Row],[Código_Actividad]]="","",'Formulario PPGR1'!#REF!)</f>
        <v/>
      </c>
      <c r="G754" s="400"/>
      <c r="H754" s="419" t="str">
        <f>IFERROR(VLOOKUP(Tabla1[[#This Row],[Código_Actividad]],'Formulario PPGR2'!$H$10:$I$1048576,2,FALSE),"")</f>
        <v/>
      </c>
      <c r="I754" s="336" t="str">
        <f>IFERROR(VLOOKUP(Tabla1[[#This Row],[Código_Actividad]],Tabla2[[Código]:[Total de Acciones ]],15,FALSE),"")</f>
        <v/>
      </c>
      <c r="J754" s="557"/>
      <c r="K754" s="564"/>
      <c r="L754" s="563"/>
      <c r="M754" s="401" t="str">
        <f>IFERROR(VLOOKUP($L754,[4]Insumos!$C$2:$F$517,2,FALSE),"")</f>
        <v/>
      </c>
      <c r="N754" s="508"/>
      <c r="O754" s="402" t="str">
        <f>IFERROR(VLOOKUP($L754,[4]Insumos!$C$2:$F$517,3,FALSE),"")</f>
        <v/>
      </c>
      <c r="P754" s="337" t="e">
        <f>+Tabla1[[#This Row],[Precio Unitario]]*Tabla1[[#This Row],[Cantidad de Insumos]]</f>
        <v>#VALUE!</v>
      </c>
      <c r="Q754" s="402" t="str">
        <f>IFERROR(VLOOKUP($L754,[4]Insumos!$C$2:$F$517,4,FALSE),"")</f>
        <v/>
      </c>
      <c r="R754" s="571"/>
    </row>
    <row r="755" spans="2:18" s="450" customFormat="1" x14ac:dyDescent="0.25">
      <c r="B755" s="403" t="str">
        <f>IF(Tabla1[[#This Row],[Código_Actividad]]="","",CONCATENATE(Tabla1[[#This Row],[POA]],".",Tabla1[[#This Row],[SRS]],".",Tabla1[[#This Row],[AREA]],".",Tabla1[[#This Row],[TIPO]]))</f>
        <v/>
      </c>
      <c r="C755" s="403" t="str">
        <f>IF(Tabla1[[#This Row],[Código_Actividad]]="","",'Formulario PPGR1'!#REF!)</f>
        <v/>
      </c>
      <c r="D755" s="403" t="str">
        <f>IF(Tabla1[[#This Row],[Código_Actividad]]="","",'Formulario PPGR1'!#REF!)</f>
        <v/>
      </c>
      <c r="E755" s="403" t="str">
        <f>IF(Tabla1[[#This Row],[Código_Actividad]]="","",'Formulario PPGR1'!#REF!)</f>
        <v/>
      </c>
      <c r="F755" s="403" t="str">
        <f>IF(Tabla1[[#This Row],[Código_Actividad]]="","",'Formulario PPGR1'!#REF!)</f>
        <v/>
      </c>
      <c r="G755" s="400"/>
      <c r="H755" s="419" t="str">
        <f>IFERROR(VLOOKUP(Tabla1[[#This Row],[Código_Actividad]],'Formulario PPGR2'!$H$10:$I$1048576,2,FALSE),"")</f>
        <v/>
      </c>
      <c r="I755" s="336" t="str">
        <f>IFERROR(VLOOKUP(Tabla1[[#This Row],[Código_Actividad]],Tabla2[[Código]:[Total de Acciones ]],15,FALSE),"")</f>
        <v/>
      </c>
      <c r="J755" s="557"/>
      <c r="K755" s="567" t="str">
        <f>IFERROR(VLOOKUP($J755,[5]LSIns!$B$5:$C$45,2,FALSE),"")</f>
        <v/>
      </c>
      <c r="L755" s="557"/>
      <c r="M755" s="401" t="str">
        <f>IFERROR(VLOOKUP($L755,[4]Insumos!$C$2:$F$517,2,FALSE),"")</f>
        <v/>
      </c>
      <c r="N755" s="505"/>
      <c r="O755" s="402" t="str">
        <f>IFERROR(VLOOKUP($L755,[4]Insumos!$C$2:$F$517,3,FALSE),"")</f>
        <v/>
      </c>
      <c r="P755" s="337" t="e">
        <f>+Tabla1[[#This Row],[Precio Unitario]]*Tabla1[[#This Row],[Cantidad de Insumos]]</f>
        <v>#VALUE!</v>
      </c>
      <c r="Q755" s="402" t="str">
        <f>IFERROR(VLOOKUP($L755,[4]Insumos!$C$2:$F$517,4,FALSE),"")</f>
        <v/>
      </c>
      <c r="R755" s="571"/>
    </row>
    <row r="756" spans="2:18" s="450" customFormat="1" x14ac:dyDescent="0.25">
      <c r="B756" s="403" t="str">
        <f>IF(Tabla1[[#This Row],[Código_Actividad]]="","",CONCATENATE(Tabla1[[#This Row],[POA]],".",Tabla1[[#This Row],[SRS]],".",Tabla1[[#This Row],[AREA]],".",Tabla1[[#This Row],[TIPO]]))</f>
        <v/>
      </c>
      <c r="C756" s="403" t="str">
        <f>IF(Tabla1[[#This Row],[Código_Actividad]]="","",'Formulario PPGR1'!#REF!)</f>
        <v/>
      </c>
      <c r="D756" s="403" t="str">
        <f>IF(Tabla1[[#This Row],[Código_Actividad]]="","",'Formulario PPGR1'!#REF!)</f>
        <v/>
      </c>
      <c r="E756" s="403" t="str">
        <f>IF(Tabla1[[#This Row],[Código_Actividad]]="","",'Formulario PPGR1'!#REF!)</f>
        <v/>
      </c>
      <c r="F756" s="403" t="str">
        <f>IF(Tabla1[[#This Row],[Código_Actividad]]="","",'Formulario PPGR1'!#REF!)</f>
        <v/>
      </c>
      <c r="G756" s="400"/>
      <c r="H756" s="419" t="str">
        <f>IFERROR(VLOOKUP(Tabla1[[#This Row],[Código_Actividad]],'Formulario PPGR2'!$H$10:$I$1048576,2,FALSE),"")</f>
        <v/>
      </c>
      <c r="I756" s="336" t="str">
        <f>IFERROR(VLOOKUP(Tabla1[[#This Row],[Código_Actividad]],Tabla2[[Código]:[Total de Acciones ]],15,FALSE),"")</f>
        <v/>
      </c>
      <c r="J756" s="557"/>
      <c r="K756" s="567" t="str">
        <f>IFERROR(VLOOKUP($J756,[5]LSIns!$B$5:$C$45,2,FALSE),"")</f>
        <v/>
      </c>
      <c r="L756" s="557"/>
      <c r="M756" s="401" t="str">
        <f>IFERROR(VLOOKUP($L756,[4]Insumos!$C$2:$F$517,2,FALSE),"")</f>
        <v/>
      </c>
      <c r="N756" s="505"/>
      <c r="O756" s="402" t="str">
        <f>IFERROR(VLOOKUP($L756,[4]Insumos!$C$2:$F$517,3,FALSE),"")</f>
        <v/>
      </c>
      <c r="P756" s="337" t="e">
        <f>+Tabla1[[#This Row],[Precio Unitario]]*Tabla1[[#This Row],[Cantidad de Insumos]]</f>
        <v>#VALUE!</v>
      </c>
      <c r="Q756" s="402" t="str">
        <f>IFERROR(VLOOKUP($L756,[4]Insumos!$C$2:$F$517,4,FALSE),"")</f>
        <v/>
      </c>
      <c r="R756" s="571"/>
    </row>
    <row r="757" spans="2:18" s="450" customFormat="1" x14ac:dyDescent="0.25">
      <c r="B757" s="403" t="str">
        <f>IF(Tabla1[[#This Row],[Código_Actividad]]="","",CONCATENATE(Tabla1[[#This Row],[POA]],".",Tabla1[[#This Row],[SRS]],".",Tabla1[[#This Row],[AREA]],".",Tabla1[[#This Row],[TIPO]]))</f>
        <v/>
      </c>
      <c r="C757" s="403" t="str">
        <f>IF(Tabla1[[#This Row],[Código_Actividad]]="","",'Formulario PPGR1'!#REF!)</f>
        <v/>
      </c>
      <c r="D757" s="403" t="str">
        <f>IF(Tabla1[[#This Row],[Código_Actividad]]="","",'Formulario PPGR1'!#REF!)</f>
        <v/>
      </c>
      <c r="E757" s="403" t="str">
        <f>IF(Tabla1[[#This Row],[Código_Actividad]]="","",'Formulario PPGR1'!#REF!)</f>
        <v/>
      </c>
      <c r="F757" s="403" t="str">
        <f>IF(Tabla1[[#This Row],[Código_Actividad]]="","",'Formulario PPGR1'!#REF!)</f>
        <v/>
      </c>
      <c r="G757" s="400"/>
      <c r="H757" s="419" t="str">
        <f>IFERROR(VLOOKUP(Tabla1[[#This Row],[Código_Actividad]],'Formulario PPGR2'!$H$10:$I$1048576,2,FALSE),"")</f>
        <v/>
      </c>
      <c r="I757" s="336" t="str">
        <f>IFERROR(VLOOKUP(Tabla1[[#This Row],[Código_Actividad]],Tabla2[[Código]:[Total de Acciones ]],15,FALSE),"")</f>
        <v/>
      </c>
      <c r="J757" s="565"/>
      <c r="K757" s="566" t="s">
        <v>1298</v>
      </c>
      <c r="L757" s="565"/>
      <c r="M757" s="401" t="str">
        <f>IFERROR(VLOOKUP($L757,[4]Insumos!$C$2:$F$517,2,FALSE),"")</f>
        <v/>
      </c>
      <c r="N757" s="509"/>
      <c r="O757" s="402" t="str">
        <f>IFERROR(VLOOKUP($L757,[4]Insumos!$C$2:$F$517,3,FALSE),"")</f>
        <v/>
      </c>
      <c r="P757" s="337" t="e">
        <f>+Tabla1[[#This Row],[Precio Unitario]]*Tabla1[[#This Row],[Cantidad de Insumos]]</f>
        <v>#VALUE!</v>
      </c>
      <c r="Q757" s="402" t="str">
        <f>IFERROR(VLOOKUP($L757,[4]Insumos!$C$2:$F$517,4,FALSE),"")</f>
        <v/>
      </c>
      <c r="R757" s="571"/>
    </row>
    <row r="758" spans="2:18" s="450" customFormat="1" x14ac:dyDescent="0.25">
      <c r="B758" s="403" t="str">
        <f>IF(Tabla1[[#This Row],[Código_Actividad]]="","",CONCATENATE(Tabla1[[#This Row],[POA]],".",Tabla1[[#This Row],[SRS]],".",Tabla1[[#This Row],[AREA]],".",Tabla1[[#This Row],[TIPO]]))</f>
        <v/>
      </c>
      <c r="C758" s="403" t="str">
        <f>IF(Tabla1[[#This Row],[Código_Actividad]]="","",'Formulario PPGR1'!#REF!)</f>
        <v/>
      </c>
      <c r="D758" s="403" t="str">
        <f>IF(Tabla1[[#This Row],[Código_Actividad]]="","",'Formulario PPGR1'!#REF!)</f>
        <v/>
      </c>
      <c r="E758" s="403" t="str">
        <f>IF(Tabla1[[#This Row],[Código_Actividad]]="","",'Formulario PPGR1'!#REF!)</f>
        <v/>
      </c>
      <c r="F758" s="403" t="str">
        <f>IF(Tabla1[[#This Row],[Código_Actividad]]="","",'Formulario PPGR1'!#REF!)</f>
        <v/>
      </c>
      <c r="G758" s="400"/>
      <c r="H758" s="419" t="str">
        <f>IFERROR(VLOOKUP(Tabla1[[#This Row],[Código_Actividad]],'Formulario PPGR2'!$H$10:$I$1048576,2,FALSE),"")</f>
        <v/>
      </c>
      <c r="I758" s="336" t="str">
        <f>IFERROR(VLOOKUP(Tabla1[[#This Row],[Código_Actividad]],Tabla2[[Código]:[Total de Acciones ]],15,FALSE),"")</f>
        <v/>
      </c>
      <c r="J758" s="565"/>
      <c r="K758" s="566" t="s">
        <v>987</v>
      </c>
      <c r="L758" s="565"/>
      <c r="M758" s="401" t="str">
        <f>IFERROR(VLOOKUP($L758,[4]Insumos!$C$2:$F$517,2,FALSE),"")</f>
        <v/>
      </c>
      <c r="N758" s="509"/>
      <c r="O758" s="402" t="str">
        <f>IFERROR(VLOOKUP($L758,[4]Insumos!$C$2:$F$517,3,FALSE),"")</f>
        <v/>
      </c>
      <c r="P758" s="337" t="e">
        <f>+Tabla1[[#This Row],[Precio Unitario]]*Tabla1[[#This Row],[Cantidad de Insumos]]</f>
        <v>#VALUE!</v>
      </c>
      <c r="Q758" s="402" t="str">
        <f>IFERROR(VLOOKUP($L758,[4]Insumos!$C$2:$F$517,4,FALSE),"")</f>
        <v/>
      </c>
      <c r="R758" s="571"/>
    </row>
    <row r="759" spans="2:18" s="450" customFormat="1" x14ac:dyDescent="0.25">
      <c r="B759" s="403" t="str">
        <f>IF(Tabla1[[#This Row],[Código_Actividad]]="","",CONCATENATE(Tabla1[[#This Row],[POA]],".",Tabla1[[#This Row],[SRS]],".",Tabla1[[#This Row],[AREA]],".",Tabla1[[#This Row],[TIPO]]))</f>
        <v/>
      </c>
      <c r="C759" s="403" t="str">
        <f>IF(Tabla1[[#This Row],[Código_Actividad]]="","",'Formulario PPGR1'!#REF!)</f>
        <v/>
      </c>
      <c r="D759" s="403" t="str">
        <f>IF(Tabla1[[#This Row],[Código_Actividad]]="","",'Formulario PPGR1'!#REF!)</f>
        <v/>
      </c>
      <c r="E759" s="403" t="str">
        <f>IF(Tabla1[[#This Row],[Código_Actividad]]="","",'Formulario PPGR1'!#REF!)</f>
        <v/>
      </c>
      <c r="F759" s="403" t="str">
        <f>IF(Tabla1[[#This Row],[Código_Actividad]]="","",'Formulario PPGR1'!#REF!)</f>
        <v/>
      </c>
      <c r="G759" s="400"/>
      <c r="H759" s="419" t="str">
        <f>IFERROR(VLOOKUP(Tabla1[[#This Row],[Código_Actividad]],'Formulario PPGR2'!$H$10:$I$1048576,2,FALSE),"")</f>
        <v/>
      </c>
      <c r="I759" s="336" t="str">
        <f>IFERROR(VLOOKUP(Tabla1[[#This Row],[Código_Actividad]],Tabla2[[Código]:[Total de Acciones ]],15,FALSE),"")</f>
        <v/>
      </c>
      <c r="J759" s="565"/>
      <c r="K759" s="566" t="s">
        <v>1298</v>
      </c>
      <c r="L759" s="565"/>
      <c r="M759" s="401" t="str">
        <f>IFERROR(VLOOKUP($L759,[4]Insumos!$C$2:$F$517,2,FALSE),"")</f>
        <v/>
      </c>
      <c r="N759" s="509"/>
      <c r="O759" s="402" t="str">
        <f>IFERROR(VLOOKUP($L759,[4]Insumos!$C$2:$F$517,3,FALSE),"")</f>
        <v/>
      </c>
      <c r="P759" s="337" t="e">
        <f>+Tabla1[[#This Row],[Precio Unitario]]*Tabla1[[#This Row],[Cantidad de Insumos]]</f>
        <v>#VALUE!</v>
      </c>
      <c r="Q759" s="402" t="str">
        <f>IFERROR(VLOOKUP($L759,[4]Insumos!$C$2:$F$517,4,FALSE),"")</f>
        <v/>
      </c>
      <c r="R759" s="571"/>
    </row>
    <row r="760" spans="2:18" s="450" customFormat="1" x14ac:dyDescent="0.25">
      <c r="B760" s="403" t="str">
        <f>IF(Tabla1[[#This Row],[Código_Actividad]]="","",CONCATENATE(Tabla1[[#This Row],[POA]],".",Tabla1[[#This Row],[SRS]],".",Tabla1[[#This Row],[AREA]],".",Tabla1[[#This Row],[TIPO]]))</f>
        <v/>
      </c>
      <c r="C760" s="403" t="str">
        <f>IF(Tabla1[[#This Row],[Código_Actividad]]="","",'Formulario PPGR1'!#REF!)</f>
        <v/>
      </c>
      <c r="D760" s="403" t="str">
        <f>IF(Tabla1[[#This Row],[Código_Actividad]]="","",'Formulario PPGR1'!#REF!)</f>
        <v/>
      </c>
      <c r="E760" s="403" t="str">
        <f>IF(Tabla1[[#This Row],[Código_Actividad]]="","",'Formulario PPGR1'!#REF!)</f>
        <v/>
      </c>
      <c r="F760" s="403" t="str">
        <f>IF(Tabla1[[#This Row],[Código_Actividad]]="","",'Formulario PPGR1'!#REF!)</f>
        <v/>
      </c>
      <c r="G760" s="400"/>
      <c r="H760" s="419" t="str">
        <f>IFERROR(VLOOKUP(Tabla1[[#This Row],[Código_Actividad]],'Formulario PPGR2'!$H$10:$I$1048576,2,FALSE),"")</f>
        <v/>
      </c>
      <c r="I760" s="336" t="str">
        <f>IFERROR(VLOOKUP(Tabla1[[#This Row],[Código_Actividad]],Tabla2[[Código]:[Total de Acciones ]],15,FALSE),"")</f>
        <v/>
      </c>
      <c r="J760" s="565"/>
      <c r="K760" s="566" t="s">
        <v>846</v>
      </c>
      <c r="L760" s="565"/>
      <c r="M760" s="401" t="str">
        <f>IFERROR(VLOOKUP($L760,[4]Insumos!$C$2:$F$517,2,FALSE),"")</f>
        <v/>
      </c>
      <c r="N760" s="509"/>
      <c r="O760" s="402" t="str">
        <f>IFERROR(VLOOKUP($L760,[4]Insumos!$C$2:$F$517,3,FALSE),"")</f>
        <v/>
      </c>
      <c r="P760" s="337" t="e">
        <f>+Tabla1[[#This Row],[Precio Unitario]]*Tabla1[[#This Row],[Cantidad de Insumos]]</f>
        <v>#VALUE!</v>
      </c>
      <c r="Q760" s="402" t="str">
        <f>IFERROR(VLOOKUP($L760,[4]Insumos!$C$2:$F$517,4,FALSE),"")</f>
        <v/>
      </c>
      <c r="R760" s="571"/>
    </row>
    <row r="761" spans="2:18" s="450" customFormat="1" x14ac:dyDescent="0.25">
      <c r="B761" s="403" t="str">
        <f>IF(Tabla1[[#This Row],[Código_Actividad]]="","",CONCATENATE(Tabla1[[#This Row],[POA]],".",Tabla1[[#This Row],[SRS]],".",Tabla1[[#This Row],[AREA]],".",Tabla1[[#This Row],[TIPO]]))</f>
        <v/>
      </c>
      <c r="C761" s="403" t="str">
        <f>IF(Tabla1[[#This Row],[Código_Actividad]]="","",'Formulario PPGR1'!#REF!)</f>
        <v/>
      </c>
      <c r="D761" s="403" t="str">
        <f>IF(Tabla1[[#This Row],[Código_Actividad]]="","",'Formulario PPGR1'!#REF!)</f>
        <v/>
      </c>
      <c r="E761" s="403" t="str">
        <f>IF(Tabla1[[#This Row],[Código_Actividad]]="","",'Formulario PPGR1'!#REF!)</f>
        <v/>
      </c>
      <c r="F761" s="403" t="str">
        <f>IF(Tabla1[[#This Row],[Código_Actividad]]="","",'Formulario PPGR1'!#REF!)</f>
        <v/>
      </c>
      <c r="G761" s="400"/>
      <c r="H761" s="419" t="str">
        <f>IFERROR(VLOOKUP(Tabla1[[#This Row],[Código_Actividad]],'Formulario PPGR2'!$H$10:$I$1048576,2,FALSE),"")</f>
        <v/>
      </c>
      <c r="I761" s="336" t="str">
        <f>IFERROR(VLOOKUP(Tabla1[[#This Row],[Código_Actividad]],Tabla2[[Código]:[Total de Acciones ]],15,FALSE),"")</f>
        <v/>
      </c>
      <c r="J761" s="557"/>
      <c r="K761" s="564"/>
      <c r="L761" s="563"/>
      <c r="M761" s="401" t="str">
        <f>IFERROR(VLOOKUP($L761,[4]Insumos!$C$2:$F$517,2,FALSE),"")</f>
        <v/>
      </c>
      <c r="N761" s="508"/>
      <c r="O761" s="402" t="str">
        <f>IFERROR(VLOOKUP($L761,[4]Insumos!$C$2:$F$517,3,FALSE),"")</f>
        <v/>
      </c>
      <c r="P761" s="337" t="e">
        <f>+Tabla1[[#This Row],[Precio Unitario]]*Tabla1[[#This Row],[Cantidad de Insumos]]</f>
        <v>#VALUE!</v>
      </c>
      <c r="Q761" s="402" t="str">
        <f>IFERROR(VLOOKUP($L761,[4]Insumos!$C$2:$F$517,4,FALSE),"")</f>
        <v/>
      </c>
      <c r="R761" s="571"/>
    </row>
    <row r="762" spans="2:18" s="450" customFormat="1" x14ac:dyDescent="0.25">
      <c r="B762" s="403" t="str">
        <f>IF(Tabla1[[#This Row],[Código_Actividad]]="","",CONCATENATE(Tabla1[[#This Row],[POA]],".",Tabla1[[#This Row],[SRS]],".",Tabla1[[#This Row],[AREA]],".",Tabla1[[#This Row],[TIPO]]))</f>
        <v/>
      </c>
      <c r="C762" s="403" t="str">
        <f>IF(Tabla1[[#This Row],[Código_Actividad]]="","",'Formulario PPGR1'!#REF!)</f>
        <v/>
      </c>
      <c r="D762" s="403" t="str">
        <f>IF(Tabla1[[#This Row],[Código_Actividad]]="","",'Formulario PPGR1'!#REF!)</f>
        <v/>
      </c>
      <c r="E762" s="403" t="str">
        <f>IF(Tabla1[[#This Row],[Código_Actividad]]="","",'Formulario PPGR1'!#REF!)</f>
        <v/>
      </c>
      <c r="F762" s="403" t="str">
        <f>IF(Tabla1[[#This Row],[Código_Actividad]]="","",'Formulario PPGR1'!#REF!)</f>
        <v/>
      </c>
      <c r="G762" s="400"/>
      <c r="H762" s="419" t="str">
        <f>IFERROR(VLOOKUP(Tabla1[[#This Row],[Código_Actividad]],'Formulario PPGR2'!$H$10:$I$1048576,2,FALSE),"")</f>
        <v/>
      </c>
      <c r="I762" s="336" t="str">
        <f>IFERROR(VLOOKUP(Tabla1[[#This Row],[Código_Actividad]],Tabla2[[Código]:[Total de Acciones ]],15,FALSE),"")</f>
        <v/>
      </c>
      <c r="J762" s="557"/>
      <c r="K762" s="567" t="str">
        <f>IFERROR(VLOOKUP($J762,[5]LSIns!$B$5:$C$45,2,FALSE),"")</f>
        <v/>
      </c>
      <c r="L762" s="557"/>
      <c r="M762" s="401" t="str">
        <f>IFERROR(VLOOKUP($L762,[4]Insumos!$C$2:$F$517,2,FALSE),"")</f>
        <v/>
      </c>
      <c r="N762" s="505"/>
      <c r="O762" s="402" t="str">
        <f>IFERROR(VLOOKUP($L762,[4]Insumos!$C$2:$F$517,3,FALSE),"")</f>
        <v/>
      </c>
      <c r="P762" s="337" t="e">
        <f>+Tabla1[[#This Row],[Precio Unitario]]*Tabla1[[#This Row],[Cantidad de Insumos]]</f>
        <v>#VALUE!</v>
      </c>
      <c r="Q762" s="402" t="str">
        <f>IFERROR(VLOOKUP($L762,[4]Insumos!$C$2:$F$517,4,FALSE),"")</f>
        <v/>
      </c>
      <c r="R762" s="571"/>
    </row>
    <row r="763" spans="2:18" s="450" customFormat="1" x14ac:dyDescent="0.25">
      <c r="B763" s="403" t="str">
        <f>IF(Tabla1[[#This Row],[Código_Actividad]]="","",CONCATENATE(Tabla1[[#This Row],[POA]],".",Tabla1[[#This Row],[SRS]],".",Tabla1[[#This Row],[AREA]],".",Tabla1[[#This Row],[TIPO]]))</f>
        <v/>
      </c>
      <c r="C763" s="403" t="str">
        <f>IF(Tabla1[[#This Row],[Código_Actividad]]="","",'Formulario PPGR1'!#REF!)</f>
        <v/>
      </c>
      <c r="D763" s="403" t="str">
        <f>IF(Tabla1[[#This Row],[Código_Actividad]]="","",'Formulario PPGR1'!#REF!)</f>
        <v/>
      </c>
      <c r="E763" s="403" t="str">
        <f>IF(Tabla1[[#This Row],[Código_Actividad]]="","",'Formulario PPGR1'!#REF!)</f>
        <v/>
      </c>
      <c r="F763" s="403" t="str">
        <f>IF(Tabla1[[#This Row],[Código_Actividad]]="","",'Formulario PPGR1'!#REF!)</f>
        <v/>
      </c>
      <c r="G763" s="400"/>
      <c r="H763" s="419" t="str">
        <f>IFERROR(VLOOKUP(Tabla1[[#This Row],[Código_Actividad]],'Formulario PPGR2'!$H$10:$I$1048576,2,FALSE),"")</f>
        <v/>
      </c>
      <c r="I763" s="336" t="str">
        <f>IFERROR(VLOOKUP(Tabla1[[#This Row],[Código_Actividad]],Tabla2[[Código]:[Total de Acciones ]],15,FALSE),"")</f>
        <v/>
      </c>
      <c r="J763" s="565"/>
      <c r="K763" s="566" t="s">
        <v>846</v>
      </c>
      <c r="L763" s="565"/>
      <c r="M763" s="401" t="str">
        <f>IFERROR(VLOOKUP($L763,[4]Insumos!$C$2:$F$517,2,FALSE),"")</f>
        <v/>
      </c>
      <c r="N763" s="509"/>
      <c r="O763" s="402" t="str">
        <f>IFERROR(VLOOKUP($L763,[4]Insumos!$C$2:$F$517,3,FALSE),"")</f>
        <v/>
      </c>
      <c r="P763" s="337" t="e">
        <f>+Tabla1[[#This Row],[Precio Unitario]]*Tabla1[[#This Row],[Cantidad de Insumos]]</f>
        <v>#VALUE!</v>
      </c>
      <c r="Q763" s="402" t="str">
        <f>IFERROR(VLOOKUP($L763,[4]Insumos!$C$2:$F$517,4,FALSE),"")</f>
        <v/>
      </c>
      <c r="R763" s="571"/>
    </row>
    <row r="764" spans="2:18" s="450" customFormat="1" x14ac:dyDescent="0.25">
      <c r="B764" s="403" t="str">
        <f>IF(Tabla1[[#This Row],[Código_Actividad]]="","",CONCATENATE(Tabla1[[#This Row],[POA]],".",Tabla1[[#This Row],[SRS]],".",Tabla1[[#This Row],[AREA]],".",Tabla1[[#This Row],[TIPO]]))</f>
        <v/>
      </c>
      <c r="C764" s="403" t="str">
        <f>IF(Tabla1[[#This Row],[Código_Actividad]]="","",'Formulario PPGR1'!#REF!)</f>
        <v/>
      </c>
      <c r="D764" s="403" t="str">
        <f>IF(Tabla1[[#This Row],[Código_Actividad]]="","",'Formulario PPGR1'!#REF!)</f>
        <v/>
      </c>
      <c r="E764" s="403" t="str">
        <f>IF(Tabla1[[#This Row],[Código_Actividad]]="","",'Formulario PPGR1'!#REF!)</f>
        <v/>
      </c>
      <c r="F764" s="403" t="str">
        <f>IF(Tabla1[[#This Row],[Código_Actividad]]="","",'Formulario PPGR1'!#REF!)</f>
        <v/>
      </c>
      <c r="G764" s="400"/>
      <c r="H764" s="419" t="str">
        <f>IFERROR(VLOOKUP(Tabla1[[#This Row],[Código_Actividad]],'Formulario PPGR2'!$H$10:$I$1048576,2,FALSE),"")</f>
        <v/>
      </c>
      <c r="I764" s="336" t="str">
        <f>IFERROR(VLOOKUP(Tabla1[[#This Row],[Código_Actividad]],Tabla2[[Código]:[Total de Acciones ]],15,FALSE),"")</f>
        <v/>
      </c>
      <c r="J764" s="565"/>
      <c r="K764" s="566" t="s">
        <v>846</v>
      </c>
      <c r="L764" s="565"/>
      <c r="M764" s="401" t="str">
        <f>IFERROR(VLOOKUP($L764,[4]Insumos!$C$2:$F$517,2,FALSE),"")</f>
        <v/>
      </c>
      <c r="N764" s="509"/>
      <c r="O764" s="402" t="str">
        <f>IFERROR(VLOOKUP($L764,[4]Insumos!$C$2:$F$517,3,FALSE),"")</f>
        <v/>
      </c>
      <c r="P764" s="337" t="e">
        <f>+Tabla1[[#This Row],[Precio Unitario]]*Tabla1[[#This Row],[Cantidad de Insumos]]</f>
        <v>#VALUE!</v>
      </c>
      <c r="Q764" s="402" t="str">
        <f>IFERROR(VLOOKUP($L764,[4]Insumos!$C$2:$F$517,4,FALSE),"")</f>
        <v/>
      </c>
      <c r="R764" s="571"/>
    </row>
    <row r="765" spans="2:18" s="450" customFormat="1" x14ac:dyDescent="0.25">
      <c r="B765" s="403" t="str">
        <f>IF(Tabla1[[#This Row],[Código_Actividad]]="","",CONCATENATE(Tabla1[[#This Row],[POA]],".",Tabla1[[#This Row],[SRS]],".",Tabla1[[#This Row],[AREA]],".",Tabla1[[#This Row],[TIPO]]))</f>
        <v/>
      </c>
      <c r="C765" s="403" t="str">
        <f>IF(Tabla1[[#This Row],[Código_Actividad]]="","",'Formulario PPGR1'!#REF!)</f>
        <v/>
      </c>
      <c r="D765" s="403" t="str">
        <f>IF(Tabla1[[#This Row],[Código_Actividad]]="","",'Formulario PPGR1'!#REF!)</f>
        <v/>
      </c>
      <c r="E765" s="403" t="str">
        <f>IF(Tabla1[[#This Row],[Código_Actividad]]="","",'Formulario PPGR1'!#REF!)</f>
        <v/>
      </c>
      <c r="F765" s="403" t="str">
        <f>IF(Tabla1[[#This Row],[Código_Actividad]]="","",'Formulario PPGR1'!#REF!)</f>
        <v/>
      </c>
      <c r="G765" s="400"/>
      <c r="H765" s="419" t="str">
        <f>IFERROR(VLOOKUP(Tabla1[[#This Row],[Código_Actividad]],'Formulario PPGR2'!$H$10:$I$1048576,2,FALSE),"")</f>
        <v/>
      </c>
      <c r="I765" s="336" t="str">
        <f>IFERROR(VLOOKUP(Tabla1[[#This Row],[Código_Actividad]],Tabla2[[Código]:[Total de Acciones ]],15,FALSE),"")</f>
        <v/>
      </c>
      <c r="J765" s="556"/>
      <c r="K765" s="558" t="str">
        <f>IFERROR(VLOOKUP($J765,[6]LSIns!$B$5:$C$45,2,FALSE),"")</f>
        <v/>
      </c>
      <c r="L765" s="557"/>
      <c r="M765" s="401" t="str">
        <f>IFERROR(VLOOKUP($L765,[4]Insumos!$C$2:$F$517,2,FALSE),"")</f>
        <v/>
      </c>
      <c r="N765" s="505"/>
      <c r="O765" s="402" t="str">
        <f>IFERROR(VLOOKUP($L765,[4]Insumos!$C$2:$F$517,3,FALSE),"")</f>
        <v/>
      </c>
      <c r="P765" s="337" t="e">
        <f>+Tabla1[[#This Row],[Precio Unitario]]*Tabla1[[#This Row],[Cantidad de Insumos]]</f>
        <v>#VALUE!</v>
      </c>
      <c r="Q765" s="402" t="str">
        <f>IFERROR(VLOOKUP($L765,[4]Insumos!$C$2:$F$517,4,FALSE),"")</f>
        <v/>
      </c>
      <c r="R765" s="571"/>
    </row>
    <row r="766" spans="2:18" s="450" customFormat="1" x14ac:dyDescent="0.25">
      <c r="B766" s="403" t="str">
        <f>IF(Tabla1[[#This Row],[Código_Actividad]]="","",CONCATENATE(Tabla1[[#This Row],[POA]],".",Tabla1[[#This Row],[SRS]],".",Tabla1[[#This Row],[AREA]],".",Tabla1[[#This Row],[TIPO]]))</f>
        <v/>
      </c>
      <c r="C766" s="403" t="str">
        <f>IF(Tabla1[[#This Row],[Código_Actividad]]="","",'Formulario PPGR1'!#REF!)</f>
        <v/>
      </c>
      <c r="D766" s="403" t="str">
        <f>IF(Tabla1[[#This Row],[Código_Actividad]]="","",'Formulario PPGR1'!#REF!)</f>
        <v/>
      </c>
      <c r="E766" s="403" t="str">
        <f>IF(Tabla1[[#This Row],[Código_Actividad]]="","",'Formulario PPGR1'!#REF!)</f>
        <v/>
      </c>
      <c r="F766" s="403" t="str">
        <f>IF(Tabla1[[#This Row],[Código_Actividad]]="","",'Formulario PPGR1'!#REF!)</f>
        <v/>
      </c>
      <c r="G766" s="400"/>
      <c r="H766" s="419" t="str">
        <f>IFERROR(VLOOKUP(Tabla1[[#This Row],[Código_Actividad]],'Formulario PPGR2'!$H$10:$I$1048576,2,FALSE),"")</f>
        <v/>
      </c>
      <c r="I766" s="336" t="str">
        <f>IFERROR(VLOOKUP(Tabla1[[#This Row],[Código_Actividad]],Tabla2[[Código]:[Total de Acciones ]],15,FALSE),"")</f>
        <v/>
      </c>
      <c r="J766" s="556"/>
      <c r="K766" s="558" t="str">
        <f>IFERROR(VLOOKUP($J766,[6]LSIns!$B$5:$C$45,2,FALSE),"")</f>
        <v/>
      </c>
      <c r="L766" s="557"/>
      <c r="M766" s="401" t="str">
        <f>IFERROR(VLOOKUP($L766,[4]Insumos!$C$2:$F$517,2,FALSE),"")</f>
        <v/>
      </c>
      <c r="N766" s="505"/>
      <c r="O766" s="402" t="str">
        <f>IFERROR(VLOOKUP($L766,[4]Insumos!$C$2:$F$517,3,FALSE),"")</f>
        <v/>
      </c>
      <c r="P766" s="337" t="e">
        <f>+Tabla1[[#This Row],[Precio Unitario]]*Tabla1[[#This Row],[Cantidad de Insumos]]</f>
        <v>#VALUE!</v>
      </c>
      <c r="Q766" s="402" t="str">
        <f>IFERROR(VLOOKUP($L766,[4]Insumos!$C$2:$F$517,4,FALSE),"")</f>
        <v/>
      </c>
      <c r="R766" s="571"/>
    </row>
    <row r="767" spans="2:18" s="450" customFormat="1" x14ac:dyDescent="0.25">
      <c r="B767" s="403" t="str">
        <f>IF(Tabla1[[#This Row],[Código_Actividad]]="","",CONCATENATE(Tabla1[[#This Row],[POA]],".",Tabla1[[#This Row],[SRS]],".",Tabla1[[#This Row],[AREA]],".",Tabla1[[#This Row],[TIPO]]))</f>
        <v/>
      </c>
      <c r="C767" s="403" t="str">
        <f>IF(Tabla1[[#This Row],[Código_Actividad]]="","",'Formulario PPGR1'!#REF!)</f>
        <v/>
      </c>
      <c r="D767" s="403" t="str">
        <f>IF(Tabla1[[#This Row],[Código_Actividad]]="","",'Formulario PPGR1'!#REF!)</f>
        <v/>
      </c>
      <c r="E767" s="403" t="str">
        <f>IF(Tabla1[[#This Row],[Código_Actividad]]="","",'Formulario PPGR1'!#REF!)</f>
        <v/>
      </c>
      <c r="F767" s="403" t="str">
        <f>IF(Tabla1[[#This Row],[Código_Actividad]]="","",'Formulario PPGR1'!#REF!)</f>
        <v/>
      </c>
      <c r="G767" s="400"/>
      <c r="H767" s="419" t="str">
        <f>IFERROR(VLOOKUP(Tabla1[[#This Row],[Código_Actividad]],'Formulario PPGR2'!$H$10:$I$1048576,2,FALSE),"")</f>
        <v/>
      </c>
      <c r="I767" s="336" t="str">
        <f>IFERROR(VLOOKUP(Tabla1[[#This Row],[Código_Actividad]],Tabla2[[Código]:[Total de Acciones ]],15,FALSE),"")</f>
        <v/>
      </c>
      <c r="J767" s="556"/>
      <c r="K767" s="558" t="str">
        <f>IFERROR(VLOOKUP($J767,[6]LSIns!$B$5:$C$45,2,FALSE),"")</f>
        <v/>
      </c>
      <c r="L767" s="557"/>
      <c r="M767" s="401" t="str">
        <f>IFERROR(VLOOKUP($L767,[4]Insumos!$C$2:$F$517,2,FALSE),"")</f>
        <v/>
      </c>
      <c r="N767" s="505"/>
      <c r="O767" s="402" t="str">
        <f>IFERROR(VLOOKUP($L767,[4]Insumos!$C$2:$F$517,3,FALSE),"")</f>
        <v/>
      </c>
      <c r="P767" s="337" t="e">
        <f>+Tabla1[[#This Row],[Precio Unitario]]*Tabla1[[#This Row],[Cantidad de Insumos]]</f>
        <v>#VALUE!</v>
      </c>
      <c r="Q767" s="402" t="str">
        <f>IFERROR(VLOOKUP($L767,[4]Insumos!$C$2:$F$517,4,FALSE),"")</f>
        <v/>
      </c>
      <c r="R767" s="571"/>
    </row>
    <row r="768" spans="2:18" s="450" customFormat="1" x14ac:dyDescent="0.25">
      <c r="B768" s="403" t="str">
        <f>IF(Tabla1[[#This Row],[Código_Actividad]]="","",CONCATENATE(Tabla1[[#This Row],[POA]],".",Tabla1[[#This Row],[SRS]],".",Tabla1[[#This Row],[AREA]],".",Tabla1[[#This Row],[TIPO]]))</f>
        <v/>
      </c>
      <c r="C768" s="403" t="str">
        <f>IF(Tabla1[[#This Row],[Código_Actividad]]="","",'Formulario PPGR1'!#REF!)</f>
        <v/>
      </c>
      <c r="D768" s="403" t="str">
        <f>IF(Tabla1[[#This Row],[Código_Actividad]]="","",'Formulario PPGR1'!#REF!)</f>
        <v/>
      </c>
      <c r="E768" s="403" t="str">
        <f>IF(Tabla1[[#This Row],[Código_Actividad]]="","",'Formulario PPGR1'!#REF!)</f>
        <v/>
      </c>
      <c r="F768" s="403" t="str">
        <f>IF(Tabla1[[#This Row],[Código_Actividad]]="","",'Formulario PPGR1'!#REF!)</f>
        <v/>
      </c>
      <c r="G768" s="400"/>
      <c r="H768" s="419" t="str">
        <f>IFERROR(VLOOKUP(Tabla1[[#This Row],[Código_Actividad]],'Formulario PPGR2'!$H$10:$I$1048576,2,FALSE),"")</f>
        <v/>
      </c>
      <c r="I768" s="336" t="str">
        <f>IFERROR(VLOOKUP(Tabla1[[#This Row],[Código_Actividad]],Tabla2[[Código]:[Total de Acciones ]],15,FALSE),"")</f>
        <v/>
      </c>
      <c r="J768" s="556"/>
      <c r="K768" s="558" t="str">
        <f>IFERROR(VLOOKUP($J768,[6]LSIns!$B$5:$C$45,2,FALSE),"")</f>
        <v/>
      </c>
      <c r="L768" s="557"/>
      <c r="M768" s="401" t="str">
        <f>IFERROR(VLOOKUP($L768,[4]Insumos!$C$2:$F$517,2,FALSE),"")</f>
        <v/>
      </c>
      <c r="N768" s="505"/>
      <c r="O768" s="402" t="str">
        <f>IFERROR(VLOOKUP($L768,[4]Insumos!$C$2:$F$517,3,FALSE),"")</f>
        <v/>
      </c>
      <c r="P768" s="337" t="e">
        <f>+Tabla1[[#This Row],[Precio Unitario]]*Tabla1[[#This Row],[Cantidad de Insumos]]</f>
        <v>#VALUE!</v>
      </c>
      <c r="Q768" s="402" t="str">
        <f>IFERROR(VLOOKUP($L768,[4]Insumos!$C$2:$F$517,4,FALSE),"")</f>
        <v/>
      </c>
      <c r="R768" s="571"/>
    </row>
    <row r="769" spans="2:18" s="450" customFormat="1" x14ac:dyDescent="0.25">
      <c r="B769" s="403" t="str">
        <f>IF(Tabla1[[#This Row],[Código_Actividad]]="","",CONCATENATE(Tabla1[[#This Row],[POA]],".",Tabla1[[#This Row],[SRS]],".",Tabla1[[#This Row],[AREA]],".",Tabla1[[#This Row],[TIPO]]))</f>
        <v/>
      </c>
      <c r="C769" s="403" t="str">
        <f>IF(Tabla1[[#This Row],[Código_Actividad]]="","",'Formulario PPGR1'!#REF!)</f>
        <v/>
      </c>
      <c r="D769" s="403" t="str">
        <f>IF(Tabla1[[#This Row],[Código_Actividad]]="","",'Formulario PPGR1'!#REF!)</f>
        <v/>
      </c>
      <c r="E769" s="403" t="str">
        <f>IF(Tabla1[[#This Row],[Código_Actividad]]="","",'Formulario PPGR1'!#REF!)</f>
        <v/>
      </c>
      <c r="F769" s="403" t="str">
        <f>IF(Tabla1[[#This Row],[Código_Actividad]]="","",'Formulario PPGR1'!#REF!)</f>
        <v/>
      </c>
      <c r="G769" s="400"/>
      <c r="H769" s="419" t="str">
        <f>IFERROR(VLOOKUP(Tabla1[[#This Row],[Código_Actividad]],'Formulario PPGR2'!$H$10:$I$1048576,2,FALSE),"")</f>
        <v/>
      </c>
      <c r="I769" s="336" t="str">
        <f>IFERROR(VLOOKUP(Tabla1[[#This Row],[Código_Actividad]],Tabla2[[Código]:[Total de Acciones ]],15,FALSE),"")</f>
        <v/>
      </c>
      <c r="J769" s="556"/>
      <c r="K769" s="558" t="str">
        <f>IFERROR(VLOOKUP($J769,[6]LSIns!$B$5:$C$45,2,FALSE),"")</f>
        <v/>
      </c>
      <c r="L769" s="557"/>
      <c r="M769" s="401" t="str">
        <f>IFERROR(VLOOKUP($L769,[4]Insumos!$C$2:$F$517,2,FALSE),"")</f>
        <v/>
      </c>
      <c r="N769" s="505"/>
      <c r="O769" s="402" t="str">
        <f>IFERROR(VLOOKUP($L769,[4]Insumos!$C$2:$F$517,3,FALSE),"")</f>
        <v/>
      </c>
      <c r="P769" s="337" t="e">
        <f>+Tabla1[[#This Row],[Precio Unitario]]*Tabla1[[#This Row],[Cantidad de Insumos]]</f>
        <v>#VALUE!</v>
      </c>
      <c r="Q769" s="402" t="str">
        <f>IFERROR(VLOOKUP($L769,[4]Insumos!$C$2:$F$517,4,FALSE),"")</f>
        <v/>
      </c>
      <c r="R769" s="571"/>
    </row>
    <row r="770" spans="2:18" s="450" customFormat="1" x14ac:dyDescent="0.25">
      <c r="B770" s="403" t="str">
        <f>IF(Tabla1[[#This Row],[Código_Actividad]]="","",CONCATENATE(Tabla1[[#This Row],[POA]],".",Tabla1[[#This Row],[SRS]],".",Tabla1[[#This Row],[AREA]],".",Tabla1[[#This Row],[TIPO]]))</f>
        <v/>
      </c>
      <c r="C770" s="403" t="str">
        <f>IF(Tabla1[[#This Row],[Código_Actividad]]="","",'Formulario PPGR1'!#REF!)</f>
        <v/>
      </c>
      <c r="D770" s="403" t="str">
        <f>IF(Tabla1[[#This Row],[Código_Actividad]]="","",'Formulario PPGR1'!#REF!)</f>
        <v/>
      </c>
      <c r="E770" s="403" t="str">
        <f>IF(Tabla1[[#This Row],[Código_Actividad]]="","",'Formulario PPGR1'!#REF!)</f>
        <v/>
      </c>
      <c r="F770" s="403" t="str">
        <f>IF(Tabla1[[#This Row],[Código_Actividad]]="","",'Formulario PPGR1'!#REF!)</f>
        <v/>
      </c>
      <c r="G770" s="400"/>
      <c r="H770" s="419" t="str">
        <f>IFERROR(VLOOKUP(Tabla1[[#This Row],[Código_Actividad]],'Formulario PPGR2'!$H$10:$I$1048576,2,FALSE),"")</f>
        <v/>
      </c>
      <c r="I770" s="336" t="str">
        <f>IFERROR(VLOOKUP(Tabla1[[#This Row],[Código_Actividad]],Tabla2[[Código]:[Total de Acciones ]],15,FALSE),"")</f>
        <v/>
      </c>
      <c r="J770" s="556"/>
      <c r="K770" s="558" t="str">
        <f>IFERROR(VLOOKUP($J770,[6]LSIns!$B$5:$C$45,2,FALSE),"")</f>
        <v/>
      </c>
      <c r="L770" s="557"/>
      <c r="M770" s="401" t="str">
        <f>IFERROR(VLOOKUP($L770,[4]Insumos!$C$2:$F$517,2,FALSE),"")</f>
        <v/>
      </c>
      <c r="N770" s="505"/>
      <c r="O770" s="402" t="str">
        <f>IFERROR(VLOOKUP($L770,[4]Insumos!$C$2:$F$517,3,FALSE),"")</f>
        <v/>
      </c>
      <c r="P770" s="337" t="e">
        <f>+Tabla1[[#This Row],[Precio Unitario]]*Tabla1[[#This Row],[Cantidad de Insumos]]</f>
        <v>#VALUE!</v>
      </c>
      <c r="Q770" s="402" t="str">
        <f>IFERROR(VLOOKUP($L770,[4]Insumos!$C$2:$F$517,4,FALSE),"")</f>
        <v/>
      </c>
      <c r="R770" s="571"/>
    </row>
    <row r="771" spans="2:18" s="450" customFormat="1" x14ac:dyDescent="0.25">
      <c r="B771" s="403" t="str">
        <f>IF(Tabla1[[#This Row],[Código_Actividad]]="","",CONCATENATE(Tabla1[[#This Row],[POA]],".",Tabla1[[#This Row],[SRS]],".",Tabla1[[#This Row],[AREA]],".",Tabla1[[#This Row],[TIPO]]))</f>
        <v/>
      </c>
      <c r="C771" s="403" t="str">
        <f>IF(Tabla1[[#This Row],[Código_Actividad]]="","",'Formulario PPGR1'!#REF!)</f>
        <v/>
      </c>
      <c r="D771" s="403" t="str">
        <f>IF(Tabla1[[#This Row],[Código_Actividad]]="","",'Formulario PPGR1'!#REF!)</f>
        <v/>
      </c>
      <c r="E771" s="403" t="str">
        <f>IF(Tabla1[[#This Row],[Código_Actividad]]="","",'Formulario PPGR1'!#REF!)</f>
        <v/>
      </c>
      <c r="F771" s="403" t="str">
        <f>IF(Tabla1[[#This Row],[Código_Actividad]]="","",'Formulario PPGR1'!#REF!)</f>
        <v/>
      </c>
      <c r="G771" s="400"/>
      <c r="H771" s="419" t="str">
        <f>IFERROR(VLOOKUP(Tabla1[[#This Row],[Código_Actividad]],'Formulario PPGR2'!$H$10:$I$1048576,2,FALSE),"")</f>
        <v/>
      </c>
      <c r="I771" s="336" t="str">
        <f>IFERROR(VLOOKUP(Tabla1[[#This Row],[Código_Actividad]],Tabla2[[Código]:[Total de Acciones ]],15,FALSE),"")</f>
        <v/>
      </c>
      <c r="J771" s="556"/>
      <c r="K771" s="558" t="str">
        <f>IFERROR(VLOOKUP($J771,[6]LSIns!$B$5:$C$45,2,FALSE),"")</f>
        <v/>
      </c>
      <c r="L771" s="557"/>
      <c r="M771" s="401" t="str">
        <f>IFERROR(VLOOKUP($L771,[4]Insumos!$C$2:$F$517,2,FALSE),"")</f>
        <v/>
      </c>
      <c r="N771" s="505"/>
      <c r="O771" s="402" t="str">
        <f>IFERROR(VLOOKUP($L771,[4]Insumos!$C$2:$F$517,3,FALSE),"")</f>
        <v/>
      </c>
      <c r="P771" s="337" t="e">
        <f>+Tabla1[[#This Row],[Precio Unitario]]*Tabla1[[#This Row],[Cantidad de Insumos]]</f>
        <v>#VALUE!</v>
      </c>
      <c r="Q771" s="402" t="str">
        <f>IFERROR(VLOOKUP($L771,[4]Insumos!$C$2:$F$517,4,FALSE),"")</f>
        <v/>
      </c>
      <c r="R771" s="571"/>
    </row>
    <row r="772" spans="2:18" s="450" customFormat="1" x14ac:dyDescent="0.25">
      <c r="B772" s="403" t="str">
        <f>IF(Tabla1[[#This Row],[Código_Actividad]]="","",CONCATENATE(Tabla1[[#This Row],[POA]],".",Tabla1[[#This Row],[SRS]],".",Tabla1[[#This Row],[AREA]],".",Tabla1[[#This Row],[TIPO]]))</f>
        <v/>
      </c>
      <c r="C772" s="403" t="str">
        <f>IF(Tabla1[[#This Row],[Código_Actividad]]="","",'Formulario PPGR1'!#REF!)</f>
        <v/>
      </c>
      <c r="D772" s="403" t="str">
        <f>IF(Tabla1[[#This Row],[Código_Actividad]]="","",'Formulario PPGR1'!#REF!)</f>
        <v/>
      </c>
      <c r="E772" s="403" t="str">
        <f>IF(Tabla1[[#This Row],[Código_Actividad]]="","",'Formulario PPGR1'!#REF!)</f>
        <v/>
      </c>
      <c r="F772" s="403" t="str">
        <f>IF(Tabla1[[#This Row],[Código_Actividad]]="","",'Formulario PPGR1'!#REF!)</f>
        <v/>
      </c>
      <c r="G772" s="400"/>
      <c r="H772" s="419" t="str">
        <f>IFERROR(VLOOKUP(Tabla1[[#This Row],[Código_Actividad]],'Formulario PPGR2'!$H$10:$I$1048576,2,FALSE),"")</f>
        <v/>
      </c>
      <c r="I772" s="336" t="str">
        <f>IFERROR(VLOOKUP(Tabla1[[#This Row],[Código_Actividad]],Tabla2[[Código]:[Total de Acciones ]],15,FALSE),"")</f>
        <v/>
      </c>
      <c r="J772" s="556"/>
      <c r="K772" s="558" t="str">
        <f>IFERROR(VLOOKUP($J772,[6]LSIns!$B$5:$C$45,2,FALSE),"")</f>
        <v/>
      </c>
      <c r="L772" s="557"/>
      <c r="M772" s="401" t="str">
        <f>IFERROR(VLOOKUP($L772,[4]Insumos!$C$2:$F$517,2,FALSE),"")</f>
        <v/>
      </c>
      <c r="N772" s="505"/>
      <c r="O772" s="402" t="str">
        <f>IFERROR(VLOOKUP($L772,[4]Insumos!$C$2:$F$517,3,FALSE),"")</f>
        <v/>
      </c>
      <c r="P772" s="337" t="e">
        <f>+Tabla1[[#This Row],[Precio Unitario]]*Tabla1[[#This Row],[Cantidad de Insumos]]</f>
        <v>#VALUE!</v>
      </c>
      <c r="Q772" s="402" t="str">
        <f>IFERROR(VLOOKUP($L772,[4]Insumos!$C$2:$F$517,4,FALSE),"")</f>
        <v/>
      </c>
      <c r="R772" s="571"/>
    </row>
    <row r="773" spans="2:18" s="450" customFormat="1" x14ac:dyDescent="0.25">
      <c r="B773" s="403" t="str">
        <f>IF(Tabla1[[#This Row],[Código_Actividad]]="","",CONCATENATE(Tabla1[[#This Row],[POA]],".",Tabla1[[#This Row],[SRS]],".",Tabla1[[#This Row],[AREA]],".",Tabla1[[#This Row],[TIPO]]))</f>
        <v/>
      </c>
      <c r="C773" s="403" t="str">
        <f>IF(Tabla1[[#This Row],[Código_Actividad]]="","",'Formulario PPGR1'!#REF!)</f>
        <v/>
      </c>
      <c r="D773" s="403" t="str">
        <f>IF(Tabla1[[#This Row],[Código_Actividad]]="","",'Formulario PPGR1'!#REF!)</f>
        <v/>
      </c>
      <c r="E773" s="403" t="str">
        <f>IF(Tabla1[[#This Row],[Código_Actividad]]="","",'Formulario PPGR1'!#REF!)</f>
        <v/>
      </c>
      <c r="F773" s="403" t="str">
        <f>IF(Tabla1[[#This Row],[Código_Actividad]]="","",'Formulario PPGR1'!#REF!)</f>
        <v/>
      </c>
      <c r="G773" s="400"/>
      <c r="H773" s="419" t="str">
        <f>IFERROR(VLOOKUP(Tabla1[[#This Row],[Código_Actividad]],'Formulario PPGR2'!$H$10:$I$1048576,2,FALSE),"")</f>
        <v/>
      </c>
      <c r="I773" s="336" t="str">
        <f>IFERROR(VLOOKUP(Tabla1[[#This Row],[Código_Actividad]],Tabla2[[Código]:[Total de Acciones ]],15,FALSE),"")</f>
        <v/>
      </c>
      <c r="J773" s="556"/>
      <c r="K773" s="558" t="str">
        <f>IFERROR(VLOOKUP($J773,[6]LSIns!$B$5:$C$45,2,FALSE),"")</f>
        <v/>
      </c>
      <c r="L773" s="557"/>
      <c r="M773" s="401" t="str">
        <f>IFERROR(VLOOKUP($L773,[4]Insumos!$C$2:$F$517,2,FALSE),"")</f>
        <v/>
      </c>
      <c r="N773" s="505"/>
      <c r="O773" s="402" t="str">
        <f>IFERROR(VLOOKUP($L773,[4]Insumos!$C$2:$F$517,3,FALSE),"")</f>
        <v/>
      </c>
      <c r="P773" s="337" t="e">
        <f>+Tabla1[[#This Row],[Precio Unitario]]*Tabla1[[#This Row],[Cantidad de Insumos]]</f>
        <v>#VALUE!</v>
      </c>
      <c r="Q773" s="402" t="str">
        <f>IFERROR(VLOOKUP($L773,[4]Insumos!$C$2:$F$517,4,FALSE),"")</f>
        <v/>
      </c>
      <c r="R773" s="571"/>
    </row>
    <row r="774" spans="2:18" s="450" customFormat="1" x14ac:dyDescent="0.25">
      <c r="B774" s="403" t="str">
        <f>IF(Tabla1[[#This Row],[Código_Actividad]]="","",CONCATENATE(Tabla1[[#This Row],[POA]],".",Tabla1[[#This Row],[SRS]],".",Tabla1[[#This Row],[AREA]],".",Tabla1[[#This Row],[TIPO]]))</f>
        <v/>
      </c>
      <c r="C774" s="403" t="str">
        <f>IF(Tabla1[[#This Row],[Código_Actividad]]="","",'Formulario PPGR1'!#REF!)</f>
        <v/>
      </c>
      <c r="D774" s="403" t="str">
        <f>IF(Tabla1[[#This Row],[Código_Actividad]]="","",'Formulario PPGR1'!#REF!)</f>
        <v/>
      </c>
      <c r="E774" s="403" t="str">
        <f>IF(Tabla1[[#This Row],[Código_Actividad]]="","",'Formulario PPGR1'!#REF!)</f>
        <v/>
      </c>
      <c r="F774" s="403" t="str">
        <f>IF(Tabla1[[#This Row],[Código_Actividad]]="","",'Formulario PPGR1'!#REF!)</f>
        <v/>
      </c>
      <c r="G774" s="400"/>
      <c r="H774" s="419" t="str">
        <f>IFERROR(VLOOKUP(Tabla1[[#This Row],[Código_Actividad]],'Formulario PPGR2'!$H$10:$I$1048576,2,FALSE),"")</f>
        <v/>
      </c>
      <c r="I774" s="336" t="str">
        <f>IFERROR(VLOOKUP(Tabla1[[#This Row],[Código_Actividad]],Tabla2[[Código]:[Total de Acciones ]],15,FALSE),"")</f>
        <v/>
      </c>
      <c r="J774" s="556"/>
      <c r="K774" s="558" t="str">
        <f>IFERROR(VLOOKUP($J774,[6]LSIns!$B$5:$C$45,2,FALSE),"")</f>
        <v/>
      </c>
      <c r="L774" s="557"/>
      <c r="M774" s="401" t="str">
        <f>IFERROR(VLOOKUP($L774,[4]Insumos!$C$2:$F$517,2,FALSE),"")</f>
        <v/>
      </c>
      <c r="N774" s="505"/>
      <c r="O774" s="402" t="str">
        <f>IFERROR(VLOOKUP($L774,[4]Insumos!$C$2:$F$517,3,FALSE),"")</f>
        <v/>
      </c>
      <c r="P774" s="337" t="e">
        <f>+Tabla1[[#This Row],[Precio Unitario]]*Tabla1[[#This Row],[Cantidad de Insumos]]</f>
        <v>#VALUE!</v>
      </c>
      <c r="Q774" s="402" t="str">
        <f>IFERROR(VLOOKUP($L774,[4]Insumos!$C$2:$F$517,4,FALSE),"")</f>
        <v/>
      </c>
      <c r="R774" s="571"/>
    </row>
    <row r="775" spans="2:18" s="450" customFormat="1" x14ac:dyDescent="0.25">
      <c r="B775" s="403" t="str">
        <f>IF(Tabla1[[#This Row],[Código_Actividad]]="","",CONCATENATE(Tabla1[[#This Row],[POA]],".",Tabla1[[#This Row],[SRS]],".",Tabla1[[#This Row],[AREA]],".",Tabla1[[#This Row],[TIPO]]))</f>
        <v/>
      </c>
      <c r="C775" s="403" t="str">
        <f>IF(Tabla1[[#This Row],[Código_Actividad]]="","",'Formulario PPGR1'!#REF!)</f>
        <v/>
      </c>
      <c r="D775" s="403" t="str">
        <f>IF(Tabla1[[#This Row],[Código_Actividad]]="","",'Formulario PPGR1'!#REF!)</f>
        <v/>
      </c>
      <c r="E775" s="403" t="str">
        <f>IF(Tabla1[[#This Row],[Código_Actividad]]="","",'Formulario PPGR1'!#REF!)</f>
        <v/>
      </c>
      <c r="F775" s="403" t="str">
        <f>IF(Tabla1[[#This Row],[Código_Actividad]]="","",'Formulario PPGR1'!#REF!)</f>
        <v/>
      </c>
      <c r="G775" s="400"/>
      <c r="H775" s="419" t="str">
        <f>IFERROR(VLOOKUP(Tabla1[[#This Row],[Código_Actividad]],'Formulario PPGR2'!$H$10:$I$1048576,2,FALSE),"")</f>
        <v/>
      </c>
      <c r="I775" s="336" t="str">
        <f>IFERROR(VLOOKUP(Tabla1[[#This Row],[Código_Actividad]],Tabla2[[Código]:[Total de Acciones ]],15,FALSE),"")</f>
        <v/>
      </c>
      <c r="J775" s="556"/>
      <c r="K775" s="558" t="str">
        <f>IFERROR(VLOOKUP($J775,[6]LSIns!$B$5:$C$45,2,FALSE),"")</f>
        <v/>
      </c>
      <c r="L775" s="557"/>
      <c r="M775" s="401" t="str">
        <f>IFERROR(VLOOKUP($L775,[4]Insumos!$C$2:$F$517,2,FALSE),"")</f>
        <v/>
      </c>
      <c r="N775" s="505"/>
      <c r="O775" s="402" t="str">
        <f>IFERROR(VLOOKUP($L775,[4]Insumos!$C$2:$F$517,3,FALSE),"")</f>
        <v/>
      </c>
      <c r="P775" s="337" t="e">
        <f>+Tabla1[[#This Row],[Precio Unitario]]*Tabla1[[#This Row],[Cantidad de Insumos]]</f>
        <v>#VALUE!</v>
      </c>
      <c r="Q775" s="402" t="str">
        <f>IFERROR(VLOOKUP($L775,[4]Insumos!$C$2:$F$517,4,FALSE),"")</f>
        <v/>
      </c>
      <c r="R775" s="571"/>
    </row>
    <row r="776" spans="2:18" s="450" customFormat="1" x14ac:dyDescent="0.25">
      <c r="B776" s="403" t="str">
        <f>IF(Tabla1[[#This Row],[Código_Actividad]]="","",CONCATENATE(Tabla1[[#This Row],[POA]],".",Tabla1[[#This Row],[SRS]],".",Tabla1[[#This Row],[AREA]],".",Tabla1[[#This Row],[TIPO]]))</f>
        <v/>
      </c>
      <c r="C776" s="403" t="str">
        <f>IF(Tabla1[[#This Row],[Código_Actividad]]="","",'Formulario PPGR1'!#REF!)</f>
        <v/>
      </c>
      <c r="D776" s="403" t="str">
        <f>IF(Tabla1[[#This Row],[Código_Actividad]]="","",'Formulario PPGR1'!#REF!)</f>
        <v/>
      </c>
      <c r="E776" s="403" t="str">
        <f>IF(Tabla1[[#This Row],[Código_Actividad]]="","",'Formulario PPGR1'!#REF!)</f>
        <v/>
      </c>
      <c r="F776" s="403" t="str">
        <f>IF(Tabla1[[#This Row],[Código_Actividad]]="","",'Formulario PPGR1'!#REF!)</f>
        <v/>
      </c>
      <c r="G776" s="400"/>
      <c r="H776" s="419" t="str">
        <f>IFERROR(VLOOKUP(Tabla1[[#This Row],[Código_Actividad]],'Formulario PPGR2'!$H$10:$I$1048576,2,FALSE),"")</f>
        <v/>
      </c>
      <c r="I776" s="336" t="str">
        <f>IFERROR(VLOOKUP(Tabla1[[#This Row],[Código_Actividad]],Tabla2[[Código]:[Total de Acciones ]],15,FALSE),"")</f>
        <v/>
      </c>
      <c r="J776" s="556"/>
      <c r="K776" s="558" t="str">
        <f>IFERROR(VLOOKUP($J776,[6]LSIns!$B$5:$C$45,2,FALSE),"")</f>
        <v/>
      </c>
      <c r="L776" s="557"/>
      <c r="M776" s="401" t="str">
        <f>IFERROR(VLOOKUP($L776,[4]Insumos!$C$2:$F$517,2,FALSE),"")</f>
        <v/>
      </c>
      <c r="N776" s="505"/>
      <c r="O776" s="402" t="str">
        <f>IFERROR(VLOOKUP($L776,[4]Insumos!$C$2:$F$517,3,FALSE),"")</f>
        <v/>
      </c>
      <c r="P776" s="337" t="e">
        <f>+Tabla1[[#This Row],[Precio Unitario]]*Tabla1[[#This Row],[Cantidad de Insumos]]</f>
        <v>#VALUE!</v>
      </c>
      <c r="Q776" s="402" t="str">
        <f>IFERROR(VLOOKUP($L776,[4]Insumos!$C$2:$F$517,4,FALSE),"")</f>
        <v/>
      </c>
      <c r="R776" s="571"/>
    </row>
    <row r="777" spans="2:18" s="450" customFormat="1" x14ac:dyDescent="0.25">
      <c r="B777" s="403" t="str">
        <f>IF(Tabla1[[#This Row],[Código_Actividad]]="","",CONCATENATE(Tabla1[[#This Row],[POA]],".",Tabla1[[#This Row],[SRS]],".",Tabla1[[#This Row],[AREA]],".",Tabla1[[#This Row],[TIPO]]))</f>
        <v/>
      </c>
      <c r="C777" s="403" t="str">
        <f>IF(Tabla1[[#This Row],[Código_Actividad]]="","",'Formulario PPGR1'!#REF!)</f>
        <v/>
      </c>
      <c r="D777" s="403" t="str">
        <f>IF(Tabla1[[#This Row],[Código_Actividad]]="","",'Formulario PPGR1'!#REF!)</f>
        <v/>
      </c>
      <c r="E777" s="403" t="str">
        <f>IF(Tabla1[[#This Row],[Código_Actividad]]="","",'Formulario PPGR1'!#REF!)</f>
        <v/>
      </c>
      <c r="F777" s="403" t="str">
        <f>IF(Tabla1[[#This Row],[Código_Actividad]]="","",'Formulario PPGR1'!#REF!)</f>
        <v/>
      </c>
      <c r="G777" s="400"/>
      <c r="H777" s="419" t="str">
        <f>IFERROR(VLOOKUP(Tabla1[[#This Row],[Código_Actividad]],'Formulario PPGR2'!$H$10:$I$1048576,2,FALSE),"")</f>
        <v/>
      </c>
      <c r="I777" s="336" t="str">
        <f>IFERROR(VLOOKUP(Tabla1[[#This Row],[Código_Actividad]],Tabla2[[Código]:[Total de Acciones ]],15,FALSE),"")</f>
        <v/>
      </c>
      <c r="J777" s="556"/>
      <c r="K777" s="558" t="str">
        <f>IFERROR(VLOOKUP($J777,[6]LSIns!$B$5:$C$45,2,FALSE),"")</f>
        <v/>
      </c>
      <c r="L777" s="557"/>
      <c r="M777" s="401" t="str">
        <f>IFERROR(VLOOKUP($L777,[4]Insumos!$C$2:$F$517,2,FALSE),"")</f>
        <v/>
      </c>
      <c r="N777" s="505"/>
      <c r="O777" s="402" t="str">
        <f>IFERROR(VLOOKUP($L777,[4]Insumos!$C$2:$F$517,3,FALSE),"")</f>
        <v/>
      </c>
      <c r="P777" s="337" t="e">
        <f>+Tabla1[[#This Row],[Precio Unitario]]*Tabla1[[#This Row],[Cantidad de Insumos]]</f>
        <v>#VALUE!</v>
      </c>
      <c r="Q777" s="402" t="str">
        <f>IFERROR(VLOOKUP($L777,[4]Insumos!$C$2:$F$517,4,FALSE),"")</f>
        <v/>
      </c>
      <c r="R777" s="571"/>
    </row>
    <row r="778" spans="2:18" s="450" customFormat="1" x14ac:dyDescent="0.25">
      <c r="B778" s="403" t="str">
        <f>IF(Tabla1[[#This Row],[Código_Actividad]]="","",CONCATENATE(Tabla1[[#This Row],[POA]],".",Tabla1[[#This Row],[SRS]],".",Tabla1[[#This Row],[AREA]],".",Tabla1[[#This Row],[TIPO]]))</f>
        <v/>
      </c>
      <c r="C778" s="403" t="str">
        <f>IF(Tabla1[[#This Row],[Código_Actividad]]="","",'Formulario PPGR1'!#REF!)</f>
        <v/>
      </c>
      <c r="D778" s="403" t="str">
        <f>IF(Tabla1[[#This Row],[Código_Actividad]]="","",'Formulario PPGR1'!#REF!)</f>
        <v/>
      </c>
      <c r="E778" s="403" t="str">
        <f>IF(Tabla1[[#This Row],[Código_Actividad]]="","",'Formulario PPGR1'!#REF!)</f>
        <v/>
      </c>
      <c r="F778" s="403" t="str">
        <f>IF(Tabla1[[#This Row],[Código_Actividad]]="","",'Formulario PPGR1'!#REF!)</f>
        <v/>
      </c>
      <c r="G778" s="400"/>
      <c r="H778" s="419" t="str">
        <f>IFERROR(VLOOKUP(Tabla1[[#This Row],[Código_Actividad]],'Formulario PPGR2'!$H$10:$I$1048576,2,FALSE),"")</f>
        <v/>
      </c>
      <c r="I778" s="336" t="str">
        <f>IFERROR(VLOOKUP(Tabla1[[#This Row],[Código_Actividad]],Tabla2[[Código]:[Total de Acciones ]],15,FALSE),"")</f>
        <v/>
      </c>
      <c r="J778" s="556"/>
      <c r="K778" s="558" t="str">
        <f>IFERROR(VLOOKUP($J778,[6]LSIns!$B$5:$C$45,2,FALSE),"")</f>
        <v/>
      </c>
      <c r="L778" s="557"/>
      <c r="M778" s="401" t="str">
        <f>IFERROR(VLOOKUP($L778,[4]Insumos!$C$2:$F$517,2,FALSE),"")</f>
        <v/>
      </c>
      <c r="N778" s="505"/>
      <c r="O778" s="402" t="str">
        <f>IFERROR(VLOOKUP($L778,[4]Insumos!$C$2:$F$517,3,FALSE),"")</f>
        <v/>
      </c>
      <c r="P778" s="337" t="e">
        <f>+Tabla1[[#This Row],[Precio Unitario]]*Tabla1[[#This Row],[Cantidad de Insumos]]</f>
        <v>#VALUE!</v>
      </c>
      <c r="Q778" s="402" t="str">
        <f>IFERROR(VLOOKUP($L778,[4]Insumos!$C$2:$F$517,4,FALSE),"")</f>
        <v/>
      </c>
      <c r="R778" s="571"/>
    </row>
    <row r="779" spans="2:18" s="450" customFormat="1" x14ac:dyDescent="0.25">
      <c r="B779" s="403" t="str">
        <f>IF(Tabla1[[#This Row],[Código_Actividad]]="","",CONCATENATE(Tabla1[[#This Row],[POA]],".",Tabla1[[#This Row],[SRS]],".",Tabla1[[#This Row],[AREA]],".",Tabla1[[#This Row],[TIPO]]))</f>
        <v/>
      </c>
      <c r="C779" s="403" t="str">
        <f>IF(Tabla1[[#This Row],[Código_Actividad]]="","",'Formulario PPGR1'!#REF!)</f>
        <v/>
      </c>
      <c r="D779" s="403" t="str">
        <f>IF(Tabla1[[#This Row],[Código_Actividad]]="","",'Formulario PPGR1'!#REF!)</f>
        <v/>
      </c>
      <c r="E779" s="403" t="str">
        <f>IF(Tabla1[[#This Row],[Código_Actividad]]="","",'Formulario PPGR1'!#REF!)</f>
        <v/>
      </c>
      <c r="F779" s="403" t="str">
        <f>IF(Tabla1[[#This Row],[Código_Actividad]]="","",'Formulario PPGR1'!#REF!)</f>
        <v/>
      </c>
      <c r="G779" s="400"/>
      <c r="H779" s="419" t="str">
        <f>IFERROR(VLOOKUP(Tabla1[[#This Row],[Código_Actividad]],'Formulario PPGR2'!$H$10:$I$1048576,2,FALSE),"")</f>
        <v/>
      </c>
      <c r="I779" s="336" t="str">
        <f>IFERROR(VLOOKUP(Tabla1[[#This Row],[Código_Actividad]],Tabla2[[Código]:[Total de Acciones ]],15,FALSE),"")</f>
        <v/>
      </c>
      <c r="J779" s="556"/>
      <c r="K779" s="558" t="str">
        <f>IFERROR(VLOOKUP($J779,[6]LSIns!$B$5:$C$45,2,FALSE),"")</f>
        <v/>
      </c>
      <c r="L779" s="557"/>
      <c r="M779" s="401" t="str">
        <f>IFERROR(VLOOKUP($L779,[4]Insumos!$C$2:$F$517,2,FALSE),"")</f>
        <v/>
      </c>
      <c r="N779" s="505"/>
      <c r="O779" s="402" t="str">
        <f>IFERROR(VLOOKUP($L779,[4]Insumos!$C$2:$F$517,3,FALSE),"")</f>
        <v/>
      </c>
      <c r="P779" s="337" t="e">
        <f>+Tabla1[[#This Row],[Precio Unitario]]*Tabla1[[#This Row],[Cantidad de Insumos]]</f>
        <v>#VALUE!</v>
      </c>
      <c r="Q779" s="402" t="str">
        <f>IFERROR(VLOOKUP($L779,[4]Insumos!$C$2:$F$517,4,FALSE),"")</f>
        <v/>
      </c>
      <c r="R779" s="571"/>
    </row>
    <row r="780" spans="2:18" s="450" customFormat="1" x14ac:dyDescent="0.25">
      <c r="B780" s="403" t="str">
        <f>IF(Tabla1[[#This Row],[Código_Actividad]]="","",CONCATENATE(Tabla1[[#This Row],[POA]],".",Tabla1[[#This Row],[SRS]],".",Tabla1[[#This Row],[AREA]],".",Tabla1[[#This Row],[TIPO]]))</f>
        <v/>
      </c>
      <c r="C780" s="403" t="str">
        <f>IF(Tabla1[[#This Row],[Código_Actividad]]="","",'Formulario PPGR1'!#REF!)</f>
        <v/>
      </c>
      <c r="D780" s="403" t="str">
        <f>IF(Tabla1[[#This Row],[Código_Actividad]]="","",'Formulario PPGR1'!#REF!)</f>
        <v/>
      </c>
      <c r="E780" s="403" t="str">
        <f>IF(Tabla1[[#This Row],[Código_Actividad]]="","",'Formulario PPGR1'!#REF!)</f>
        <v/>
      </c>
      <c r="F780" s="403" t="str">
        <f>IF(Tabla1[[#This Row],[Código_Actividad]]="","",'Formulario PPGR1'!#REF!)</f>
        <v/>
      </c>
      <c r="G780" s="400"/>
      <c r="H780" s="419" t="str">
        <f>IFERROR(VLOOKUP(Tabla1[[#This Row],[Código_Actividad]],'Formulario PPGR2'!$H$10:$I$1048576,2,FALSE),"")</f>
        <v/>
      </c>
      <c r="I780" s="336" t="str">
        <f>IFERROR(VLOOKUP(Tabla1[[#This Row],[Código_Actividad]],Tabla2[[Código]:[Total de Acciones ]],15,FALSE),"")</f>
        <v/>
      </c>
      <c r="J780" s="556"/>
      <c r="K780" s="558" t="str">
        <f>IFERROR(VLOOKUP($J780,[6]LSIns!$B$5:$C$45,2,FALSE),"")</f>
        <v/>
      </c>
      <c r="L780" s="557"/>
      <c r="M780" s="401" t="str">
        <f>IFERROR(VLOOKUP($L780,[4]Insumos!$C$2:$F$517,2,FALSE),"")</f>
        <v/>
      </c>
      <c r="N780" s="505"/>
      <c r="O780" s="402" t="str">
        <f>IFERROR(VLOOKUP($L780,[4]Insumos!$C$2:$F$517,3,FALSE),"")</f>
        <v/>
      </c>
      <c r="P780" s="337" t="e">
        <f>+Tabla1[[#This Row],[Precio Unitario]]*Tabla1[[#This Row],[Cantidad de Insumos]]</f>
        <v>#VALUE!</v>
      </c>
      <c r="Q780" s="402" t="str">
        <f>IFERROR(VLOOKUP($L780,[4]Insumos!$C$2:$F$517,4,FALSE),"")</f>
        <v/>
      </c>
      <c r="R780" s="571"/>
    </row>
    <row r="781" spans="2:18" s="450" customFormat="1" x14ac:dyDescent="0.25">
      <c r="B781" s="403" t="str">
        <f>IF(Tabla1[[#This Row],[Código_Actividad]]="","",CONCATENATE(Tabla1[[#This Row],[POA]],".",Tabla1[[#This Row],[SRS]],".",Tabla1[[#This Row],[AREA]],".",Tabla1[[#This Row],[TIPO]]))</f>
        <v/>
      </c>
      <c r="C781" s="403" t="str">
        <f>IF(Tabla1[[#This Row],[Código_Actividad]]="","",'Formulario PPGR1'!#REF!)</f>
        <v/>
      </c>
      <c r="D781" s="403" t="str">
        <f>IF(Tabla1[[#This Row],[Código_Actividad]]="","",'Formulario PPGR1'!#REF!)</f>
        <v/>
      </c>
      <c r="E781" s="403" t="str">
        <f>IF(Tabla1[[#This Row],[Código_Actividad]]="","",'Formulario PPGR1'!#REF!)</f>
        <v/>
      </c>
      <c r="F781" s="403" t="str">
        <f>IF(Tabla1[[#This Row],[Código_Actividad]]="","",'Formulario PPGR1'!#REF!)</f>
        <v/>
      </c>
      <c r="G781" s="400"/>
      <c r="H781" s="419" t="str">
        <f>IFERROR(VLOOKUP(Tabla1[[#This Row],[Código_Actividad]],'Formulario PPGR2'!$H$10:$I$1048576,2,FALSE),"")</f>
        <v/>
      </c>
      <c r="I781" s="336" t="str">
        <f>IFERROR(VLOOKUP(Tabla1[[#This Row],[Código_Actividad]],Tabla2[[Código]:[Total de Acciones ]],15,FALSE),"")</f>
        <v/>
      </c>
      <c r="J781" s="556"/>
      <c r="K781" s="558" t="str">
        <f>IFERROR(VLOOKUP($J781,[6]LSIns!$B$5:$C$45,2,FALSE),"")</f>
        <v/>
      </c>
      <c r="L781" s="557"/>
      <c r="M781" s="401" t="str">
        <f>IFERROR(VLOOKUP($L781,[4]Insumos!$C$2:$F$517,2,FALSE),"")</f>
        <v/>
      </c>
      <c r="N781" s="505"/>
      <c r="O781" s="402" t="str">
        <f>IFERROR(VLOOKUP($L781,[4]Insumos!$C$2:$F$517,3,FALSE),"")</f>
        <v/>
      </c>
      <c r="P781" s="337" t="e">
        <f>+Tabla1[[#This Row],[Precio Unitario]]*Tabla1[[#This Row],[Cantidad de Insumos]]</f>
        <v>#VALUE!</v>
      </c>
      <c r="Q781" s="402" t="str">
        <f>IFERROR(VLOOKUP($L781,[4]Insumos!$C$2:$F$517,4,FALSE),"")</f>
        <v/>
      </c>
      <c r="R781" s="571"/>
    </row>
    <row r="782" spans="2:18" s="450" customFormat="1" x14ac:dyDescent="0.25">
      <c r="B782" s="403" t="str">
        <f>IF(Tabla1[[#This Row],[Código_Actividad]]="","",CONCATENATE(Tabla1[[#This Row],[POA]],".",Tabla1[[#This Row],[SRS]],".",Tabla1[[#This Row],[AREA]],".",Tabla1[[#This Row],[TIPO]]))</f>
        <v/>
      </c>
      <c r="C782" s="403" t="str">
        <f>IF(Tabla1[[#This Row],[Código_Actividad]]="","",'Formulario PPGR1'!#REF!)</f>
        <v/>
      </c>
      <c r="D782" s="403" t="str">
        <f>IF(Tabla1[[#This Row],[Código_Actividad]]="","",'Formulario PPGR1'!#REF!)</f>
        <v/>
      </c>
      <c r="E782" s="403" t="str">
        <f>IF(Tabla1[[#This Row],[Código_Actividad]]="","",'Formulario PPGR1'!#REF!)</f>
        <v/>
      </c>
      <c r="F782" s="403" t="str">
        <f>IF(Tabla1[[#This Row],[Código_Actividad]]="","",'Formulario PPGR1'!#REF!)</f>
        <v/>
      </c>
      <c r="G782" s="400"/>
      <c r="H782" s="419" t="str">
        <f>IFERROR(VLOOKUP(Tabla1[[#This Row],[Código_Actividad]],'Formulario PPGR2'!$H$10:$I$1048576,2,FALSE),"")</f>
        <v/>
      </c>
      <c r="I782" s="336" t="str">
        <f>IFERROR(VLOOKUP(Tabla1[[#This Row],[Código_Actividad]],Tabla2[[Código]:[Total de Acciones ]],15,FALSE),"")</f>
        <v/>
      </c>
      <c r="J782" s="556"/>
      <c r="K782" s="558" t="str">
        <f>IFERROR(VLOOKUP($J782,[6]LSIns!$B$5:$C$45,2,FALSE),"")</f>
        <v/>
      </c>
      <c r="L782" s="557"/>
      <c r="M782" s="401" t="str">
        <f>IFERROR(VLOOKUP($L782,[4]Insumos!$C$2:$F$517,2,FALSE),"")</f>
        <v/>
      </c>
      <c r="N782" s="505"/>
      <c r="O782" s="402" t="str">
        <f>IFERROR(VLOOKUP($L782,[4]Insumos!$C$2:$F$517,3,FALSE),"")</f>
        <v/>
      </c>
      <c r="P782" s="337" t="e">
        <f>+Tabla1[[#This Row],[Precio Unitario]]*Tabla1[[#This Row],[Cantidad de Insumos]]</f>
        <v>#VALUE!</v>
      </c>
      <c r="Q782" s="402" t="str">
        <f>IFERROR(VLOOKUP($L782,[4]Insumos!$C$2:$F$517,4,FALSE),"")</f>
        <v/>
      </c>
      <c r="R782" s="571"/>
    </row>
    <row r="783" spans="2:18" s="450" customFormat="1" x14ac:dyDescent="0.25">
      <c r="B783" s="403" t="str">
        <f>IF(Tabla1[[#This Row],[Código_Actividad]]="","",CONCATENATE(Tabla1[[#This Row],[POA]],".",Tabla1[[#This Row],[SRS]],".",Tabla1[[#This Row],[AREA]],".",Tabla1[[#This Row],[TIPO]]))</f>
        <v/>
      </c>
      <c r="C783" s="403" t="str">
        <f>IF(Tabla1[[#This Row],[Código_Actividad]]="","",'Formulario PPGR1'!#REF!)</f>
        <v/>
      </c>
      <c r="D783" s="403" t="str">
        <f>IF(Tabla1[[#This Row],[Código_Actividad]]="","",'Formulario PPGR1'!#REF!)</f>
        <v/>
      </c>
      <c r="E783" s="403" t="str">
        <f>IF(Tabla1[[#This Row],[Código_Actividad]]="","",'Formulario PPGR1'!#REF!)</f>
        <v/>
      </c>
      <c r="F783" s="403" t="str">
        <f>IF(Tabla1[[#This Row],[Código_Actividad]]="","",'Formulario PPGR1'!#REF!)</f>
        <v/>
      </c>
      <c r="G783" s="400"/>
      <c r="H783" s="419" t="str">
        <f>IFERROR(VLOOKUP(Tabla1[[#This Row],[Código_Actividad]],'Formulario PPGR2'!$H$10:$I$1048576,2,FALSE),"")</f>
        <v/>
      </c>
      <c r="I783" s="336" t="str">
        <f>IFERROR(VLOOKUP(Tabla1[[#This Row],[Código_Actividad]],Tabla2[[Código]:[Total de Acciones ]],15,FALSE),"")</f>
        <v/>
      </c>
      <c r="J783" s="556"/>
      <c r="K783" s="558" t="str">
        <f>IFERROR(VLOOKUP($J783,[6]LSIns!$B$5:$C$45,2,FALSE),"")</f>
        <v/>
      </c>
      <c r="L783" s="557"/>
      <c r="M783" s="401" t="str">
        <f>IFERROR(VLOOKUP($L783,[4]Insumos!$C$2:$F$517,2,FALSE),"")</f>
        <v/>
      </c>
      <c r="N783" s="505"/>
      <c r="O783" s="402" t="str">
        <f>IFERROR(VLOOKUP($L783,[4]Insumos!$C$2:$F$517,3,FALSE),"")</f>
        <v/>
      </c>
      <c r="P783" s="337" t="e">
        <f>+Tabla1[[#This Row],[Precio Unitario]]*Tabla1[[#This Row],[Cantidad de Insumos]]</f>
        <v>#VALUE!</v>
      </c>
      <c r="Q783" s="402" t="str">
        <f>IFERROR(VLOOKUP($L783,[4]Insumos!$C$2:$F$517,4,FALSE),"")</f>
        <v/>
      </c>
      <c r="R783" s="571"/>
    </row>
    <row r="784" spans="2:18" s="450" customFormat="1" x14ac:dyDescent="0.25">
      <c r="B784" s="403" t="str">
        <f>IF(Tabla1[[#This Row],[Código_Actividad]]="","",CONCATENATE(Tabla1[[#This Row],[POA]],".",Tabla1[[#This Row],[SRS]],".",Tabla1[[#This Row],[AREA]],".",Tabla1[[#This Row],[TIPO]]))</f>
        <v/>
      </c>
      <c r="C784" s="403" t="str">
        <f>IF(Tabla1[[#This Row],[Código_Actividad]]="","",'Formulario PPGR1'!#REF!)</f>
        <v/>
      </c>
      <c r="D784" s="403" t="str">
        <f>IF(Tabla1[[#This Row],[Código_Actividad]]="","",'Formulario PPGR1'!#REF!)</f>
        <v/>
      </c>
      <c r="E784" s="403" t="str">
        <f>IF(Tabla1[[#This Row],[Código_Actividad]]="","",'Formulario PPGR1'!#REF!)</f>
        <v/>
      </c>
      <c r="F784" s="403" t="str">
        <f>IF(Tabla1[[#This Row],[Código_Actividad]]="","",'Formulario PPGR1'!#REF!)</f>
        <v/>
      </c>
      <c r="G784" s="400"/>
      <c r="H784" s="419" t="str">
        <f>IFERROR(VLOOKUP(Tabla1[[#This Row],[Código_Actividad]],'Formulario PPGR2'!$H$10:$I$1048576,2,FALSE),"")</f>
        <v/>
      </c>
      <c r="I784" s="336" t="str">
        <f>IFERROR(VLOOKUP(Tabla1[[#This Row],[Código_Actividad]],Tabla2[[Código]:[Total de Acciones ]],15,FALSE),"")</f>
        <v/>
      </c>
      <c r="J784" s="556"/>
      <c r="K784" s="558" t="str">
        <f>IFERROR(VLOOKUP($J784,[6]LSIns!$B$5:$C$45,2,FALSE),"")</f>
        <v/>
      </c>
      <c r="L784" s="557"/>
      <c r="M784" s="401" t="str">
        <f>IFERROR(VLOOKUP($L784,[4]Insumos!$C$2:$F$517,2,FALSE),"")</f>
        <v/>
      </c>
      <c r="N784" s="505"/>
      <c r="O784" s="402" t="str">
        <f>IFERROR(VLOOKUP($L784,[4]Insumos!$C$2:$F$517,3,FALSE),"")</f>
        <v/>
      </c>
      <c r="P784" s="337" t="e">
        <f>+Tabla1[[#This Row],[Precio Unitario]]*Tabla1[[#This Row],[Cantidad de Insumos]]</f>
        <v>#VALUE!</v>
      </c>
      <c r="Q784" s="402" t="str">
        <f>IFERROR(VLOOKUP($L784,[4]Insumos!$C$2:$F$517,4,FALSE),"")</f>
        <v/>
      </c>
      <c r="R784" s="571"/>
    </row>
    <row r="785" spans="2:18" s="450" customFormat="1" x14ac:dyDescent="0.25">
      <c r="B785" s="403" t="str">
        <f>IF(Tabla1[[#This Row],[Código_Actividad]]="","",CONCATENATE(Tabla1[[#This Row],[POA]],".",Tabla1[[#This Row],[SRS]],".",Tabla1[[#This Row],[AREA]],".",Tabla1[[#This Row],[TIPO]]))</f>
        <v/>
      </c>
      <c r="C785" s="403" t="str">
        <f>IF(Tabla1[[#This Row],[Código_Actividad]]="","",'Formulario PPGR1'!#REF!)</f>
        <v/>
      </c>
      <c r="D785" s="403" t="str">
        <f>IF(Tabla1[[#This Row],[Código_Actividad]]="","",'Formulario PPGR1'!#REF!)</f>
        <v/>
      </c>
      <c r="E785" s="403" t="str">
        <f>IF(Tabla1[[#This Row],[Código_Actividad]]="","",'Formulario PPGR1'!#REF!)</f>
        <v/>
      </c>
      <c r="F785" s="403" t="str">
        <f>IF(Tabla1[[#This Row],[Código_Actividad]]="","",'Formulario PPGR1'!#REF!)</f>
        <v/>
      </c>
      <c r="G785" s="400"/>
      <c r="H785" s="419" t="str">
        <f>IFERROR(VLOOKUP(Tabla1[[#This Row],[Código_Actividad]],'Formulario PPGR2'!$H$10:$I$1048576,2,FALSE),"")</f>
        <v/>
      </c>
      <c r="I785" s="336" t="str">
        <f>IFERROR(VLOOKUP(Tabla1[[#This Row],[Código_Actividad]],Tabla2[[Código]:[Total de Acciones ]],15,FALSE),"")</f>
        <v/>
      </c>
      <c r="J785" s="556"/>
      <c r="K785" s="558" t="str">
        <f>IFERROR(VLOOKUP($J785,[6]LSIns!$B$5:$C$45,2,FALSE),"")</f>
        <v/>
      </c>
      <c r="L785" s="557"/>
      <c r="M785" s="401" t="str">
        <f>IFERROR(VLOOKUP($L785,[4]Insumos!$C$2:$F$517,2,FALSE),"")</f>
        <v/>
      </c>
      <c r="N785" s="505"/>
      <c r="O785" s="402" t="str">
        <f>IFERROR(VLOOKUP($L785,[4]Insumos!$C$2:$F$517,3,FALSE),"")</f>
        <v/>
      </c>
      <c r="P785" s="337" t="e">
        <f>+Tabla1[[#This Row],[Precio Unitario]]*Tabla1[[#This Row],[Cantidad de Insumos]]</f>
        <v>#VALUE!</v>
      </c>
      <c r="Q785" s="402" t="str">
        <f>IFERROR(VLOOKUP($L785,[4]Insumos!$C$2:$F$517,4,FALSE),"")</f>
        <v/>
      </c>
      <c r="R785" s="571"/>
    </row>
    <row r="786" spans="2:18" s="450" customFormat="1" x14ac:dyDescent="0.25">
      <c r="B786" s="403" t="str">
        <f>IF(Tabla1[[#This Row],[Código_Actividad]]="","",CONCATENATE(Tabla1[[#This Row],[POA]],".",Tabla1[[#This Row],[SRS]],".",Tabla1[[#This Row],[AREA]],".",Tabla1[[#This Row],[TIPO]]))</f>
        <v/>
      </c>
      <c r="C786" s="403" t="str">
        <f>IF(Tabla1[[#This Row],[Código_Actividad]]="","",'Formulario PPGR1'!#REF!)</f>
        <v/>
      </c>
      <c r="D786" s="403" t="str">
        <f>IF(Tabla1[[#This Row],[Código_Actividad]]="","",'Formulario PPGR1'!#REF!)</f>
        <v/>
      </c>
      <c r="E786" s="403" t="str">
        <f>IF(Tabla1[[#This Row],[Código_Actividad]]="","",'Formulario PPGR1'!#REF!)</f>
        <v/>
      </c>
      <c r="F786" s="403" t="str">
        <f>IF(Tabla1[[#This Row],[Código_Actividad]]="","",'Formulario PPGR1'!#REF!)</f>
        <v/>
      </c>
      <c r="G786" s="400"/>
      <c r="H786" s="419" t="str">
        <f>IFERROR(VLOOKUP(Tabla1[[#This Row],[Código_Actividad]],'Formulario PPGR2'!$H$10:$I$1048576,2,FALSE),"")</f>
        <v/>
      </c>
      <c r="I786" s="336" t="str">
        <f>IFERROR(VLOOKUP(Tabla1[[#This Row],[Código_Actividad]],Tabla2[[Código]:[Total de Acciones ]],15,FALSE),"")</f>
        <v/>
      </c>
      <c r="J786" s="556"/>
      <c r="K786" s="558" t="str">
        <f>IFERROR(VLOOKUP($J786,[6]LSIns!$B$5:$C$45,2,FALSE),"")</f>
        <v/>
      </c>
      <c r="L786" s="557"/>
      <c r="M786" s="401" t="str">
        <f>IFERROR(VLOOKUP($L786,[4]Insumos!$C$2:$F$517,2,FALSE),"")</f>
        <v/>
      </c>
      <c r="N786" s="505"/>
      <c r="O786" s="402" t="str">
        <f>IFERROR(VLOOKUP($L786,[4]Insumos!$C$2:$F$517,3,FALSE),"")</f>
        <v/>
      </c>
      <c r="P786" s="337" t="e">
        <f>+Tabla1[[#This Row],[Precio Unitario]]*Tabla1[[#This Row],[Cantidad de Insumos]]</f>
        <v>#VALUE!</v>
      </c>
      <c r="Q786" s="402" t="str">
        <f>IFERROR(VLOOKUP($L786,[4]Insumos!$C$2:$F$517,4,FALSE),"")</f>
        <v/>
      </c>
      <c r="R786" s="571"/>
    </row>
    <row r="787" spans="2:18" s="450" customFormat="1" x14ac:dyDescent="0.25">
      <c r="B787" s="403" t="str">
        <f>IF(Tabla1[[#This Row],[Código_Actividad]]="","",CONCATENATE(Tabla1[[#This Row],[POA]],".",Tabla1[[#This Row],[SRS]],".",Tabla1[[#This Row],[AREA]],".",Tabla1[[#This Row],[TIPO]]))</f>
        <v/>
      </c>
      <c r="C787" s="403" t="str">
        <f>IF(Tabla1[[#This Row],[Código_Actividad]]="","",'Formulario PPGR1'!#REF!)</f>
        <v/>
      </c>
      <c r="D787" s="403" t="str">
        <f>IF(Tabla1[[#This Row],[Código_Actividad]]="","",'Formulario PPGR1'!#REF!)</f>
        <v/>
      </c>
      <c r="E787" s="403" t="str">
        <f>IF(Tabla1[[#This Row],[Código_Actividad]]="","",'Formulario PPGR1'!#REF!)</f>
        <v/>
      </c>
      <c r="F787" s="403" t="str">
        <f>IF(Tabla1[[#This Row],[Código_Actividad]]="","",'Formulario PPGR1'!#REF!)</f>
        <v/>
      </c>
      <c r="G787" s="400"/>
      <c r="H787" s="419" t="str">
        <f>IFERROR(VLOOKUP(Tabla1[[#This Row],[Código_Actividad]],'Formulario PPGR2'!$H$10:$I$1048576,2,FALSE),"")</f>
        <v/>
      </c>
      <c r="I787" s="336" t="str">
        <f>IFERROR(VLOOKUP(Tabla1[[#This Row],[Código_Actividad]],Tabla2[[Código]:[Total de Acciones ]],15,FALSE),"")</f>
        <v/>
      </c>
      <c r="J787" s="556"/>
      <c r="K787" s="558" t="str">
        <f>IFERROR(VLOOKUP($J787,[6]LSIns!$B$5:$C$45,2,FALSE),"")</f>
        <v/>
      </c>
      <c r="L787" s="557"/>
      <c r="M787" s="401" t="str">
        <f>IFERROR(VLOOKUP($L787,[4]Insumos!$C$2:$F$517,2,FALSE),"")</f>
        <v/>
      </c>
      <c r="N787" s="505"/>
      <c r="O787" s="402" t="str">
        <f>IFERROR(VLOOKUP($L787,[4]Insumos!$C$2:$F$517,3,FALSE),"")</f>
        <v/>
      </c>
      <c r="P787" s="337" t="e">
        <f>+Tabla1[[#This Row],[Precio Unitario]]*Tabla1[[#This Row],[Cantidad de Insumos]]</f>
        <v>#VALUE!</v>
      </c>
      <c r="Q787" s="402" t="str">
        <f>IFERROR(VLOOKUP($L787,[4]Insumos!$C$2:$F$517,4,FALSE),"")</f>
        <v/>
      </c>
      <c r="R787" s="571"/>
    </row>
    <row r="788" spans="2:18" s="450" customFormat="1" x14ac:dyDescent="0.25">
      <c r="B788" s="403" t="str">
        <f>IF(Tabla1[[#This Row],[Código_Actividad]]="","",CONCATENATE(Tabla1[[#This Row],[POA]],".",Tabla1[[#This Row],[SRS]],".",Tabla1[[#This Row],[AREA]],".",Tabla1[[#This Row],[TIPO]]))</f>
        <v/>
      </c>
      <c r="C788" s="403" t="str">
        <f>IF(Tabla1[[#This Row],[Código_Actividad]]="","",'Formulario PPGR1'!#REF!)</f>
        <v/>
      </c>
      <c r="D788" s="403" t="str">
        <f>IF(Tabla1[[#This Row],[Código_Actividad]]="","",'Formulario PPGR1'!#REF!)</f>
        <v/>
      </c>
      <c r="E788" s="403" t="str">
        <f>IF(Tabla1[[#This Row],[Código_Actividad]]="","",'Formulario PPGR1'!#REF!)</f>
        <v/>
      </c>
      <c r="F788" s="403" t="str">
        <f>IF(Tabla1[[#This Row],[Código_Actividad]]="","",'Formulario PPGR1'!#REF!)</f>
        <v/>
      </c>
      <c r="G788" s="400"/>
      <c r="H788" s="419" t="str">
        <f>IFERROR(VLOOKUP(Tabla1[[#This Row],[Código_Actividad]],'Formulario PPGR2'!$H$10:$I$1048576,2,FALSE),"")</f>
        <v/>
      </c>
      <c r="I788" s="336" t="str">
        <f>IFERROR(VLOOKUP(Tabla1[[#This Row],[Código_Actividad]],Tabla2[[Código]:[Total de Acciones ]],15,FALSE),"")</f>
        <v/>
      </c>
      <c r="J788" s="556"/>
      <c r="K788" s="558" t="str">
        <f>IFERROR(VLOOKUP($J788,[6]LSIns!$B$5:$C$45,2,FALSE),"")</f>
        <v/>
      </c>
      <c r="L788" s="557"/>
      <c r="M788" s="401" t="str">
        <f>IFERROR(VLOOKUP($L788,[4]Insumos!$C$2:$F$517,2,FALSE),"")</f>
        <v/>
      </c>
      <c r="N788" s="505"/>
      <c r="O788" s="402" t="str">
        <f>IFERROR(VLOOKUP($L788,[4]Insumos!$C$2:$F$517,3,FALSE),"")</f>
        <v/>
      </c>
      <c r="P788" s="337" t="e">
        <f>+Tabla1[[#This Row],[Precio Unitario]]*Tabla1[[#This Row],[Cantidad de Insumos]]</f>
        <v>#VALUE!</v>
      </c>
      <c r="Q788" s="402" t="str">
        <f>IFERROR(VLOOKUP($L788,[4]Insumos!$C$2:$F$517,4,FALSE),"")</f>
        <v/>
      </c>
      <c r="R788" s="571"/>
    </row>
    <row r="789" spans="2:18" s="450" customFormat="1" x14ac:dyDescent="0.25">
      <c r="B789" s="403" t="str">
        <f>IF(Tabla1[[#This Row],[Código_Actividad]]="","",CONCATENATE(Tabla1[[#This Row],[POA]],".",Tabla1[[#This Row],[SRS]],".",Tabla1[[#This Row],[AREA]],".",Tabla1[[#This Row],[TIPO]]))</f>
        <v/>
      </c>
      <c r="C789" s="403" t="str">
        <f>IF(Tabla1[[#This Row],[Código_Actividad]]="","",'Formulario PPGR1'!#REF!)</f>
        <v/>
      </c>
      <c r="D789" s="403" t="str">
        <f>IF(Tabla1[[#This Row],[Código_Actividad]]="","",'Formulario PPGR1'!#REF!)</f>
        <v/>
      </c>
      <c r="E789" s="403" t="str">
        <f>IF(Tabla1[[#This Row],[Código_Actividad]]="","",'Formulario PPGR1'!#REF!)</f>
        <v/>
      </c>
      <c r="F789" s="403" t="str">
        <f>IF(Tabla1[[#This Row],[Código_Actividad]]="","",'Formulario PPGR1'!#REF!)</f>
        <v/>
      </c>
      <c r="G789" s="400"/>
      <c r="H789" s="419" t="str">
        <f>IFERROR(VLOOKUP(Tabla1[[#This Row],[Código_Actividad]],'Formulario PPGR2'!$H$10:$I$1048576,2,FALSE),"")</f>
        <v/>
      </c>
      <c r="I789" s="336" t="str">
        <f>IFERROR(VLOOKUP(Tabla1[[#This Row],[Código_Actividad]],Tabla2[[Código]:[Total de Acciones ]],15,FALSE),"")</f>
        <v/>
      </c>
      <c r="J789" s="556"/>
      <c r="K789" s="558" t="str">
        <f>IFERROR(VLOOKUP($J789,[6]LSIns!$B$5:$C$45,2,FALSE),"")</f>
        <v/>
      </c>
      <c r="L789" s="557"/>
      <c r="M789" s="401" t="str">
        <f>IFERROR(VLOOKUP($L789,[4]Insumos!$C$2:$F$517,2,FALSE),"")</f>
        <v/>
      </c>
      <c r="N789" s="505"/>
      <c r="O789" s="402" t="str">
        <f>IFERROR(VLOOKUP($L789,[4]Insumos!$C$2:$F$517,3,FALSE),"")</f>
        <v/>
      </c>
      <c r="P789" s="337" t="e">
        <f>+Tabla1[[#This Row],[Precio Unitario]]*Tabla1[[#This Row],[Cantidad de Insumos]]</f>
        <v>#VALUE!</v>
      </c>
      <c r="Q789" s="402" t="str">
        <f>IFERROR(VLOOKUP($L789,[4]Insumos!$C$2:$F$517,4,FALSE),"")</f>
        <v/>
      </c>
      <c r="R789" s="571"/>
    </row>
    <row r="790" spans="2:18" s="450" customFormat="1" x14ac:dyDescent="0.25">
      <c r="B790" s="403" t="str">
        <f>IF(Tabla1[[#This Row],[Código_Actividad]]="","",CONCATENATE(Tabla1[[#This Row],[POA]],".",Tabla1[[#This Row],[SRS]],".",Tabla1[[#This Row],[AREA]],".",Tabla1[[#This Row],[TIPO]]))</f>
        <v/>
      </c>
      <c r="C790" s="403" t="str">
        <f>IF(Tabla1[[#This Row],[Código_Actividad]]="","",'Formulario PPGR1'!#REF!)</f>
        <v/>
      </c>
      <c r="D790" s="403" t="str">
        <f>IF(Tabla1[[#This Row],[Código_Actividad]]="","",'Formulario PPGR1'!#REF!)</f>
        <v/>
      </c>
      <c r="E790" s="403" t="str">
        <f>IF(Tabla1[[#This Row],[Código_Actividad]]="","",'Formulario PPGR1'!#REF!)</f>
        <v/>
      </c>
      <c r="F790" s="403" t="str">
        <f>IF(Tabla1[[#This Row],[Código_Actividad]]="","",'Formulario PPGR1'!#REF!)</f>
        <v/>
      </c>
      <c r="G790" s="400"/>
      <c r="H790" s="419" t="str">
        <f>IFERROR(VLOOKUP(Tabla1[[#This Row],[Código_Actividad]],'Formulario PPGR2'!$H$10:$I$1048576,2,FALSE),"")</f>
        <v/>
      </c>
      <c r="I790" s="336" t="str">
        <f>IFERROR(VLOOKUP(Tabla1[[#This Row],[Código_Actividad]],Tabla2[[Código]:[Total de Acciones ]],15,FALSE),"")</f>
        <v/>
      </c>
      <c r="J790" s="556"/>
      <c r="K790" s="558" t="str">
        <f>IFERROR(VLOOKUP($J790,[6]LSIns!$B$5:$C$45,2,FALSE),"")</f>
        <v/>
      </c>
      <c r="L790" s="557"/>
      <c r="M790" s="401" t="str">
        <f>IFERROR(VLOOKUP($L790,[4]Insumos!$C$2:$F$517,2,FALSE),"")</f>
        <v/>
      </c>
      <c r="N790" s="505"/>
      <c r="O790" s="402" t="str">
        <f>IFERROR(VLOOKUP($L790,[4]Insumos!$C$2:$F$517,3,FALSE),"")</f>
        <v/>
      </c>
      <c r="P790" s="337" t="e">
        <f>+Tabla1[[#This Row],[Precio Unitario]]*Tabla1[[#This Row],[Cantidad de Insumos]]</f>
        <v>#VALUE!</v>
      </c>
      <c r="Q790" s="402" t="str">
        <f>IFERROR(VLOOKUP($L790,[4]Insumos!$C$2:$F$517,4,FALSE),"")</f>
        <v/>
      </c>
      <c r="R790" s="571"/>
    </row>
    <row r="791" spans="2:18" s="450" customFormat="1" x14ac:dyDescent="0.25">
      <c r="B791" s="403" t="str">
        <f>IF(Tabla1[[#This Row],[Código_Actividad]]="","",CONCATENATE(Tabla1[[#This Row],[POA]],".",Tabla1[[#This Row],[SRS]],".",Tabla1[[#This Row],[AREA]],".",Tabla1[[#This Row],[TIPO]]))</f>
        <v/>
      </c>
      <c r="C791" s="403" t="str">
        <f>IF(Tabla1[[#This Row],[Código_Actividad]]="","",'Formulario PPGR1'!#REF!)</f>
        <v/>
      </c>
      <c r="D791" s="403" t="str">
        <f>IF(Tabla1[[#This Row],[Código_Actividad]]="","",'Formulario PPGR1'!#REF!)</f>
        <v/>
      </c>
      <c r="E791" s="403" t="str">
        <f>IF(Tabla1[[#This Row],[Código_Actividad]]="","",'Formulario PPGR1'!#REF!)</f>
        <v/>
      </c>
      <c r="F791" s="403" t="str">
        <f>IF(Tabla1[[#This Row],[Código_Actividad]]="","",'Formulario PPGR1'!#REF!)</f>
        <v/>
      </c>
      <c r="G791" s="400"/>
      <c r="H791" s="419" t="str">
        <f>IFERROR(VLOOKUP(Tabla1[[#This Row],[Código_Actividad]],'Formulario PPGR2'!$H$10:$I$1048576,2,FALSE),"")</f>
        <v/>
      </c>
      <c r="I791" s="336" t="str">
        <f>IFERROR(VLOOKUP(Tabla1[[#This Row],[Código_Actividad]],Tabla2[[Código]:[Total de Acciones ]],15,FALSE),"")</f>
        <v/>
      </c>
      <c r="J791" s="556"/>
      <c r="K791" s="558" t="str">
        <f>IFERROR(VLOOKUP($J791,[6]LSIns!$B$5:$C$45,2,FALSE),"")</f>
        <v/>
      </c>
      <c r="L791" s="557"/>
      <c r="M791" s="401" t="str">
        <f>IFERROR(VLOOKUP($L791,[4]Insumos!$C$2:$F$517,2,FALSE),"")</f>
        <v/>
      </c>
      <c r="N791" s="505"/>
      <c r="O791" s="402" t="str">
        <f>IFERROR(VLOOKUP($L791,[4]Insumos!$C$2:$F$517,3,FALSE),"")</f>
        <v/>
      </c>
      <c r="P791" s="337" t="e">
        <f>+Tabla1[[#This Row],[Precio Unitario]]*Tabla1[[#This Row],[Cantidad de Insumos]]</f>
        <v>#VALUE!</v>
      </c>
      <c r="Q791" s="402" t="str">
        <f>IFERROR(VLOOKUP($L791,[4]Insumos!$C$2:$F$517,4,FALSE),"")</f>
        <v/>
      </c>
      <c r="R791" s="571"/>
    </row>
    <row r="792" spans="2:18" s="450" customFormat="1" x14ac:dyDescent="0.25">
      <c r="B792" s="403" t="str">
        <f>IF(Tabla1[[#This Row],[Código_Actividad]]="","",CONCATENATE(Tabla1[[#This Row],[POA]],".",Tabla1[[#This Row],[SRS]],".",Tabla1[[#This Row],[AREA]],".",Tabla1[[#This Row],[TIPO]]))</f>
        <v/>
      </c>
      <c r="C792" s="403" t="str">
        <f>IF(Tabla1[[#This Row],[Código_Actividad]]="","",'Formulario PPGR1'!#REF!)</f>
        <v/>
      </c>
      <c r="D792" s="403" t="str">
        <f>IF(Tabla1[[#This Row],[Código_Actividad]]="","",'Formulario PPGR1'!#REF!)</f>
        <v/>
      </c>
      <c r="E792" s="403" t="str">
        <f>IF(Tabla1[[#This Row],[Código_Actividad]]="","",'Formulario PPGR1'!#REF!)</f>
        <v/>
      </c>
      <c r="F792" s="403" t="str">
        <f>IF(Tabla1[[#This Row],[Código_Actividad]]="","",'Formulario PPGR1'!#REF!)</f>
        <v/>
      </c>
      <c r="G792" s="400"/>
      <c r="H792" s="419" t="str">
        <f>IFERROR(VLOOKUP(Tabla1[[#This Row],[Código_Actividad]],'Formulario PPGR2'!$H$10:$I$1048576,2,FALSE),"")</f>
        <v/>
      </c>
      <c r="I792" s="336" t="str">
        <f>IFERROR(VLOOKUP(Tabla1[[#This Row],[Código_Actividad]],Tabla2[[Código]:[Total de Acciones ]],15,FALSE),"")</f>
        <v/>
      </c>
      <c r="J792" s="556"/>
      <c r="K792" s="558" t="str">
        <f>IFERROR(VLOOKUP($J792,[6]LSIns!$B$5:$C$45,2,FALSE),"")</f>
        <v/>
      </c>
      <c r="L792" s="557"/>
      <c r="M792" s="401" t="str">
        <f>IFERROR(VLOOKUP($L792,[4]Insumos!$C$2:$F$517,2,FALSE),"")</f>
        <v/>
      </c>
      <c r="N792" s="505"/>
      <c r="O792" s="402" t="str">
        <f>IFERROR(VLOOKUP($L792,[4]Insumos!$C$2:$F$517,3,FALSE),"")</f>
        <v/>
      </c>
      <c r="P792" s="337" t="e">
        <f>+Tabla1[[#This Row],[Precio Unitario]]*Tabla1[[#This Row],[Cantidad de Insumos]]</f>
        <v>#VALUE!</v>
      </c>
      <c r="Q792" s="402" t="str">
        <f>IFERROR(VLOOKUP($L792,[4]Insumos!$C$2:$F$517,4,FALSE),"")</f>
        <v/>
      </c>
      <c r="R792" s="571"/>
    </row>
    <row r="793" spans="2:18" s="450" customFormat="1" x14ac:dyDescent="0.25">
      <c r="B793" s="403" t="str">
        <f>IF(Tabla1[[#This Row],[Código_Actividad]]="","",CONCATENATE(Tabla1[[#This Row],[POA]],".",Tabla1[[#This Row],[SRS]],".",Tabla1[[#This Row],[AREA]],".",Tabla1[[#This Row],[TIPO]]))</f>
        <v/>
      </c>
      <c r="C793" s="403" t="str">
        <f>IF(Tabla1[[#This Row],[Código_Actividad]]="","",'Formulario PPGR1'!#REF!)</f>
        <v/>
      </c>
      <c r="D793" s="403" t="str">
        <f>IF(Tabla1[[#This Row],[Código_Actividad]]="","",'Formulario PPGR1'!#REF!)</f>
        <v/>
      </c>
      <c r="E793" s="403" t="str">
        <f>IF(Tabla1[[#This Row],[Código_Actividad]]="","",'Formulario PPGR1'!#REF!)</f>
        <v/>
      </c>
      <c r="F793" s="403" t="str">
        <f>IF(Tabla1[[#This Row],[Código_Actividad]]="","",'Formulario PPGR1'!#REF!)</f>
        <v/>
      </c>
      <c r="G793" s="400"/>
      <c r="H793" s="419" t="str">
        <f>IFERROR(VLOOKUP(Tabla1[[#This Row],[Código_Actividad]],'Formulario PPGR2'!$H$10:$I$1048576,2,FALSE),"")</f>
        <v/>
      </c>
      <c r="I793" s="336" t="str">
        <f>IFERROR(VLOOKUP(Tabla1[[#This Row],[Código_Actividad]],Tabla2[[Código]:[Total de Acciones ]],15,FALSE),"")</f>
        <v/>
      </c>
      <c r="J793" s="556"/>
      <c r="K793" s="558" t="str">
        <f>IFERROR(VLOOKUP($J793,[6]LSIns!$B$5:$C$45,2,FALSE),"")</f>
        <v/>
      </c>
      <c r="L793" s="557"/>
      <c r="M793" s="401" t="str">
        <f>IFERROR(VLOOKUP($L793,[4]Insumos!$C$2:$F$517,2,FALSE),"")</f>
        <v/>
      </c>
      <c r="N793" s="505"/>
      <c r="O793" s="402" t="str">
        <f>IFERROR(VLOOKUP($L793,[4]Insumos!$C$2:$F$517,3,FALSE),"")</f>
        <v/>
      </c>
      <c r="P793" s="337" t="e">
        <f>+Tabla1[[#This Row],[Precio Unitario]]*Tabla1[[#This Row],[Cantidad de Insumos]]</f>
        <v>#VALUE!</v>
      </c>
      <c r="Q793" s="402" t="str">
        <f>IFERROR(VLOOKUP($L793,[4]Insumos!$C$2:$F$517,4,FALSE),"")</f>
        <v/>
      </c>
      <c r="R793" s="571"/>
    </row>
    <row r="794" spans="2:18" s="450" customFormat="1" x14ac:dyDescent="0.25">
      <c r="B794" s="403" t="str">
        <f>IF(Tabla1[[#This Row],[Código_Actividad]]="","",CONCATENATE(Tabla1[[#This Row],[POA]],".",Tabla1[[#This Row],[SRS]],".",Tabla1[[#This Row],[AREA]],".",Tabla1[[#This Row],[TIPO]]))</f>
        <v/>
      </c>
      <c r="C794" s="403" t="str">
        <f>IF(Tabla1[[#This Row],[Código_Actividad]]="","",'Formulario PPGR1'!#REF!)</f>
        <v/>
      </c>
      <c r="D794" s="403" t="str">
        <f>IF(Tabla1[[#This Row],[Código_Actividad]]="","",'Formulario PPGR1'!#REF!)</f>
        <v/>
      </c>
      <c r="E794" s="403" t="str">
        <f>IF(Tabla1[[#This Row],[Código_Actividad]]="","",'Formulario PPGR1'!#REF!)</f>
        <v/>
      </c>
      <c r="F794" s="403" t="str">
        <f>IF(Tabla1[[#This Row],[Código_Actividad]]="","",'Formulario PPGR1'!#REF!)</f>
        <v/>
      </c>
      <c r="G794" s="400"/>
      <c r="H794" s="419" t="str">
        <f>IFERROR(VLOOKUP(Tabla1[[#This Row],[Código_Actividad]],'Formulario PPGR2'!$H$10:$I$1048576,2,FALSE),"")</f>
        <v/>
      </c>
      <c r="I794" s="336" t="str">
        <f>IFERROR(VLOOKUP(Tabla1[[#This Row],[Código_Actividad]],Tabla2[[Código]:[Total de Acciones ]],15,FALSE),"")</f>
        <v/>
      </c>
      <c r="J794" s="556"/>
      <c r="K794" s="558" t="str">
        <f>IFERROR(VLOOKUP($J794,[6]LSIns!$B$5:$C$45,2,FALSE),"")</f>
        <v/>
      </c>
      <c r="L794" s="557"/>
      <c r="M794" s="401" t="str">
        <f>IFERROR(VLOOKUP($L794,[4]Insumos!$C$2:$F$517,2,FALSE),"")</f>
        <v/>
      </c>
      <c r="N794" s="505"/>
      <c r="O794" s="402" t="str">
        <f>IFERROR(VLOOKUP($L794,[4]Insumos!$C$2:$F$517,3,FALSE),"")</f>
        <v/>
      </c>
      <c r="P794" s="337" t="e">
        <f>+Tabla1[[#This Row],[Precio Unitario]]*Tabla1[[#This Row],[Cantidad de Insumos]]</f>
        <v>#VALUE!</v>
      </c>
      <c r="Q794" s="402" t="str">
        <f>IFERROR(VLOOKUP($L794,[4]Insumos!$C$2:$F$517,4,FALSE),"")</f>
        <v/>
      </c>
      <c r="R794" s="571"/>
    </row>
    <row r="795" spans="2:18" s="450" customFormat="1" x14ac:dyDescent="0.25">
      <c r="B795" s="403" t="str">
        <f>IF(Tabla1[[#This Row],[Código_Actividad]]="","",CONCATENATE(Tabla1[[#This Row],[POA]],".",Tabla1[[#This Row],[SRS]],".",Tabla1[[#This Row],[AREA]],".",Tabla1[[#This Row],[TIPO]]))</f>
        <v/>
      </c>
      <c r="C795" s="403" t="str">
        <f>IF(Tabla1[[#This Row],[Código_Actividad]]="","",'Formulario PPGR1'!#REF!)</f>
        <v/>
      </c>
      <c r="D795" s="403" t="str">
        <f>IF(Tabla1[[#This Row],[Código_Actividad]]="","",'Formulario PPGR1'!#REF!)</f>
        <v/>
      </c>
      <c r="E795" s="403" t="str">
        <f>IF(Tabla1[[#This Row],[Código_Actividad]]="","",'Formulario PPGR1'!#REF!)</f>
        <v/>
      </c>
      <c r="F795" s="403" t="str">
        <f>IF(Tabla1[[#This Row],[Código_Actividad]]="","",'Formulario PPGR1'!#REF!)</f>
        <v/>
      </c>
      <c r="G795" s="400"/>
      <c r="H795" s="419" t="str">
        <f>IFERROR(VLOOKUP(Tabla1[[#This Row],[Código_Actividad]],'Formulario PPGR2'!$H$10:$I$1048576,2,FALSE),"")</f>
        <v/>
      </c>
      <c r="I795" s="336" t="str">
        <f>IFERROR(VLOOKUP(Tabla1[[#This Row],[Código_Actividad]],Tabla2[[Código]:[Total de Acciones ]],15,FALSE),"")</f>
        <v/>
      </c>
      <c r="J795" s="556"/>
      <c r="K795" s="558" t="str">
        <f>IFERROR(VLOOKUP($J795,[6]LSIns!$B$5:$C$45,2,FALSE),"")</f>
        <v/>
      </c>
      <c r="L795" s="557"/>
      <c r="M795" s="401" t="str">
        <f>IFERROR(VLOOKUP($L795,[4]Insumos!$C$2:$F$517,2,FALSE),"")</f>
        <v/>
      </c>
      <c r="N795" s="505"/>
      <c r="O795" s="402" t="str">
        <f>IFERROR(VLOOKUP($L795,[4]Insumos!$C$2:$F$517,3,FALSE),"")</f>
        <v/>
      </c>
      <c r="P795" s="337" t="e">
        <f>+Tabla1[[#This Row],[Precio Unitario]]*Tabla1[[#This Row],[Cantidad de Insumos]]</f>
        <v>#VALUE!</v>
      </c>
      <c r="Q795" s="402" t="str">
        <f>IFERROR(VLOOKUP($L795,[4]Insumos!$C$2:$F$517,4,FALSE),"")</f>
        <v/>
      </c>
      <c r="R795" s="571"/>
    </row>
    <row r="796" spans="2:18" s="450" customFormat="1" x14ac:dyDescent="0.25">
      <c r="B796" s="403" t="str">
        <f>IF(Tabla1[[#This Row],[Código_Actividad]]="","",CONCATENATE(Tabla1[[#This Row],[POA]],".",Tabla1[[#This Row],[SRS]],".",Tabla1[[#This Row],[AREA]],".",Tabla1[[#This Row],[TIPO]]))</f>
        <v/>
      </c>
      <c r="C796" s="403" t="str">
        <f>IF(Tabla1[[#This Row],[Código_Actividad]]="","",'Formulario PPGR1'!#REF!)</f>
        <v/>
      </c>
      <c r="D796" s="403" t="str">
        <f>IF(Tabla1[[#This Row],[Código_Actividad]]="","",'Formulario PPGR1'!#REF!)</f>
        <v/>
      </c>
      <c r="E796" s="403" t="str">
        <f>IF(Tabla1[[#This Row],[Código_Actividad]]="","",'Formulario PPGR1'!#REF!)</f>
        <v/>
      </c>
      <c r="F796" s="403" t="str">
        <f>IF(Tabla1[[#This Row],[Código_Actividad]]="","",'Formulario PPGR1'!#REF!)</f>
        <v/>
      </c>
      <c r="G796" s="400"/>
      <c r="H796" s="419" t="str">
        <f>IFERROR(VLOOKUP(Tabla1[[#This Row],[Código_Actividad]],'Formulario PPGR2'!$H$10:$I$1048576,2,FALSE),"")</f>
        <v/>
      </c>
      <c r="I796" s="336" t="str">
        <f>IFERROR(VLOOKUP(Tabla1[[#This Row],[Código_Actividad]],Tabla2[[Código]:[Total de Acciones ]],15,FALSE),"")</f>
        <v/>
      </c>
      <c r="J796" s="568"/>
      <c r="K796" s="569" t="str">
        <f>IFERROR(VLOOKUP($J796,[6]LSIns!$B$5:$C$45,2,FALSE),"")</f>
        <v/>
      </c>
      <c r="L796" s="563"/>
      <c r="M796" s="401" t="str">
        <f>IFERROR(VLOOKUP($L796,[4]Insumos!$C$2:$F$517,2,FALSE),"")</f>
        <v/>
      </c>
      <c r="N796" s="508"/>
      <c r="O796" s="402" t="str">
        <f>IFERROR(VLOOKUP($L796,[4]Insumos!$C$2:$F$517,3,FALSE),"")</f>
        <v/>
      </c>
      <c r="P796" s="337" t="e">
        <f>+Tabla1[[#This Row],[Precio Unitario]]*Tabla1[[#This Row],[Cantidad de Insumos]]</f>
        <v>#VALUE!</v>
      </c>
      <c r="Q796" s="402" t="str">
        <f>IFERROR(VLOOKUP($L796,[4]Insumos!$C$2:$F$517,4,FALSE),"")</f>
        <v/>
      </c>
      <c r="R796" s="571"/>
    </row>
    <row r="797" spans="2:18" s="450" customFormat="1" x14ac:dyDescent="0.25">
      <c r="B797" s="403" t="str">
        <f>IF(Tabla1[[#This Row],[Código_Actividad]]="","",CONCATENATE(Tabla1[[#This Row],[POA]],".",Tabla1[[#This Row],[SRS]],".",Tabla1[[#This Row],[AREA]],".",Tabla1[[#This Row],[TIPO]]))</f>
        <v/>
      </c>
      <c r="C797" s="403" t="str">
        <f>IF(Tabla1[[#This Row],[Código_Actividad]]="","",'Formulario PPGR1'!#REF!)</f>
        <v/>
      </c>
      <c r="D797" s="403" t="str">
        <f>IF(Tabla1[[#This Row],[Código_Actividad]]="","",'Formulario PPGR1'!#REF!)</f>
        <v/>
      </c>
      <c r="E797" s="403" t="str">
        <f>IF(Tabla1[[#This Row],[Código_Actividad]]="","",'Formulario PPGR1'!#REF!)</f>
        <v/>
      </c>
      <c r="F797" s="403" t="str">
        <f>IF(Tabla1[[#This Row],[Código_Actividad]]="","",'Formulario PPGR1'!#REF!)</f>
        <v/>
      </c>
      <c r="G797" s="400"/>
      <c r="H797" s="419" t="str">
        <f>IFERROR(VLOOKUP(Tabla1[[#This Row],[Código_Actividad]],'Formulario PPGR2'!$H$10:$I$1048576,2,FALSE),"")</f>
        <v/>
      </c>
      <c r="I797" s="336" t="str">
        <f>IFERROR(VLOOKUP(Tabla1[[#This Row],[Código_Actividad]],Tabla2[[Código]:[Total de Acciones ]],15,FALSE),"")</f>
        <v/>
      </c>
      <c r="J797" s="568"/>
      <c r="K797" s="569" t="str">
        <f>IFERROR(VLOOKUP($J797,[6]LSIns!$B$5:$C$45,2,FALSE),"")</f>
        <v/>
      </c>
      <c r="L797" s="563"/>
      <c r="M797" s="401" t="str">
        <f>IFERROR(VLOOKUP($L797,[4]Insumos!$C$2:$F$517,2,FALSE),"")</f>
        <v/>
      </c>
      <c r="N797" s="508"/>
      <c r="O797" s="402" t="str">
        <f>IFERROR(VLOOKUP($L797,[4]Insumos!$C$2:$F$517,3,FALSE),"")</f>
        <v/>
      </c>
      <c r="P797" s="337" t="e">
        <f>+Tabla1[[#This Row],[Precio Unitario]]*Tabla1[[#This Row],[Cantidad de Insumos]]</f>
        <v>#VALUE!</v>
      </c>
      <c r="Q797" s="402" t="str">
        <f>IFERROR(VLOOKUP($L797,[4]Insumos!$C$2:$F$517,4,FALSE),"")</f>
        <v/>
      </c>
      <c r="R797" s="571"/>
    </row>
    <row r="798" spans="2:18" s="450" customFormat="1" x14ac:dyDescent="0.25">
      <c r="B798" s="403" t="str">
        <f>IF(Tabla1[[#This Row],[Código_Actividad]]="","",CONCATENATE(Tabla1[[#This Row],[POA]],".",Tabla1[[#This Row],[SRS]],".",Tabla1[[#This Row],[AREA]],".",Tabla1[[#This Row],[TIPO]]))</f>
        <v/>
      </c>
      <c r="C798" s="403" t="str">
        <f>IF(Tabla1[[#This Row],[Código_Actividad]]="","",'Formulario PPGR1'!#REF!)</f>
        <v/>
      </c>
      <c r="D798" s="403" t="str">
        <f>IF(Tabla1[[#This Row],[Código_Actividad]]="","",'Formulario PPGR1'!#REF!)</f>
        <v/>
      </c>
      <c r="E798" s="403" t="str">
        <f>IF(Tabla1[[#This Row],[Código_Actividad]]="","",'Formulario PPGR1'!#REF!)</f>
        <v/>
      </c>
      <c r="F798" s="403" t="str">
        <f>IF(Tabla1[[#This Row],[Código_Actividad]]="","",'Formulario PPGR1'!#REF!)</f>
        <v/>
      </c>
      <c r="G798" s="400"/>
      <c r="H798" s="419" t="str">
        <f>IFERROR(VLOOKUP(Tabla1[[#This Row],[Código_Actividad]],'Formulario PPGR2'!$H$10:$I$1048576,2,FALSE),"")</f>
        <v/>
      </c>
      <c r="I798" s="336" t="str">
        <f>IFERROR(VLOOKUP(Tabla1[[#This Row],[Código_Actividad]],Tabla2[[Código]:[Total de Acciones ]],15,FALSE),"")</f>
        <v/>
      </c>
      <c r="J798" s="568"/>
      <c r="K798" s="569" t="str">
        <f>IFERROR(VLOOKUP($J798,[6]LSIns!$B$5:$C$45,2,FALSE),"")</f>
        <v/>
      </c>
      <c r="L798" s="563"/>
      <c r="M798" s="401" t="str">
        <f>IFERROR(VLOOKUP($L798,[4]Insumos!$C$2:$F$517,2,FALSE),"")</f>
        <v/>
      </c>
      <c r="N798" s="508"/>
      <c r="O798" s="402" t="str">
        <f>IFERROR(VLOOKUP($L798,[4]Insumos!$C$2:$F$517,3,FALSE),"")</f>
        <v/>
      </c>
      <c r="P798" s="337" t="e">
        <f>+Tabla1[[#This Row],[Precio Unitario]]*Tabla1[[#This Row],[Cantidad de Insumos]]</f>
        <v>#VALUE!</v>
      </c>
      <c r="Q798" s="402" t="str">
        <f>IFERROR(VLOOKUP($L798,[4]Insumos!$C$2:$F$517,4,FALSE),"")</f>
        <v/>
      </c>
      <c r="R798" s="571"/>
    </row>
    <row r="799" spans="2:18" s="450" customFormat="1" x14ac:dyDescent="0.25">
      <c r="B799" s="403" t="str">
        <f>IF(Tabla1[[#This Row],[Código_Actividad]]="","",CONCATENATE(Tabla1[[#This Row],[POA]],".",Tabla1[[#This Row],[SRS]],".",Tabla1[[#This Row],[AREA]],".",Tabla1[[#This Row],[TIPO]]))</f>
        <v/>
      </c>
      <c r="C799" s="403" t="str">
        <f>IF(Tabla1[[#This Row],[Código_Actividad]]="","",'Formulario PPGR1'!#REF!)</f>
        <v/>
      </c>
      <c r="D799" s="403" t="str">
        <f>IF(Tabla1[[#This Row],[Código_Actividad]]="","",'Formulario PPGR1'!#REF!)</f>
        <v/>
      </c>
      <c r="E799" s="403" t="str">
        <f>IF(Tabla1[[#This Row],[Código_Actividad]]="","",'Formulario PPGR1'!#REF!)</f>
        <v/>
      </c>
      <c r="F799" s="403" t="str">
        <f>IF(Tabla1[[#This Row],[Código_Actividad]]="","",'Formulario PPGR1'!#REF!)</f>
        <v/>
      </c>
      <c r="G799" s="400"/>
      <c r="H799" s="419" t="str">
        <f>IFERROR(VLOOKUP(Tabla1[[#This Row],[Código_Actividad]],'Formulario PPGR2'!$H$10:$I$1048576,2,FALSE),"")</f>
        <v/>
      </c>
      <c r="I799" s="336" t="str">
        <f>IFERROR(VLOOKUP(Tabla1[[#This Row],[Código_Actividad]],Tabla2[[Código]:[Total de Acciones ]],15,FALSE),"")</f>
        <v/>
      </c>
      <c r="J799" s="568"/>
      <c r="K799" s="569" t="str">
        <f>IFERROR(VLOOKUP($J799,[6]LSIns!$B$5:$C$45,2,FALSE),"")</f>
        <v/>
      </c>
      <c r="L799" s="563"/>
      <c r="M799" s="401" t="str">
        <f>IFERROR(VLOOKUP($L799,[4]Insumos!$C$2:$F$517,2,FALSE),"")</f>
        <v/>
      </c>
      <c r="N799" s="508"/>
      <c r="O799" s="402" t="str">
        <f>IFERROR(VLOOKUP($L799,[4]Insumos!$C$2:$F$517,3,FALSE),"")</f>
        <v/>
      </c>
      <c r="P799" s="337" t="e">
        <f>+Tabla1[[#This Row],[Precio Unitario]]*Tabla1[[#This Row],[Cantidad de Insumos]]</f>
        <v>#VALUE!</v>
      </c>
      <c r="Q799" s="402" t="str">
        <f>IFERROR(VLOOKUP($L799,[4]Insumos!$C$2:$F$517,4,FALSE),"")</f>
        <v/>
      </c>
      <c r="R799" s="571"/>
    </row>
    <row r="800" spans="2:18" s="450" customFormat="1" x14ac:dyDescent="0.25">
      <c r="B800" s="403" t="str">
        <f>IF(Tabla1[[#This Row],[Código_Actividad]]="","",CONCATENATE(Tabla1[[#This Row],[POA]],".",Tabla1[[#This Row],[SRS]],".",Tabla1[[#This Row],[AREA]],".",Tabla1[[#This Row],[TIPO]]))</f>
        <v/>
      </c>
      <c r="C800" s="403" t="str">
        <f>IF(Tabla1[[#This Row],[Código_Actividad]]="","",'Formulario PPGR1'!#REF!)</f>
        <v/>
      </c>
      <c r="D800" s="403" t="str">
        <f>IF(Tabla1[[#This Row],[Código_Actividad]]="","",'Formulario PPGR1'!#REF!)</f>
        <v/>
      </c>
      <c r="E800" s="403" t="str">
        <f>IF(Tabla1[[#This Row],[Código_Actividad]]="","",'Formulario PPGR1'!#REF!)</f>
        <v/>
      </c>
      <c r="F800" s="403" t="str">
        <f>IF(Tabla1[[#This Row],[Código_Actividad]]="","",'Formulario PPGR1'!#REF!)</f>
        <v/>
      </c>
      <c r="G800" s="400"/>
      <c r="H800" s="419" t="str">
        <f>IFERROR(VLOOKUP(Tabla1[[#This Row],[Código_Actividad]],'Formulario PPGR2'!$H$10:$I$1048576,2,FALSE),"")</f>
        <v/>
      </c>
      <c r="I800" s="336" t="str">
        <f>IFERROR(VLOOKUP(Tabla1[[#This Row],[Código_Actividad]],Tabla2[[Código]:[Total de Acciones ]],15,FALSE),"")</f>
        <v/>
      </c>
      <c r="J800" s="568"/>
      <c r="K800" s="569" t="str">
        <f>IFERROR(VLOOKUP($J800,[6]LSIns!$B$5:$C$45,2,FALSE),"")</f>
        <v/>
      </c>
      <c r="L800" s="563"/>
      <c r="M800" s="401" t="str">
        <f>IFERROR(VLOOKUP($L800,[4]Insumos!$C$2:$F$517,2,FALSE),"")</f>
        <v/>
      </c>
      <c r="N800" s="508"/>
      <c r="O800" s="402" t="str">
        <f>IFERROR(VLOOKUP($L800,[4]Insumos!$C$2:$F$517,3,FALSE),"")</f>
        <v/>
      </c>
      <c r="P800" s="337" t="e">
        <f>+Tabla1[[#This Row],[Precio Unitario]]*Tabla1[[#This Row],[Cantidad de Insumos]]</f>
        <v>#VALUE!</v>
      </c>
      <c r="Q800" s="402" t="str">
        <f>IFERROR(VLOOKUP($L800,[4]Insumos!$C$2:$F$517,4,FALSE),"")</f>
        <v/>
      </c>
      <c r="R800" s="571"/>
    </row>
    <row r="801" spans="2:18" s="450" customFormat="1" x14ac:dyDescent="0.25">
      <c r="B801" s="403" t="str">
        <f>IF(Tabla1[[#This Row],[Código_Actividad]]="","",CONCATENATE(Tabla1[[#This Row],[POA]],".",Tabla1[[#This Row],[SRS]],".",Tabla1[[#This Row],[AREA]],".",Tabla1[[#This Row],[TIPO]]))</f>
        <v/>
      </c>
      <c r="C801" s="403" t="str">
        <f>IF(Tabla1[[#This Row],[Código_Actividad]]="","",'Formulario PPGR1'!#REF!)</f>
        <v/>
      </c>
      <c r="D801" s="403" t="str">
        <f>IF(Tabla1[[#This Row],[Código_Actividad]]="","",'Formulario PPGR1'!#REF!)</f>
        <v/>
      </c>
      <c r="E801" s="403" t="str">
        <f>IF(Tabla1[[#This Row],[Código_Actividad]]="","",'Formulario PPGR1'!#REF!)</f>
        <v/>
      </c>
      <c r="F801" s="403" t="str">
        <f>IF(Tabla1[[#This Row],[Código_Actividad]]="","",'Formulario PPGR1'!#REF!)</f>
        <v/>
      </c>
      <c r="G801" s="400"/>
      <c r="H801" s="419" t="str">
        <f>IFERROR(VLOOKUP(Tabla1[[#This Row],[Código_Actividad]],'Formulario PPGR2'!$H$10:$I$1048576,2,FALSE),"")</f>
        <v/>
      </c>
      <c r="I801" s="336" t="str">
        <f>IFERROR(VLOOKUP(Tabla1[[#This Row],[Código_Actividad]],Tabla2[[Código]:[Total de Acciones ]],15,FALSE),"")</f>
        <v/>
      </c>
      <c r="J801" s="556"/>
      <c r="K801" s="558" t="str">
        <f>IFERROR(VLOOKUP($J801,[7]LSIns!$B$5:$C$45,2,FALSE),"")</f>
        <v/>
      </c>
      <c r="L801" s="557"/>
      <c r="M801" s="401" t="str">
        <f>IFERROR(VLOOKUP($L801,[4]Insumos!$C$2:$F$517,2,FALSE),"")</f>
        <v/>
      </c>
      <c r="N801" s="505"/>
      <c r="O801" s="402" t="str">
        <f>IFERROR(VLOOKUP($L801,[4]Insumos!$C$2:$F$517,3,FALSE),"")</f>
        <v/>
      </c>
      <c r="P801" s="337" t="e">
        <f>+Tabla1[[#This Row],[Precio Unitario]]*Tabla1[[#This Row],[Cantidad de Insumos]]</f>
        <v>#VALUE!</v>
      </c>
      <c r="Q801" s="402" t="str">
        <f>IFERROR(VLOOKUP($L801,[4]Insumos!$C$2:$F$517,4,FALSE),"")</f>
        <v/>
      </c>
      <c r="R801" s="571"/>
    </row>
    <row r="802" spans="2:18" s="450" customFormat="1" x14ac:dyDescent="0.25">
      <c r="B802" s="403" t="str">
        <f>IF(Tabla1[[#This Row],[Código_Actividad]]="","",CONCATENATE(Tabla1[[#This Row],[POA]],".",Tabla1[[#This Row],[SRS]],".",Tabla1[[#This Row],[AREA]],".",Tabla1[[#This Row],[TIPO]]))</f>
        <v/>
      </c>
      <c r="C802" s="403" t="str">
        <f>IF(Tabla1[[#This Row],[Código_Actividad]]="","",'Formulario PPGR1'!#REF!)</f>
        <v/>
      </c>
      <c r="D802" s="403" t="str">
        <f>IF(Tabla1[[#This Row],[Código_Actividad]]="","",'Formulario PPGR1'!#REF!)</f>
        <v/>
      </c>
      <c r="E802" s="403" t="str">
        <f>IF(Tabla1[[#This Row],[Código_Actividad]]="","",'Formulario PPGR1'!#REF!)</f>
        <v/>
      </c>
      <c r="F802" s="403" t="str">
        <f>IF(Tabla1[[#This Row],[Código_Actividad]]="","",'Formulario PPGR1'!#REF!)</f>
        <v/>
      </c>
      <c r="G802" s="400"/>
      <c r="H802" s="419" t="str">
        <f>IFERROR(VLOOKUP(Tabla1[[#This Row],[Código_Actividad]],'Formulario PPGR2'!$H$10:$I$1048576,2,FALSE),"")</f>
        <v/>
      </c>
      <c r="I802" s="336" t="str">
        <f>IFERROR(VLOOKUP(Tabla1[[#This Row],[Código_Actividad]],Tabla2[[Código]:[Total de Acciones ]],15,FALSE),"")</f>
        <v/>
      </c>
      <c r="J802" s="556"/>
      <c r="K802" s="558" t="str">
        <f>IFERROR(VLOOKUP($J802,[7]LSIns!$B$5:$C$45,2,FALSE),"")</f>
        <v/>
      </c>
      <c r="L802" s="557"/>
      <c r="M802" s="401" t="str">
        <f>IFERROR(VLOOKUP($L802,[4]Insumos!$C$2:$F$517,2,FALSE),"")</f>
        <v/>
      </c>
      <c r="N802" s="505"/>
      <c r="O802" s="402" t="str">
        <f>IFERROR(VLOOKUP($L802,[4]Insumos!$C$2:$F$517,3,FALSE),"")</f>
        <v/>
      </c>
      <c r="P802" s="337" t="e">
        <f>+Tabla1[[#This Row],[Precio Unitario]]*Tabla1[[#This Row],[Cantidad de Insumos]]</f>
        <v>#VALUE!</v>
      </c>
      <c r="Q802" s="402" t="str">
        <f>IFERROR(VLOOKUP($L802,[4]Insumos!$C$2:$F$517,4,FALSE),"")</f>
        <v/>
      </c>
      <c r="R802" s="571"/>
    </row>
    <row r="803" spans="2:18" s="450" customFormat="1" x14ac:dyDescent="0.25">
      <c r="B803" s="403" t="str">
        <f>IF(Tabla1[[#This Row],[Código_Actividad]]="","",CONCATENATE(Tabla1[[#This Row],[POA]],".",Tabla1[[#This Row],[SRS]],".",Tabla1[[#This Row],[AREA]],".",Tabla1[[#This Row],[TIPO]]))</f>
        <v/>
      </c>
      <c r="C803" s="403" t="str">
        <f>IF(Tabla1[[#This Row],[Código_Actividad]]="","",'Formulario PPGR1'!#REF!)</f>
        <v/>
      </c>
      <c r="D803" s="403" t="str">
        <f>IF(Tabla1[[#This Row],[Código_Actividad]]="","",'Formulario PPGR1'!#REF!)</f>
        <v/>
      </c>
      <c r="E803" s="403" t="str">
        <f>IF(Tabla1[[#This Row],[Código_Actividad]]="","",'Formulario PPGR1'!#REF!)</f>
        <v/>
      </c>
      <c r="F803" s="403" t="str">
        <f>IF(Tabla1[[#This Row],[Código_Actividad]]="","",'Formulario PPGR1'!#REF!)</f>
        <v/>
      </c>
      <c r="G803" s="400"/>
      <c r="H803" s="419" t="str">
        <f>IFERROR(VLOOKUP(Tabla1[[#This Row],[Código_Actividad]],'Formulario PPGR2'!$H$10:$I$1048576,2,FALSE),"")</f>
        <v/>
      </c>
      <c r="I803" s="336" t="str">
        <f>IFERROR(VLOOKUP(Tabla1[[#This Row],[Código_Actividad]],Tabla2[[Código]:[Total de Acciones ]],15,FALSE),"")</f>
        <v/>
      </c>
      <c r="J803" s="556"/>
      <c r="K803" s="558" t="str">
        <f>IFERROR(VLOOKUP($J803,[7]LSIns!$B$5:$C$45,2,FALSE),"")</f>
        <v/>
      </c>
      <c r="L803" s="557"/>
      <c r="M803" s="401" t="str">
        <f>IFERROR(VLOOKUP($L803,[4]Insumos!$C$2:$F$517,2,FALSE),"")</f>
        <v/>
      </c>
      <c r="N803" s="505"/>
      <c r="O803" s="402" t="str">
        <f>IFERROR(VLOOKUP($L803,[4]Insumos!$C$2:$F$517,3,FALSE),"")</f>
        <v/>
      </c>
      <c r="P803" s="337" t="e">
        <f>+Tabla1[[#This Row],[Precio Unitario]]*Tabla1[[#This Row],[Cantidad de Insumos]]</f>
        <v>#VALUE!</v>
      </c>
      <c r="Q803" s="402" t="str">
        <f>IFERROR(VLOOKUP($L803,[4]Insumos!$C$2:$F$517,4,FALSE),"")</f>
        <v/>
      </c>
      <c r="R803" s="571"/>
    </row>
    <row r="804" spans="2:18" s="450" customFormat="1" x14ac:dyDescent="0.25">
      <c r="B804" s="403" t="str">
        <f>IF(Tabla1[[#This Row],[Código_Actividad]]="","",CONCATENATE(Tabla1[[#This Row],[POA]],".",Tabla1[[#This Row],[SRS]],".",Tabla1[[#This Row],[AREA]],".",Tabla1[[#This Row],[TIPO]]))</f>
        <v/>
      </c>
      <c r="C804" s="403" t="str">
        <f>IF(Tabla1[[#This Row],[Código_Actividad]]="","",'Formulario PPGR1'!#REF!)</f>
        <v/>
      </c>
      <c r="D804" s="403" t="str">
        <f>IF(Tabla1[[#This Row],[Código_Actividad]]="","",'Formulario PPGR1'!#REF!)</f>
        <v/>
      </c>
      <c r="E804" s="403" t="str">
        <f>IF(Tabla1[[#This Row],[Código_Actividad]]="","",'Formulario PPGR1'!#REF!)</f>
        <v/>
      </c>
      <c r="F804" s="403" t="str">
        <f>IF(Tabla1[[#This Row],[Código_Actividad]]="","",'Formulario PPGR1'!#REF!)</f>
        <v/>
      </c>
      <c r="G804" s="400"/>
      <c r="H804" s="419" t="str">
        <f>IFERROR(VLOOKUP(Tabla1[[#This Row],[Código_Actividad]],'Formulario PPGR2'!$H$10:$I$1048576,2,FALSE),"")</f>
        <v/>
      </c>
      <c r="I804" s="336" t="str">
        <f>IFERROR(VLOOKUP(Tabla1[[#This Row],[Código_Actividad]],Tabla2[[Código]:[Total de Acciones ]],15,FALSE),"")</f>
        <v/>
      </c>
      <c r="J804" s="556"/>
      <c r="K804" s="558" t="str">
        <f>IFERROR(VLOOKUP($J804,[7]LSIns!$B$5:$C$45,2,FALSE),"")</f>
        <v/>
      </c>
      <c r="L804" s="557"/>
      <c r="M804" s="401" t="str">
        <f>IFERROR(VLOOKUP($L804,[4]Insumos!$C$2:$F$517,2,FALSE),"")</f>
        <v/>
      </c>
      <c r="N804" s="505"/>
      <c r="O804" s="402" t="str">
        <f>IFERROR(VLOOKUP($L804,[4]Insumos!$C$2:$F$517,3,FALSE),"")</f>
        <v/>
      </c>
      <c r="P804" s="337" t="e">
        <f>+Tabla1[[#This Row],[Precio Unitario]]*Tabla1[[#This Row],[Cantidad de Insumos]]</f>
        <v>#VALUE!</v>
      </c>
      <c r="Q804" s="402" t="str">
        <f>IFERROR(VLOOKUP($L804,[4]Insumos!$C$2:$F$517,4,FALSE),"")</f>
        <v/>
      </c>
      <c r="R804" s="571"/>
    </row>
    <row r="805" spans="2:18" s="450" customFormat="1" x14ac:dyDescent="0.25">
      <c r="B805" s="403" t="str">
        <f>IF(Tabla1[[#This Row],[Código_Actividad]]="","",CONCATENATE(Tabla1[[#This Row],[POA]],".",Tabla1[[#This Row],[SRS]],".",Tabla1[[#This Row],[AREA]],".",Tabla1[[#This Row],[TIPO]]))</f>
        <v/>
      </c>
      <c r="C805" s="403" t="str">
        <f>IF(Tabla1[[#This Row],[Código_Actividad]]="","",'Formulario PPGR1'!#REF!)</f>
        <v/>
      </c>
      <c r="D805" s="403" t="str">
        <f>IF(Tabla1[[#This Row],[Código_Actividad]]="","",'Formulario PPGR1'!#REF!)</f>
        <v/>
      </c>
      <c r="E805" s="403" t="str">
        <f>IF(Tabla1[[#This Row],[Código_Actividad]]="","",'Formulario PPGR1'!#REF!)</f>
        <v/>
      </c>
      <c r="F805" s="403" t="str">
        <f>IF(Tabla1[[#This Row],[Código_Actividad]]="","",'Formulario PPGR1'!#REF!)</f>
        <v/>
      </c>
      <c r="G805" s="400"/>
      <c r="H805" s="419" t="str">
        <f>IFERROR(VLOOKUP(Tabla1[[#This Row],[Código_Actividad]],'Formulario PPGR2'!$H$10:$I$1048576,2,FALSE),"")</f>
        <v/>
      </c>
      <c r="I805" s="336" t="str">
        <f>IFERROR(VLOOKUP(Tabla1[[#This Row],[Código_Actividad]],Tabla2[[Código]:[Total de Acciones ]],15,FALSE),"")</f>
        <v/>
      </c>
      <c r="J805" s="556"/>
      <c r="K805" s="558" t="str">
        <f>IFERROR(VLOOKUP($J805,[7]LSIns!$B$5:$C$45,2,FALSE),"")</f>
        <v/>
      </c>
      <c r="L805" s="557"/>
      <c r="M805" s="401" t="str">
        <f>IFERROR(VLOOKUP($L805,[4]Insumos!$C$2:$F$517,2,FALSE),"")</f>
        <v/>
      </c>
      <c r="N805" s="505"/>
      <c r="O805" s="402" t="str">
        <f>IFERROR(VLOOKUP($L805,[4]Insumos!$C$2:$F$517,3,FALSE),"")</f>
        <v/>
      </c>
      <c r="P805" s="337" t="e">
        <f>+Tabla1[[#This Row],[Precio Unitario]]*Tabla1[[#This Row],[Cantidad de Insumos]]</f>
        <v>#VALUE!</v>
      </c>
      <c r="Q805" s="402" t="str">
        <f>IFERROR(VLOOKUP($L805,[4]Insumos!$C$2:$F$517,4,FALSE),"")</f>
        <v/>
      </c>
      <c r="R805" s="571"/>
    </row>
    <row r="806" spans="2:18" s="450" customFormat="1" x14ac:dyDescent="0.25">
      <c r="B806" s="403" t="str">
        <f>IF(Tabla1[[#This Row],[Código_Actividad]]="","",CONCATENATE(Tabla1[[#This Row],[POA]],".",Tabla1[[#This Row],[SRS]],".",Tabla1[[#This Row],[AREA]],".",Tabla1[[#This Row],[TIPO]]))</f>
        <v/>
      </c>
      <c r="C806" s="403" t="str">
        <f>IF(Tabla1[[#This Row],[Código_Actividad]]="","",'Formulario PPGR1'!#REF!)</f>
        <v/>
      </c>
      <c r="D806" s="403" t="str">
        <f>IF(Tabla1[[#This Row],[Código_Actividad]]="","",'Formulario PPGR1'!#REF!)</f>
        <v/>
      </c>
      <c r="E806" s="403" t="str">
        <f>IF(Tabla1[[#This Row],[Código_Actividad]]="","",'Formulario PPGR1'!#REF!)</f>
        <v/>
      </c>
      <c r="F806" s="403" t="str">
        <f>IF(Tabla1[[#This Row],[Código_Actividad]]="","",'Formulario PPGR1'!#REF!)</f>
        <v/>
      </c>
      <c r="G806" s="400"/>
      <c r="H806" s="419" t="str">
        <f>IFERROR(VLOOKUP(Tabla1[[#This Row],[Código_Actividad]],'Formulario PPGR2'!$H$10:$I$1048576,2,FALSE),"")</f>
        <v/>
      </c>
      <c r="I806" s="336" t="str">
        <f>IFERROR(VLOOKUP(Tabla1[[#This Row],[Código_Actividad]],Tabla2[[Código]:[Total de Acciones ]],15,FALSE),"")</f>
        <v/>
      </c>
      <c r="J806" s="556"/>
      <c r="K806" s="558" t="str">
        <f>IFERROR(VLOOKUP($J806,[7]LSIns!$B$5:$C$45,2,FALSE),"")</f>
        <v/>
      </c>
      <c r="L806" s="557"/>
      <c r="M806" s="401" t="str">
        <f>IFERROR(VLOOKUP($L806,[4]Insumos!$C$2:$F$517,2,FALSE),"")</f>
        <v/>
      </c>
      <c r="N806" s="505"/>
      <c r="O806" s="402" t="str">
        <f>IFERROR(VLOOKUP($L806,[4]Insumos!$C$2:$F$517,3,FALSE),"")</f>
        <v/>
      </c>
      <c r="P806" s="337" t="e">
        <f>+Tabla1[[#This Row],[Precio Unitario]]*Tabla1[[#This Row],[Cantidad de Insumos]]</f>
        <v>#VALUE!</v>
      </c>
      <c r="Q806" s="402" t="str">
        <f>IFERROR(VLOOKUP($L806,[4]Insumos!$C$2:$F$517,4,FALSE),"")</f>
        <v/>
      </c>
      <c r="R806" s="571"/>
    </row>
    <row r="807" spans="2:18" s="450" customFormat="1" x14ac:dyDescent="0.25">
      <c r="B807" s="403" t="str">
        <f>IF(Tabla1[[#This Row],[Código_Actividad]]="","",CONCATENATE(Tabla1[[#This Row],[POA]],".",Tabla1[[#This Row],[SRS]],".",Tabla1[[#This Row],[AREA]],".",Tabla1[[#This Row],[TIPO]]))</f>
        <v/>
      </c>
      <c r="C807" s="403" t="str">
        <f>IF(Tabla1[[#This Row],[Código_Actividad]]="","",'Formulario PPGR1'!#REF!)</f>
        <v/>
      </c>
      <c r="D807" s="403" t="str">
        <f>IF(Tabla1[[#This Row],[Código_Actividad]]="","",'Formulario PPGR1'!#REF!)</f>
        <v/>
      </c>
      <c r="E807" s="403" t="str">
        <f>IF(Tabla1[[#This Row],[Código_Actividad]]="","",'Formulario PPGR1'!#REF!)</f>
        <v/>
      </c>
      <c r="F807" s="403" t="str">
        <f>IF(Tabla1[[#This Row],[Código_Actividad]]="","",'Formulario PPGR1'!#REF!)</f>
        <v/>
      </c>
      <c r="G807" s="400"/>
      <c r="H807" s="419" t="str">
        <f>IFERROR(VLOOKUP(Tabla1[[#This Row],[Código_Actividad]],'Formulario PPGR2'!$H$10:$I$1048576,2,FALSE),"")</f>
        <v/>
      </c>
      <c r="I807" s="336" t="str">
        <f>IFERROR(VLOOKUP(Tabla1[[#This Row],[Código_Actividad]],Tabla2[[Código]:[Total de Acciones ]],15,FALSE),"")</f>
        <v/>
      </c>
      <c r="J807" s="556"/>
      <c r="K807" s="558" t="str">
        <f>IFERROR(VLOOKUP($J807,[7]LSIns!$B$5:$C$45,2,FALSE),"")</f>
        <v/>
      </c>
      <c r="L807" s="557"/>
      <c r="M807" s="401" t="str">
        <f>IFERROR(VLOOKUP($L807,[4]Insumos!$C$2:$F$517,2,FALSE),"")</f>
        <v/>
      </c>
      <c r="N807" s="505"/>
      <c r="O807" s="402" t="str">
        <f>IFERROR(VLOOKUP($L807,[4]Insumos!$C$2:$F$517,3,FALSE),"")</f>
        <v/>
      </c>
      <c r="P807" s="337" t="e">
        <f>+Tabla1[[#This Row],[Precio Unitario]]*Tabla1[[#This Row],[Cantidad de Insumos]]</f>
        <v>#VALUE!</v>
      </c>
      <c r="Q807" s="402" t="str">
        <f>IFERROR(VLOOKUP($L807,[4]Insumos!$C$2:$F$517,4,FALSE),"")</f>
        <v/>
      </c>
      <c r="R807" s="571"/>
    </row>
    <row r="808" spans="2:18" s="450" customFormat="1" x14ac:dyDescent="0.25">
      <c r="B808" s="403" t="str">
        <f>IF(Tabla1[[#This Row],[Código_Actividad]]="","",CONCATENATE(Tabla1[[#This Row],[POA]],".",Tabla1[[#This Row],[SRS]],".",Tabla1[[#This Row],[AREA]],".",Tabla1[[#This Row],[TIPO]]))</f>
        <v/>
      </c>
      <c r="C808" s="403" t="str">
        <f>IF(Tabla1[[#This Row],[Código_Actividad]]="","",'Formulario PPGR1'!#REF!)</f>
        <v/>
      </c>
      <c r="D808" s="403" t="str">
        <f>IF(Tabla1[[#This Row],[Código_Actividad]]="","",'Formulario PPGR1'!#REF!)</f>
        <v/>
      </c>
      <c r="E808" s="403" t="str">
        <f>IF(Tabla1[[#This Row],[Código_Actividad]]="","",'Formulario PPGR1'!#REF!)</f>
        <v/>
      </c>
      <c r="F808" s="403" t="str">
        <f>IF(Tabla1[[#This Row],[Código_Actividad]]="","",'Formulario PPGR1'!#REF!)</f>
        <v/>
      </c>
      <c r="G808" s="400"/>
      <c r="H808" s="419" t="str">
        <f>IFERROR(VLOOKUP(Tabla1[[#This Row],[Código_Actividad]],'Formulario PPGR2'!$H$10:$I$1048576,2,FALSE),"")</f>
        <v/>
      </c>
      <c r="I808" s="336" t="str">
        <f>IFERROR(VLOOKUP(Tabla1[[#This Row],[Código_Actividad]],Tabla2[[Código]:[Total de Acciones ]],15,FALSE),"")</f>
        <v/>
      </c>
      <c r="J808" s="556"/>
      <c r="K808" s="558" t="str">
        <f>IFERROR(VLOOKUP($J808,[7]LSIns!$B$5:$C$45,2,FALSE),"")</f>
        <v/>
      </c>
      <c r="L808" s="557"/>
      <c r="M808" s="401" t="str">
        <f>IFERROR(VLOOKUP($L808,[4]Insumos!$C$2:$F$517,2,FALSE),"")</f>
        <v/>
      </c>
      <c r="N808" s="505"/>
      <c r="O808" s="402" t="str">
        <f>IFERROR(VLOOKUP($L808,[4]Insumos!$C$2:$F$517,3,FALSE),"")</f>
        <v/>
      </c>
      <c r="P808" s="337" t="e">
        <f>+Tabla1[[#This Row],[Precio Unitario]]*Tabla1[[#This Row],[Cantidad de Insumos]]</f>
        <v>#VALUE!</v>
      </c>
      <c r="Q808" s="402" t="str">
        <f>IFERROR(VLOOKUP($L808,[4]Insumos!$C$2:$F$517,4,FALSE),"")</f>
        <v/>
      </c>
      <c r="R808" s="571"/>
    </row>
    <row r="809" spans="2:18" s="450" customFormat="1" x14ac:dyDescent="0.25">
      <c r="B809" s="403" t="str">
        <f>IF(Tabla1[[#This Row],[Código_Actividad]]="","",CONCATENATE(Tabla1[[#This Row],[POA]],".",Tabla1[[#This Row],[SRS]],".",Tabla1[[#This Row],[AREA]],".",Tabla1[[#This Row],[TIPO]]))</f>
        <v/>
      </c>
      <c r="C809" s="403" t="str">
        <f>IF(Tabla1[[#This Row],[Código_Actividad]]="","",'Formulario PPGR1'!#REF!)</f>
        <v/>
      </c>
      <c r="D809" s="403" t="str">
        <f>IF(Tabla1[[#This Row],[Código_Actividad]]="","",'Formulario PPGR1'!#REF!)</f>
        <v/>
      </c>
      <c r="E809" s="403" t="str">
        <f>IF(Tabla1[[#This Row],[Código_Actividad]]="","",'Formulario PPGR1'!#REF!)</f>
        <v/>
      </c>
      <c r="F809" s="403" t="str">
        <f>IF(Tabla1[[#This Row],[Código_Actividad]]="","",'Formulario PPGR1'!#REF!)</f>
        <v/>
      </c>
      <c r="G809" s="400"/>
      <c r="H809" s="419" t="str">
        <f>IFERROR(VLOOKUP(Tabla1[[#This Row],[Código_Actividad]],'Formulario PPGR2'!$H$10:$I$1048576,2,FALSE),"")</f>
        <v/>
      </c>
      <c r="I809" s="336" t="str">
        <f>IFERROR(VLOOKUP(Tabla1[[#This Row],[Código_Actividad]],Tabla2[[Código]:[Total de Acciones ]],15,FALSE),"")</f>
        <v/>
      </c>
      <c r="J809" s="556"/>
      <c r="K809" s="558" t="str">
        <f>IFERROR(VLOOKUP($J809,[7]LSIns!$B$5:$C$45,2,FALSE),"")</f>
        <v/>
      </c>
      <c r="L809" s="557"/>
      <c r="M809" s="401" t="str">
        <f>IFERROR(VLOOKUP($L809,[4]Insumos!$C$2:$F$517,2,FALSE),"")</f>
        <v/>
      </c>
      <c r="N809" s="505"/>
      <c r="O809" s="402" t="str">
        <f>IFERROR(VLOOKUP($L809,[4]Insumos!$C$2:$F$517,3,FALSE),"")</f>
        <v/>
      </c>
      <c r="P809" s="337" t="e">
        <f>+Tabla1[[#This Row],[Precio Unitario]]*Tabla1[[#This Row],[Cantidad de Insumos]]</f>
        <v>#VALUE!</v>
      </c>
      <c r="Q809" s="402" t="str">
        <f>IFERROR(VLOOKUP($L809,[4]Insumos!$C$2:$F$517,4,FALSE),"")</f>
        <v/>
      </c>
      <c r="R809" s="571"/>
    </row>
    <row r="810" spans="2:18" s="450" customFormat="1" x14ac:dyDescent="0.25">
      <c r="B810" s="403" t="str">
        <f>IF(Tabla1[[#This Row],[Código_Actividad]]="","",CONCATENATE(Tabla1[[#This Row],[POA]],".",Tabla1[[#This Row],[SRS]],".",Tabla1[[#This Row],[AREA]],".",Tabla1[[#This Row],[TIPO]]))</f>
        <v/>
      </c>
      <c r="C810" s="403" t="str">
        <f>IF(Tabla1[[#This Row],[Código_Actividad]]="","",'Formulario PPGR1'!#REF!)</f>
        <v/>
      </c>
      <c r="D810" s="403" t="str">
        <f>IF(Tabla1[[#This Row],[Código_Actividad]]="","",'Formulario PPGR1'!#REF!)</f>
        <v/>
      </c>
      <c r="E810" s="403" t="str">
        <f>IF(Tabla1[[#This Row],[Código_Actividad]]="","",'Formulario PPGR1'!#REF!)</f>
        <v/>
      </c>
      <c r="F810" s="403" t="str">
        <f>IF(Tabla1[[#This Row],[Código_Actividad]]="","",'Formulario PPGR1'!#REF!)</f>
        <v/>
      </c>
      <c r="G810" s="400"/>
      <c r="H810" s="419" t="str">
        <f>IFERROR(VLOOKUP(Tabla1[[#This Row],[Código_Actividad]],'Formulario PPGR2'!$H$10:$I$1048576,2,FALSE),"")</f>
        <v/>
      </c>
      <c r="I810" s="336" t="str">
        <f>IFERROR(VLOOKUP(Tabla1[[#This Row],[Código_Actividad]],Tabla2[[Código]:[Total de Acciones ]],15,FALSE),"")</f>
        <v/>
      </c>
      <c r="J810" s="556"/>
      <c r="K810" s="558" t="str">
        <f>IFERROR(VLOOKUP($J810,[7]LSIns!$B$5:$C$45,2,FALSE),"")</f>
        <v/>
      </c>
      <c r="L810" s="557"/>
      <c r="M810" s="401" t="str">
        <f>IFERROR(VLOOKUP($L810,[4]Insumos!$C$2:$F$517,2,FALSE),"")</f>
        <v/>
      </c>
      <c r="N810" s="505"/>
      <c r="O810" s="402" t="str">
        <f>IFERROR(VLOOKUP($L810,[4]Insumos!$C$2:$F$517,3,FALSE),"")</f>
        <v/>
      </c>
      <c r="P810" s="337" t="e">
        <f>+Tabla1[[#This Row],[Precio Unitario]]*Tabla1[[#This Row],[Cantidad de Insumos]]</f>
        <v>#VALUE!</v>
      </c>
      <c r="Q810" s="402" t="str">
        <f>IFERROR(VLOOKUP($L810,[4]Insumos!$C$2:$F$517,4,FALSE),"")</f>
        <v/>
      </c>
      <c r="R810" s="571"/>
    </row>
    <row r="811" spans="2:18" s="450" customFormat="1" x14ac:dyDescent="0.25">
      <c r="B811" s="403" t="str">
        <f>IF(Tabla1[[#This Row],[Código_Actividad]]="","",CONCATENATE(Tabla1[[#This Row],[POA]],".",Tabla1[[#This Row],[SRS]],".",Tabla1[[#This Row],[AREA]],".",Tabla1[[#This Row],[TIPO]]))</f>
        <v/>
      </c>
      <c r="C811" s="403" t="str">
        <f>IF(Tabla1[[#This Row],[Código_Actividad]]="","",'Formulario PPGR1'!#REF!)</f>
        <v/>
      </c>
      <c r="D811" s="403" t="str">
        <f>IF(Tabla1[[#This Row],[Código_Actividad]]="","",'Formulario PPGR1'!#REF!)</f>
        <v/>
      </c>
      <c r="E811" s="403" t="str">
        <f>IF(Tabla1[[#This Row],[Código_Actividad]]="","",'Formulario PPGR1'!#REF!)</f>
        <v/>
      </c>
      <c r="F811" s="403" t="str">
        <f>IF(Tabla1[[#This Row],[Código_Actividad]]="","",'Formulario PPGR1'!#REF!)</f>
        <v/>
      </c>
      <c r="G811" s="400"/>
      <c r="H811" s="419" t="str">
        <f>IFERROR(VLOOKUP(Tabla1[[#This Row],[Código_Actividad]],'Formulario PPGR2'!$H$10:$I$1048576,2,FALSE),"")</f>
        <v/>
      </c>
      <c r="I811" s="336" t="str">
        <f>IFERROR(VLOOKUP(Tabla1[[#This Row],[Código_Actividad]],Tabla2[[Código]:[Total de Acciones ]],15,FALSE),"")</f>
        <v/>
      </c>
      <c r="J811" s="556"/>
      <c r="K811" s="558" t="str">
        <f>IFERROR(VLOOKUP($J811,[7]LSIns!$B$5:$C$45,2,FALSE),"")</f>
        <v/>
      </c>
      <c r="L811" s="557"/>
      <c r="M811" s="401" t="str">
        <f>IFERROR(VLOOKUP($L811,[4]Insumos!$C$2:$F$517,2,FALSE),"")</f>
        <v/>
      </c>
      <c r="N811" s="505"/>
      <c r="O811" s="402" t="str">
        <f>IFERROR(VLOOKUP($L811,[4]Insumos!$C$2:$F$517,3,FALSE),"")</f>
        <v/>
      </c>
      <c r="P811" s="337" t="e">
        <f>+Tabla1[[#This Row],[Precio Unitario]]*Tabla1[[#This Row],[Cantidad de Insumos]]</f>
        <v>#VALUE!</v>
      </c>
      <c r="Q811" s="402" t="str">
        <f>IFERROR(VLOOKUP($L811,[4]Insumos!$C$2:$F$517,4,FALSE),"")</f>
        <v/>
      </c>
      <c r="R811" s="571"/>
    </row>
    <row r="812" spans="2:18" s="450" customFormat="1" x14ac:dyDescent="0.25">
      <c r="B812" s="403" t="str">
        <f>IF(Tabla1[[#This Row],[Código_Actividad]]="","",CONCATENATE(Tabla1[[#This Row],[POA]],".",Tabla1[[#This Row],[SRS]],".",Tabla1[[#This Row],[AREA]],".",Tabla1[[#This Row],[TIPO]]))</f>
        <v/>
      </c>
      <c r="C812" s="403" t="str">
        <f>IF(Tabla1[[#This Row],[Código_Actividad]]="","",'Formulario PPGR1'!#REF!)</f>
        <v/>
      </c>
      <c r="D812" s="403" t="str">
        <f>IF(Tabla1[[#This Row],[Código_Actividad]]="","",'Formulario PPGR1'!#REF!)</f>
        <v/>
      </c>
      <c r="E812" s="403" t="str">
        <f>IF(Tabla1[[#This Row],[Código_Actividad]]="","",'Formulario PPGR1'!#REF!)</f>
        <v/>
      </c>
      <c r="F812" s="403" t="str">
        <f>IF(Tabla1[[#This Row],[Código_Actividad]]="","",'Formulario PPGR1'!#REF!)</f>
        <v/>
      </c>
      <c r="G812" s="400"/>
      <c r="H812" s="419" t="str">
        <f>IFERROR(VLOOKUP(Tabla1[[#This Row],[Código_Actividad]],'Formulario PPGR2'!$H$10:$I$1048576,2,FALSE),"")</f>
        <v/>
      </c>
      <c r="I812" s="336" t="str">
        <f>IFERROR(VLOOKUP(Tabla1[[#This Row],[Código_Actividad]],Tabla2[[Código]:[Total de Acciones ]],15,FALSE),"")</f>
        <v/>
      </c>
      <c r="J812" s="556"/>
      <c r="K812" s="558" t="str">
        <f>IFERROR(VLOOKUP($J812,[7]LSIns!$B$5:$C$45,2,FALSE),"")</f>
        <v/>
      </c>
      <c r="L812" s="557"/>
      <c r="M812" s="401" t="str">
        <f>IFERROR(VLOOKUP($L812,[4]Insumos!$C$2:$F$517,2,FALSE),"")</f>
        <v/>
      </c>
      <c r="N812" s="505"/>
      <c r="O812" s="402" t="str">
        <f>IFERROR(VLOOKUP($L812,[4]Insumos!$C$2:$F$517,3,FALSE),"")</f>
        <v/>
      </c>
      <c r="P812" s="337" t="e">
        <f>+Tabla1[[#This Row],[Precio Unitario]]*Tabla1[[#This Row],[Cantidad de Insumos]]</f>
        <v>#VALUE!</v>
      </c>
      <c r="Q812" s="402" t="str">
        <f>IFERROR(VLOOKUP($L812,[4]Insumos!$C$2:$F$517,4,FALSE),"")</f>
        <v/>
      </c>
      <c r="R812" s="571"/>
    </row>
    <row r="813" spans="2:18" s="450" customFormat="1" x14ac:dyDescent="0.25">
      <c r="B813" s="403" t="str">
        <f>IF(Tabla1[[#This Row],[Código_Actividad]]="","",CONCATENATE(Tabla1[[#This Row],[POA]],".",Tabla1[[#This Row],[SRS]],".",Tabla1[[#This Row],[AREA]],".",Tabla1[[#This Row],[TIPO]]))</f>
        <v/>
      </c>
      <c r="C813" s="403" t="str">
        <f>IF(Tabla1[[#This Row],[Código_Actividad]]="","",'Formulario PPGR1'!#REF!)</f>
        <v/>
      </c>
      <c r="D813" s="403" t="str">
        <f>IF(Tabla1[[#This Row],[Código_Actividad]]="","",'Formulario PPGR1'!#REF!)</f>
        <v/>
      </c>
      <c r="E813" s="403" t="str">
        <f>IF(Tabla1[[#This Row],[Código_Actividad]]="","",'Formulario PPGR1'!#REF!)</f>
        <v/>
      </c>
      <c r="F813" s="403" t="str">
        <f>IF(Tabla1[[#This Row],[Código_Actividad]]="","",'Formulario PPGR1'!#REF!)</f>
        <v/>
      </c>
      <c r="G813" s="400"/>
      <c r="H813" s="419" t="str">
        <f>IFERROR(VLOOKUP(Tabla1[[#This Row],[Código_Actividad]],'Formulario PPGR2'!$H$10:$I$1048576,2,FALSE),"")</f>
        <v/>
      </c>
      <c r="I813" s="336" t="str">
        <f>IFERROR(VLOOKUP(Tabla1[[#This Row],[Código_Actividad]],Tabla2[[Código]:[Total de Acciones ]],15,FALSE),"")</f>
        <v/>
      </c>
      <c r="J813" s="556"/>
      <c r="K813" s="558" t="str">
        <f>IFERROR(VLOOKUP($J813,[7]LSIns!$B$5:$C$45,2,FALSE),"")</f>
        <v/>
      </c>
      <c r="L813" s="557"/>
      <c r="M813" s="401" t="str">
        <f>IFERROR(VLOOKUP($L813,[4]Insumos!$C$2:$F$517,2,FALSE),"")</f>
        <v/>
      </c>
      <c r="N813" s="505"/>
      <c r="O813" s="402" t="str">
        <f>IFERROR(VLOOKUP($L813,[4]Insumos!$C$2:$F$517,3,FALSE),"")</f>
        <v/>
      </c>
      <c r="P813" s="337" t="e">
        <f>+Tabla1[[#This Row],[Precio Unitario]]*Tabla1[[#This Row],[Cantidad de Insumos]]</f>
        <v>#VALUE!</v>
      </c>
      <c r="Q813" s="402" t="str">
        <f>IFERROR(VLOOKUP($L813,[4]Insumos!$C$2:$F$517,4,FALSE),"")</f>
        <v/>
      </c>
      <c r="R813" s="571"/>
    </row>
    <row r="814" spans="2:18" s="450" customFormat="1" x14ac:dyDescent="0.25">
      <c r="B814" s="403" t="str">
        <f>IF(Tabla1[[#This Row],[Código_Actividad]]="","",CONCATENATE(Tabla1[[#This Row],[POA]],".",Tabla1[[#This Row],[SRS]],".",Tabla1[[#This Row],[AREA]],".",Tabla1[[#This Row],[TIPO]]))</f>
        <v/>
      </c>
      <c r="C814" s="403" t="str">
        <f>IF(Tabla1[[#This Row],[Código_Actividad]]="","",'Formulario PPGR1'!#REF!)</f>
        <v/>
      </c>
      <c r="D814" s="403" t="str">
        <f>IF(Tabla1[[#This Row],[Código_Actividad]]="","",'Formulario PPGR1'!#REF!)</f>
        <v/>
      </c>
      <c r="E814" s="403" t="str">
        <f>IF(Tabla1[[#This Row],[Código_Actividad]]="","",'Formulario PPGR1'!#REF!)</f>
        <v/>
      </c>
      <c r="F814" s="403" t="str">
        <f>IF(Tabla1[[#This Row],[Código_Actividad]]="","",'Formulario PPGR1'!#REF!)</f>
        <v/>
      </c>
      <c r="G814" s="400"/>
      <c r="H814" s="419" t="str">
        <f>IFERROR(VLOOKUP(Tabla1[[#This Row],[Código_Actividad]],'Formulario PPGR2'!$H$10:$I$1048576,2,FALSE),"")</f>
        <v/>
      </c>
      <c r="I814" s="336" t="str">
        <f>IFERROR(VLOOKUP(Tabla1[[#This Row],[Código_Actividad]],Tabla2[[Código]:[Total de Acciones ]],15,FALSE),"")</f>
        <v/>
      </c>
      <c r="J814" s="556"/>
      <c r="K814" s="558" t="str">
        <f>IFERROR(VLOOKUP($J814,[7]LSIns!$B$5:$C$45,2,FALSE),"")</f>
        <v/>
      </c>
      <c r="L814" s="557"/>
      <c r="M814" s="401" t="str">
        <f>IFERROR(VLOOKUP($L814,[4]Insumos!$C$2:$F$517,2,FALSE),"")</f>
        <v/>
      </c>
      <c r="N814" s="505"/>
      <c r="O814" s="402" t="str">
        <f>IFERROR(VLOOKUP($L814,[4]Insumos!$C$2:$F$517,3,FALSE),"")</f>
        <v/>
      </c>
      <c r="P814" s="337" t="e">
        <f>+Tabla1[[#This Row],[Precio Unitario]]*Tabla1[[#This Row],[Cantidad de Insumos]]</f>
        <v>#VALUE!</v>
      </c>
      <c r="Q814" s="402" t="str">
        <f>IFERROR(VLOOKUP($L814,[4]Insumos!$C$2:$F$517,4,FALSE),"")</f>
        <v/>
      </c>
      <c r="R814" s="571"/>
    </row>
    <row r="815" spans="2:18" s="450" customFormat="1" x14ac:dyDescent="0.25">
      <c r="B815" s="403" t="str">
        <f>IF(Tabla1[[#This Row],[Código_Actividad]]="","",CONCATENATE(Tabla1[[#This Row],[POA]],".",Tabla1[[#This Row],[SRS]],".",Tabla1[[#This Row],[AREA]],".",Tabla1[[#This Row],[TIPO]]))</f>
        <v/>
      </c>
      <c r="C815" s="403" t="str">
        <f>IF(Tabla1[[#This Row],[Código_Actividad]]="","",'Formulario PPGR1'!#REF!)</f>
        <v/>
      </c>
      <c r="D815" s="403" t="str">
        <f>IF(Tabla1[[#This Row],[Código_Actividad]]="","",'Formulario PPGR1'!#REF!)</f>
        <v/>
      </c>
      <c r="E815" s="403" t="str">
        <f>IF(Tabla1[[#This Row],[Código_Actividad]]="","",'Formulario PPGR1'!#REF!)</f>
        <v/>
      </c>
      <c r="F815" s="403" t="str">
        <f>IF(Tabla1[[#This Row],[Código_Actividad]]="","",'Formulario PPGR1'!#REF!)</f>
        <v/>
      </c>
      <c r="G815" s="400"/>
      <c r="H815" s="419" t="str">
        <f>IFERROR(VLOOKUP(Tabla1[[#This Row],[Código_Actividad]],'Formulario PPGR2'!$H$10:$I$1048576,2,FALSE),"")</f>
        <v/>
      </c>
      <c r="I815" s="336" t="str">
        <f>IFERROR(VLOOKUP(Tabla1[[#This Row],[Código_Actividad]],Tabla2[[Código]:[Total de Acciones ]],15,FALSE),"")</f>
        <v/>
      </c>
      <c r="J815" s="556"/>
      <c r="K815" s="558" t="str">
        <f>IFERROR(VLOOKUP($J815,[7]LSIns!$B$5:$C$45,2,FALSE),"")</f>
        <v/>
      </c>
      <c r="L815" s="557"/>
      <c r="M815" s="401" t="str">
        <f>IFERROR(VLOOKUP($L815,[4]Insumos!$C$2:$F$517,2,FALSE),"")</f>
        <v/>
      </c>
      <c r="N815" s="505"/>
      <c r="O815" s="402" t="str">
        <f>IFERROR(VLOOKUP($L815,[4]Insumos!$C$2:$F$517,3,FALSE),"")</f>
        <v/>
      </c>
      <c r="P815" s="337" t="e">
        <f>+Tabla1[[#This Row],[Precio Unitario]]*Tabla1[[#This Row],[Cantidad de Insumos]]</f>
        <v>#VALUE!</v>
      </c>
      <c r="Q815" s="402" t="str">
        <f>IFERROR(VLOOKUP($L815,[4]Insumos!$C$2:$F$517,4,FALSE),"")</f>
        <v/>
      </c>
      <c r="R815" s="571"/>
    </row>
    <row r="816" spans="2:18" s="450" customFormat="1" x14ac:dyDescent="0.25">
      <c r="B816" s="403" t="str">
        <f>IF(Tabla1[[#This Row],[Código_Actividad]]="","",CONCATENATE(Tabla1[[#This Row],[POA]],".",Tabla1[[#This Row],[SRS]],".",Tabla1[[#This Row],[AREA]],".",Tabla1[[#This Row],[TIPO]]))</f>
        <v/>
      </c>
      <c r="C816" s="403" t="str">
        <f>IF(Tabla1[[#This Row],[Código_Actividad]]="","",'Formulario PPGR1'!#REF!)</f>
        <v/>
      </c>
      <c r="D816" s="403" t="str">
        <f>IF(Tabla1[[#This Row],[Código_Actividad]]="","",'Formulario PPGR1'!#REF!)</f>
        <v/>
      </c>
      <c r="E816" s="403" t="str">
        <f>IF(Tabla1[[#This Row],[Código_Actividad]]="","",'Formulario PPGR1'!#REF!)</f>
        <v/>
      </c>
      <c r="F816" s="403" t="str">
        <f>IF(Tabla1[[#This Row],[Código_Actividad]]="","",'Formulario PPGR1'!#REF!)</f>
        <v/>
      </c>
      <c r="G816" s="400"/>
      <c r="H816" s="419" t="str">
        <f>IFERROR(VLOOKUP(Tabla1[[#This Row],[Código_Actividad]],'Formulario PPGR2'!$H$10:$I$1048576,2,FALSE),"")</f>
        <v/>
      </c>
      <c r="I816" s="336" t="str">
        <f>IFERROR(VLOOKUP(Tabla1[[#This Row],[Código_Actividad]],Tabla2[[Código]:[Total de Acciones ]],15,FALSE),"")</f>
        <v/>
      </c>
      <c r="J816" s="556"/>
      <c r="K816" s="558" t="str">
        <f>IFERROR(VLOOKUP($J816,[7]LSIns!$B$5:$C$45,2,FALSE),"")</f>
        <v/>
      </c>
      <c r="L816" s="557"/>
      <c r="M816" s="401" t="str">
        <f>IFERROR(VLOOKUP($L816,[4]Insumos!$C$2:$F$517,2,FALSE),"")</f>
        <v/>
      </c>
      <c r="N816" s="505"/>
      <c r="O816" s="402" t="str">
        <f>IFERROR(VLOOKUP($L816,[4]Insumos!$C$2:$F$517,3,FALSE),"")</f>
        <v/>
      </c>
      <c r="P816" s="337" t="e">
        <f>+Tabla1[[#This Row],[Precio Unitario]]*Tabla1[[#This Row],[Cantidad de Insumos]]</f>
        <v>#VALUE!</v>
      </c>
      <c r="Q816" s="402" t="str">
        <f>IFERROR(VLOOKUP($L816,[4]Insumos!$C$2:$F$517,4,FALSE),"")</f>
        <v/>
      </c>
      <c r="R816" s="571"/>
    </row>
    <row r="817" spans="2:18" s="450" customFormat="1" x14ac:dyDescent="0.25">
      <c r="B817" s="403" t="str">
        <f>IF(Tabla1[[#This Row],[Código_Actividad]]="","",CONCATENATE(Tabla1[[#This Row],[POA]],".",Tabla1[[#This Row],[SRS]],".",Tabla1[[#This Row],[AREA]],".",Tabla1[[#This Row],[TIPO]]))</f>
        <v/>
      </c>
      <c r="C817" s="403" t="str">
        <f>IF(Tabla1[[#This Row],[Código_Actividad]]="","",'Formulario PPGR1'!#REF!)</f>
        <v/>
      </c>
      <c r="D817" s="403" t="str">
        <f>IF(Tabla1[[#This Row],[Código_Actividad]]="","",'Formulario PPGR1'!#REF!)</f>
        <v/>
      </c>
      <c r="E817" s="403" t="str">
        <f>IF(Tabla1[[#This Row],[Código_Actividad]]="","",'Formulario PPGR1'!#REF!)</f>
        <v/>
      </c>
      <c r="F817" s="403" t="str">
        <f>IF(Tabla1[[#This Row],[Código_Actividad]]="","",'Formulario PPGR1'!#REF!)</f>
        <v/>
      </c>
      <c r="G817" s="400"/>
      <c r="H817" s="419" t="str">
        <f>IFERROR(VLOOKUP(Tabla1[[#This Row],[Código_Actividad]],'Formulario PPGR2'!$H$10:$I$1048576,2,FALSE),"")</f>
        <v/>
      </c>
      <c r="I817" s="336" t="str">
        <f>IFERROR(VLOOKUP(Tabla1[[#This Row],[Código_Actividad]],Tabla2[[Código]:[Total de Acciones ]],15,FALSE),"")</f>
        <v/>
      </c>
      <c r="J817" s="556"/>
      <c r="K817" s="558" t="str">
        <f>IFERROR(VLOOKUP($J817,[7]LSIns!$B$5:$C$45,2,FALSE),"")</f>
        <v/>
      </c>
      <c r="L817" s="557"/>
      <c r="M817" s="401" t="str">
        <f>IFERROR(VLOOKUP($L817,[4]Insumos!$C$2:$F$517,2,FALSE),"")</f>
        <v/>
      </c>
      <c r="N817" s="505"/>
      <c r="O817" s="402" t="str">
        <f>IFERROR(VLOOKUP($L817,[4]Insumos!$C$2:$F$517,3,FALSE),"")</f>
        <v/>
      </c>
      <c r="P817" s="337" t="e">
        <f>+Tabla1[[#This Row],[Precio Unitario]]*Tabla1[[#This Row],[Cantidad de Insumos]]</f>
        <v>#VALUE!</v>
      </c>
      <c r="Q817" s="402" t="str">
        <f>IFERROR(VLOOKUP($L817,[4]Insumos!$C$2:$F$517,4,FALSE),"")</f>
        <v/>
      </c>
      <c r="R817" s="571"/>
    </row>
    <row r="818" spans="2:18" s="450" customFormat="1" x14ac:dyDescent="0.25">
      <c r="B818" s="403" t="str">
        <f>IF(Tabla1[[#This Row],[Código_Actividad]]="","",CONCATENATE(Tabla1[[#This Row],[POA]],".",Tabla1[[#This Row],[SRS]],".",Tabla1[[#This Row],[AREA]],".",Tabla1[[#This Row],[TIPO]]))</f>
        <v/>
      </c>
      <c r="C818" s="403" t="str">
        <f>IF(Tabla1[[#This Row],[Código_Actividad]]="","",'Formulario PPGR1'!#REF!)</f>
        <v/>
      </c>
      <c r="D818" s="403" t="str">
        <f>IF(Tabla1[[#This Row],[Código_Actividad]]="","",'Formulario PPGR1'!#REF!)</f>
        <v/>
      </c>
      <c r="E818" s="403" t="str">
        <f>IF(Tabla1[[#This Row],[Código_Actividad]]="","",'Formulario PPGR1'!#REF!)</f>
        <v/>
      </c>
      <c r="F818" s="403" t="str">
        <f>IF(Tabla1[[#This Row],[Código_Actividad]]="","",'Formulario PPGR1'!#REF!)</f>
        <v/>
      </c>
      <c r="G818" s="400"/>
      <c r="H818" s="419" t="str">
        <f>IFERROR(VLOOKUP(Tabla1[[#This Row],[Código_Actividad]],'Formulario PPGR2'!$H$10:$I$1048576,2,FALSE),"")</f>
        <v/>
      </c>
      <c r="I818" s="336" t="str">
        <f>IFERROR(VLOOKUP(Tabla1[[#This Row],[Código_Actividad]],Tabla2[[Código]:[Total de Acciones ]],15,FALSE),"")</f>
        <v/>
      </c>
      <c r="J818" s="556"/>
      <c r="K818" s="558" t="str">
        <f>IFERROR(VLOOKUP($J818,[7]LSIns!$B$5:$C$45,2,FALSE),"")</f>
        <v/>
      </c>
      <c r="L818" s="557"/>
      <c r="M818" s="401" t="str">
        <f>IFERROR(VLOOKUP($L818,[4]Insumos!$C$2:$F$517,2,FALSE),"")</f>
        <v/>
      </c>
      <c r="N818" s="505"/>
      <c r="O818" s="402" t="str">
        <f>IFERROR(VLOOKUP($L818,[4]Insumos!$C$2:$F$517,3,FALSE),"")</f>
        <v/>
      </c>
      <c r="P818" s="337" t="e">
        <f>+Tabla1[[#This Row],[Precio Unitario]]*Tabla1[[#This Row],[Cantidad de Insumos]]</f>
        <v>#VALUE!</v>
      </c>
      <c r="Q818" s="402" t="str">
        <f>IFERROR(VLOOKUP($L818,[4]Insumos!$C$2:$F$517,4,FALSE),"")</f>
        <v/>
      </c>
      <c r="R818" s="571"/>
    </row>
    <row r="819" spans="2:18" s="450" customFormat="1" x14ac:dyDescent="0.25">
      <c r="B819" s="403" t="str">
        <f>IF(Tabla1[[#This Row],[Código_Actividad]]="","",CONCATENATE(Tabla1[[#This Row],[POA]],".",Tabla1[[#This Row],[SRS]],".",Tabla1[[#This Row],[AREA]],".",Tabla1[[#This Row],[TIPO]]))</f>
        <v/>
      </c>
      <c r="C819" s="403" t="str">
        <f>IF(Tabla1[[#This Row],[Código_Actividad]]="","",'Formulario PPGR1'!#REF!)</f>
        <v/>
      </c>
      <c r="D819" s="403" t="str">
        <f>IF(Tabla1[[#This Row],[Código_Actividad]]="","",'Formulario PPGR1'!#REF!)</f>
        <v/>
      </c>
      <c r="E819" s="403" t="str">
        <f>IF(Tabla1[[#This Row],[Código_Actividad]]="","",'Formulario PPGR1'!#REF!)</f>
        <v/>
      </c>
      <c r="F819" s="403" t="str">
        <f>IF(Tabla1[[#This Row],[Código_Actividad]]="","",'Formulario PPGR1'!#REF!)</f>
        <v/>
      </c>
      <c r="G819" s="400"/>
      <c r="H819" s="419" t="str">
        <f>IFERROR(VLOOKUP(Tabla1[[#This Row],[Código_Actividad]],'Formulario PPGR2'!$H$10:$I$1048576,2,FALSE),"")</f>
        <v/>
      </c>
      <c r="I819" s="336" t="str">
        <f>IFERROR(VLOOKUP(Tabla1[[#This Row],[Código_Actividad]],Tabla2[[Código]:[Total de Acciones ]],15,FALSE),"")</f>
        <v/>
      </c>
      <c r="J819" s="556"/>
      <c r="K819" s="558" t="str">
        <f>IFERROR(VLOOKUP($J819,[7]LSIns!$B$5:$C$45,2,FALSE),"")</f>
        <v/>
      </c>
      <c r="L819" s="557"/>
      <c r="M819" s="401" t="str">
        <f>IFERROR(VLOOKUP($L819,[4]Insumos!$C$2:$F$517,2,FALSE),"")</f>
        <v/>
      </c>
      <c r="N819" s="505"/>
      <c r="O819" s="402" t="str">
        <f>IFERROR(VLOOKUP($L819,[4]Insumos!$C$2:$F$517,3,FALSE),"")</f>
        <v/>
      </c>
      <c r="P819" s="337" t="e">
        <f>+Tabla1[[#This Row],[Precio Unitario]]*Tabla1[[#This Row],[Cantidad de Insumos]]</f>
        <v>#VALUE!</v>
      </c>
      <c r="Q819" s="402" t="str">
        <f>IFERROR(VLOOKUP($L819,[4]Insumos!$C$2:$F$517,4,FALSE),"")</f>
        <v/>
      </c>
      <c r="R819" s="571"/>
    </row>
    <row r="820" spans="2:18" s="450" customFormat="1" x14ac:dyDescent="0.25">
      <c r="B820" s="403" t="str">
        <f>IF(Tabla1[[#This Row],[Código_Actividad]]="","",CONCATENATE(Tabla1[[#This Row],[POA]],".",Tabla1[[#This Row],[SRS]],".",Tabla1[[#This Row],[AREA]],".",Tabla1[[#This Row],[TIPO]]))</f>
        <v/>
      </c>
      <c r="C820" s="403" t="str">
        <f>IF(Tabla1[[#This Row],[Código_Actividad]]="","",'Formulario PPGR1'!#REF!)</f>
        <v/>
      </c>
      <c r="D820" s="403" t="str">
        <f>IF(Tabla1[[#This Row],[Código_Actividad]]="","",'Formulario PPGR1'!#REF!)</f>
        <v/>
      </c>
      <c r="E820" s="403" t="str">
        <f>IF(Tabla1[[#This Row],[Código_Actividad]]="","",'Formulario PPGR1'!#REF!)</f>
        <v/>
      </c>
      <c r="F820" s="403" t="str">
        <f>IF(Tabla1[[#This Row],[Código_Actividad]]="","",'Formulario PPGR1'!#REF!)</f>
        <v/>
      </c>
      <c r="G820" s="400"/>
      <c r="H820" s="419" t="str">
        <f>IFERROR(VLOOKUP(Tabla1[[#This Row],[Código_Actividad]],'Formulario PPGR2'!$H$10:$I$1048576,2,FALSE),"")</f>
        <v/>
      </c>
      <c r="I820" s="336" t="str">
        <f>IFERROR(VLOOKUP(Tabla1[[#This Row],[Código_Actividad]],Tabla2[[Código]:[Total de Acciones ]],15,FALSE),"")</f>
        <v/>
      </c>
      <c r="J820" s="556"/>
      <c r="K820" s="558" t="str">
        <f>IFERROR(VLOOKUP($J820,[7]LSIns!$B$5:$C$45,2,FALSE),"")</f>
        <v/>
      </c>
      <c r="L820" s="557"/>
      <c r="M820" s="401" t="str">
        <f>IFERROR(VLOOKUP($L820,[4]Insumos!$C$2:$F$517,2,FALSE),"")</f>
        <v/>
      </c>
      <c r="N820" s="505"/>
      <c r="O820" s="402" t="str">
        <f>IFERROR(VLOOKUP($L820,[4]Insumos!$C$2:$F$517,3,FALSE),"")</f>
        <v/>
      </c>
      <c r="P820" s="337" t="e">
        <f>+Tabla1[[#This Row],[Precio Unitario]]*Tabla1[[#This Row],[Cantidad de Insumos]]</f>
        <v>#VALUE!</v>
      </c>
      <c r="Q820" s="402" t="str">
        <f>IFERROR(VLOOKUP($L820,[4]Insumos!$C$2:$F$517,4,FALSE),"")</f>
        <v/>
      </c>
      <c r="R820" s="571"/>
    </row>
    <row r="821" spans="2:18" s="450" customFormat="1" x14ac:dyDescent="0.25">
      <c r="B821" s="403" t="str">
        <f>IF(Tabla1[[#This Row],[Código_Actividad]]="","",CONCATENATE(Tabla1[[#This Row],[POA]],".",Tabla1[[#This Row],[SRS]],".",Tabla1[[#This Row],[AREA]],".",Tabla1[[#This Row],[TIPO]]))</f>
        <v/>
      </c>
      <c r="C821" s="403" t="str">
        <f>IF(Tabla1[[#This Row],[Código_Actividad]]="","",'Formulario PPGR1'!#REF!)</f>
        <v/>
      </c>
      <c r="D821" s="403" t="str">
        <f>IF(Tabla1[[#This Row],[Código_Actividad]]="","",'Formulario PPGR1'!#REF!)</f>
        <v/>
      </c>
      <c r="E821" s="403" t="str">
        <f>IF(Tabla1[[#This Row],[Código_Actividad]]="","",'Formulario PPGR1'!#REF!)</f>
        <v/>
      </c>
      <c r="F821" s="403" t="str">
        <f>IF(Tabla1[[#This Row],[Código_Actividad]]="","",'Formulario PPGR1'!#REF!)</f>
        <v/>
      </c>
      <c r="G821" s="400"/>
      <c r="H821" s="419" t="str">
        <f>IFERROR(VLOOKUP(Tabla1[[#This Row],[Código_Actividad]],'Formulario PPGR2'!$H$10:$I$1048576,2,FALSE),"")</f>
        <v/>
      </c>
      <c r="I821" s="336" t="str">
        <f>IFERROR(VLOOKUP(Tabla1[[#This Row],[Código_Actividad]],Tabla2[[Código]:[Total de Acciones ]],15,FALSE),"")</f>
        <v/>
      </c>
      <c r="J821" s="556"/>
      <c r="K821" s="558" t="str">
        <f>IFERROR(VLOOKUP($J821,[7]LSIns!$B$5:$C$45,2,FALSE),"")</f>
        <v/>
      </c>
      <c r="L821" s="557"/>
      <c r="M821" s="401" t="str">
        <f>IFERROR(VLOOKUP($L821,[4]Insumos!$C$2:$F$517,2,FALSE),"")</f>
        <v/>
      </c>
      <c r="N821" s="505"/>
      <c r="O821" s="402" t="str">
        <f>IFERROR(VLOOKUP($L821,[4]Insumos!$C$2:$F$517,3,FALSE),"")</f>
        <v/>
      </c>
      <c r="P821" s="337" t="e">
        <f>+Tabla1[[#This Row],[Precio Unitario]]*Tabla1[[#This Row],[Cantidad de Insumos]]</f>
        <v>#VALUE!</v>
      </c>
      <c r="Q821" s="402" t="str">
        <f>IFERROR(VLOOKUP($L821,[4]Insumos!$C$2:$F$517,4,FALSE),"")</f>
        <v/>
      </c>
      <c r="R821" s="571"/>
    </row>
    <row r="822" spans="2:18" s="450" customFormat="1" x14ac:dyDescent="0.25">
      <c r="B822" s="403" t="str">
        <f>IF(Tabla1[[#This Row],[Código_Actividad]]="","",CONCATENATE(Tabla1[[#This Row],[POA]],".",Tabla1[[#This Row],[SRS]],".",Tabla1[[#This Row],[AREA]],".",Tabla1[[#This Row],[TIPO]]))</f>
        <v/>
      </c>
      <c r="C822" s="403" t="str">
        <f>IF(Tabla1[[#This Row],[Código_Actividad]]="","",'Formulario PPGR1'!#REF!)</f>
        <v/>
      </c>
      <c r="D822" s="403" t="str">
        <f>IF(Tabla1[[#This Row],[Código_Actividad]]="","",'Formulario PPGR1'!#REF!)</f>
        <v/>
      </c>
      <c r="E822" s="403" t="str">
        <f>IF(Tabla1[[#This Row],[Código_Actividad]]="","",'Formulario PPGR1'!#REF!)</f>
        <v/>
      </c>
      <c r="F822" s="403" t="str">
        <f>IF(Tabla1[[#This Row],[Código_Actividad]]="","",'Formulario PPGR1'!#REF!)</f>
        <v/>
      </c>
      <c r="G822" s="400"/>
      <c r="H822" s="419" t="str">
        <f>IFERROR(VLOOKUP(Tabla1[[#This Row],[Código_Actividad]],'Formulario PPGR2'!$H$10:$I$1048576,2,FALSE),"")</f>
        <v/>
      </c>
      <c r="I822" s="336" t="str">
        <f>IFERROR(VLOOKUP(Tabla1[[#This Row],[Código_Actividad]],Tabla2[[Código]:[Total de Acciones ]],15,FALSE),"")</f>
        <v/>
      </c>
      <c r="J822" s="556"/>
      <c r="K822" s="558" t="str">
        <f>IFERROR(VLOOKUP($J822,[7]LSIns!$B$5:$C$45,2,FALSE),"")</f>
        <v/>
      </c>
      <c r="L822" s="557"/>
      <c r="M822" s="401" t="str">
        <f>IFERROR(VLOOKUP($L822,[4]Insumos!$C$2:$F$517,2,FALSE),"")</f>
        <v/>
      </c>
      <c r="N822" s="505"/>
      <c r="O822" s="402" t="str">
        <f>IFERROR(VLOOKUP($L822,[4]Insumos!$C$2:$F$517,3,FALSE),"")</f>
        <v/>
      </c>
      <c r="P822" s="337" t="e">
        <f>+Tabla1[[#This Row],[Precio Unitario]]*Tabla1[[#This Row],[Cantidad de Insumos]]</f>
        <v>#VALUE!</v>
      </c>
      <c r="Q822" s="402" t="str">
        <f>IFERROR(VLOOKUP($L822,[4]Insumos!$C$2:$F$517,4,FALSE),"")</f>
        <v/>
      </c>
      <c r="R822" s="571"/>
    </row>
    <row r="823" spans="2:18" s="450" customFormat="1" x14ac:dyDescent="0.25">
      <c r="B823" s="403" t="str">
        <f>IF(Tabla1[[#This Row],[Código_Actividad]]="","",CONCATENATE(Tabla1[[#This Row],[POA]],".",Tabla1[[#This Row],[SRS]],".",Tabla1[[#This Row],[AREA]],".",Tabla1[[#This Row],[TIPO]]))</f>
        <v/>
      </c>
      <c r="C823" s="403" t="str">
        <f>IF(Tabla1[[#This Row],[Código_Actividad]]="","",'Formulario PPGR1'!#REF!)</f>
        <v/>
      </c>
      <c r="D823" s="403" t="str">
        <f>IF(Tabla1[[#This Row],[Código_Actividad]]="","",'Formulario PPGR1'!#REF!)</f>
        <v/>
      </c>
      <c r="E823" s="403" t="str">
        <f>IF(Tabla1[[#This Row],[Código_Actividad]]="","",'Formulario PPGR1'!#REF!)</f>
        <v/>
      </c>
      <c r="F823" s="403" t="str">
        <f>IF(Tabla1[[#This Row],[Código_Actividad]]="","",'Formulario PPGR1'!#REF!)</f>
        <v/>
      </c>
      <c r="G823" s="400"/>
      <c r="H823" s="419" t="str">
        <f>IFERROR(VLOOKUP(Tabla1[[#This Row],[Código_Actividad]],'Formulario PPGR2'!$H$10:$I$1048576,2,FALSE),"")</f>
        <v/>
      </c>
      <c r="I823" s="336" t="str">
        <f>IFERROR(VLOOKUP(Tabla1[[#This Row],[Código_Actividad]],Tabla2[[Código]:[Total de Acciones ]],15,FALSE),"")</f>
        <v/>
      </c>
      <c r="J823" s="556"/>
      <c r="K823" s="558" t="str">
        <f>IFERROR(VLOOKUP($J823,[7]LSIns!$B$5:$C$45,2,FALSE),"")</f>
        <v/>
      </c>
      <c r="L823" s="557"/>
      <c r="M823" s="401" t="str">
        <f>IFERROR(VLOOKUP($L823,[4]Insumos!$C$2:$F$517,2,FALSE),"")</f>
        <v/>
      </c>
      <c r="N823" s="505"/>
      <c r="O823" s="402" t="str">
        <f>IFERROR(VLOOKUP($L823,[4]Insumos!$C$2:$F$517,3,FALSE),"")</f>
        <v/>
      </c>
      <c r="P823" s="337" t="e">
        <f>+Tabla1[[#This Row],[Precio Unitario]]*Tabla1[[#This Row],[Cantidad de Insumos]]</f>
        <v>#VALUE!</v>
      </c>
      <c r="Q823" s="402" t="str">
        <f>IFERROR(VLOOKUP($L823,[4]Insumos!$C$2:$F$517,4,FALSE),"")</f>
        <v/>
      </c>
      <c r="R823" s="571"/>
    </row>
    <row r="824" spans="2:18" s="450" customFormat="1" x14ac:dyDescent="0.25">
      <c r="B824" s="403" t="str">
        <f>IF(Tabla1[[#This Row],[Código_Actividad]]="","",CONCATENATE(Tabla1[[#This Row],[POA]],".",Tabla1[[#This Row],[SRS]],".",Tabla1[[#This Row],[AREA]],".",Tabla1[[#This Row],[TIPO]]))</f>
        <v/>
      </c>
      <c r="C824" s="403" t="str">
        <f>IF(Tabla1[[#This Row],[Código_Actividad]]="","",'Formulario PPGR1'!#REF!)</f>
        <v/>
      </c>
      <c r="D824" s="403" t="str">
        <f>IF(Tabla1[[#This Row],[Código_Actividad]]="","",'Formulario PPGR1'!#REF!)</f>
        <v/>
      </c>
      <c r="E824" s="403" t="str">
        <f>IF(Tabla1[[#This Row],[Código_Actividad]]="","",'Formulario PPGR1'!#REF!)</f>
        <v/>
      </c>
      <c r="F824" s="403" t="str">
        <f>IF(Tabla1[[#This Row],[Código_Actividad]]="","",'Formulario PPGR1'!#REF!)</f>
        <v/>
      </c>
      <c r="G824" s="400"/>
      <c r="H824" s="419" t="str">
        <f>IFERROR(VLOOKUP(Tabla1[[#This Row],[Código_Actividad]],'Formulario PPGR2'!$H$10:$I$1048576,2,FALSE),"")</f>
        <v/>
      </c>
      <c r="I824" s="336" t="str">
        <f>IFERROR(VLOOKUP(Tabla1[[#This Row],[Código_Actividad]],Tabla2[[Código]:[Total de Acciones ]],15,FALSE),"")</f>
        <v/>
      </c>
      <c r="J824" s="556"/>
      <c r="K824" s="558" t="str">
        <f>IFERROR(VLOOKUP($J824,[7]LSIns!$B$5:$C$45,2,FALSE),"")</f>
        <v/>
      </c>
      <c r="L824" s="557"/>
      <c r="M824" s="401" t="str">
        <f>IFERROR(VLOOKUP($L824,[4]Insumos!$C$2:$F$517,2,FALSE),"")</f>
        <v/>
      </c>
      <c r="N824" s="505"/>
      <c r="O824" s="402" t="str">
        <f>IFERROR(VLOOKUP($L824,[4]Insumos!$C$2:$F$517,3,FALSE),"")</f>
        <v/>
      </c>
      <c r="P824" s="337" t="e">
        <f>+Tabla1[[#This Row],[Precio Unitario]]*Tabla1[[#This Row],[Cantidad de Insumos]]</f>
        <v>#VALUE!</v>
      </c>
      <c r="Q824" s="402" t="str">
        <f>IFERROR(VLOOKUP($L824,[4]Insumos!$C$2:$F$517,4,FALSE),"")</f>
        <v/>
      </c>
      <c r="R824" s="571"/>
    </row>
    <row r="825" spans="2:18" s="450" customFormat="1" x14ac:dyDescent="0.25">
      <c r="B825" s="403" t="str">
        <f>IF(Tabla1[[#This Row],[Código_Actividad]]="","",CONCATENATE(Tabla1[[#This Row],[POA]],".",Tabla1[[#This Row],[SRS]],".",Tabla1[[#This Row],[AREA]],".",Tabla1[[#This Row],[TIPO]]))</f>
        <v/>
      </c>
      <c r="C825" s="403" t="str">
        <f>IF(Tabla1[[#This Row],[Código_Actividad]]="","",'Formulario PPGR1'!#REF!)</f>
        <v/>
      </c>
      <c r="D825" s="403" t="str">
        <f>IF(Tabla1[[#This Row],[Código_Actividad]]="","",'Formulario PPGR1'!#REF!)</f>
        <v/>
      </c>
      <c r="E825" s="403" t="str">
        <f>IF(Tabla1[[#This Row],[Código_Actividad]]="","",'Formulario PPGR1'!#REF!)</f>
        <v/>
      </c>
      <c r="F825" s="403" t="str">
        <f>IF(Tabla1[[#This Row],[Código_Actividad]]="","",'Formulario PPGR1'!#REF!)</f>
        <v/>
      </c>
      <c r="G825" s="400"/>
      <c r="H825" s="419" t="str">
        <f>IFERROR(VLOOKUP(Tabla1[[#This Row],[Código_Actividad]],'Formulario PPGR2'!$H$10:$I$1048576,2,FALSE),"")</f>
        <v/>
      </c>
      <c r="I825" s="336" t="str">
        <f>IFERROR(VLOOKUP(Tabla1[[#This Row],[Código_Actividad]],Tabla2[[Código]:[Total de Acciones ]],15,FALSE),"")</f>
        <v/>
      </c>
      <c r="J825" s="556"/>
      <c r="K825" s="558" t="str">
        <f>IFERROR(VLOOKUP($J825,[7]LSIns!$B$5:$C$45,2,FALSE),"")</f>
        <v/>
      </c>
      <c r="L825" s="557"/>
      <c r="M825" s="401" t="str">
        <f>IFERROR(VLOOKUP($L825,[4]Insumos!$C$2:$F$517,2,FALSE),"")</f>
        <v/>
      </c>
      <c r="N825" s="505"/>
      <c r="O825" s="402" t="str">
        <f>IFERROR(VLOOKUP($L825,[4]Insumos!$C$2:$F$517,3,FALSE),"")</f>
        <v/>
      </c>
      <c r="P825" s="337" t="e">
        <f>+Tabla1[[#This Row],[Precio Unitario]]*Tabla1[[#This Row],[Cantidad de Insumos]]</f>
        <v>#VALUE!</v>
      </c>
      <c r="Q825" s="402" t="str">
        <f>IFERROR(VLOOKUP($L825,[4]Insumos!$C$2:$F$517,4,FALSE),"")</f>
        <v/>
      </c>
      <c r="R825" s="571"/>
    </row>
    <row r="826" spans="2:18" s="450" customFormat="1" x14ac:dyDescent="0.25">
      <c r="B826" s="403" t="str">
        <f>IF(Tabla1[[#This Row],[Código_Actividad]]="","",CONCATENATE(Tabla1[[#This Row],[POA]],".",Tabla1[[#This Row],[SRS]],".",Tabla1[[#This Row],[AREA]],".",Tabla1[[#This Row],[TIPO]]))</f>
        <v/>
      </c>
      <c r="C826" s="403" t="str">
        <f>IF(Tabla1[[#This Row],[Código_Actividad]]="","",'Formulario PPGR1'!#REF!)</f>
        <v/>
      </c>
      <c r="D826" s="403" t="str">
        <f>IF(Tabla1[[#This Row],[Código_Actividad]]="","",'Formulario PPGR1'!#REF!)</f>
        <v/>
      </c>
      <c r="E826" s="403" t="str">
        <f>IF(Tabla1[[#This Row],[Código_Actividad]]="","",'Formulario PPGR1'!#REF!)</f>
        <v/>
      </c>
      <c r="F826" s="403" t="str">
        <f>IF(Tabla1[[#This Row],[Código_Actividad]]="","",'Formulario PPGR1'!#REF!)</f>
        <v/>
      </c>
      <c r="G826" s="400"/>
      <c r="H826" s="419" t="str">
        <f>IFERROR(VLOOKUP(Tabla1[[#This Row],[Código_Actividad]],'Formulario PPGR2'!$H$10:$I$1048576,2,FALSE),"")</f>
        <v/>
      </c>
      <c r="I826" s="336" t="str">
        <f>IFERROR(VLOOKUP(Tabla1[[#This Row],[Código_Actividad]],Tabla2[[Código]:[Total de Acciones ]],15,FALSE),"")</f>
        <v/>
      </c>
      <c r="J826" s="556"/>
      <c r="K826" s="558" t="str">
        <f>IFERROR(VLOOKUP($J826,[7]LSIns!$B$5:$C$45,2,FALSE),"")</f>
        <v/>
      </c>
      <c r="L826" s="557"/>
      <c r="M826" s="401" t="str">
        <f>IFERROR(VLOOKUP($L826,[4]Insumos!$C$2:$F$517,2,FALSE),"")</f>
        <v/>
      </c>
      <c r="N826" s="505"/>
      <c r="O826" s="402" t="str">
        <f>IFERROR(VLOOKUP($L826,[4]Insumos!$C$2:$F$517,3,FALSE),"")</f>
        <v/>
      </c>
      <c r="P826" s="337" t="e">
        <f>+Tabla1[[#This Row],[Precio Unitario]]*Tabla1[[#This Row],[Cantidad de Insumos]]</f>
        <v>#VALUE!</v>
      </c>
      <c r="Q826" s="402" t="str">
        <f>IFERROR(VLOOKUP($L826,[4]Insumos!$C$2:$F$517,4,FALSE),"")</f>
        <v/>
      </c>
      <c r="R826" s="571"/>
    </row>
    <row r="827" spans="2:18" s="450" customFormat="1" x14ac:dyDescent="0.25">
      <c r="B827" s="403" t="str">
        <f>IF(Tabla1[[#This Row],[Código_Actividad]]="","",CONCATENATE(Tabla1[[#This Row],[POA]],".",Tabla1[[#This Row],[SRS]],".",Tabla1[[#This Row],[AREA]],".",Tabla1[[#This Row],[TIPO]]))</f>
        <v/>
      </c>
      <c r="C827" s="403" t="str">
        <f>IF(Tabla1[[#This Row],[Código_Actividad]]="","",'Formulario PPGR1'!#REF!)</f>
        <v/>
      </c>
      <c r="D827" s="403" t="str">
        <f>IF(Tabla1[[#This Row],[Código_Actividad]]="","",'Formulario PPGR1'!#REF!)</f>
        <v/>
      </c>
      <c r="E827" s="403" t="str">
        <f>IF(Tabla1[[#This Row],[Código_Actividad]]="","",'Formulario PPGR1'!#REF!)</f>
        <v/>
      </c>
      <c r="F827" s="403" t="str">
        <f>IF(Tabla1[[#This Row],[Código_Actividad]]="","",'Formulario PPGR1'!#REF!)</f>
        <v/>
      </c>
      <c r="G827" s="400"/>
      <c r="H827" s="419" t="str">
        <f>IFERROR(VLOOKUP(Tabla1[[#This Row],[Código_Actividad]],'Formulario PPGR2'!$H$10:$I$1048576,2,FALSE),"")</f>
        <v/>
      </c>
      <c r="I827" s="336" t="str">
        <f>IFERROR(VLOOKUP(Tabla1[[#This Row],[Código_Actividad]],Tabla2[[Código]:[Total de Acciones ]],15,FALSE),"")</f>
        <v/>
      </c>
      <c r="J827" s="556"/>
      <c r="K827" s="558" t="str">
        <f>IFERROR(VLOOKUP($J827,[7]LSIns!$B$5:$C$45,2,FALSE),"")</f>
        <v/>
      </c>
      <c r="L827" s="557"/>
      <c r="M827" s="401" t="str">
        <f>IFERROR(VLOOKUP($L827,[4]Insumos!$C$2:$F$517,2,FALSE),"")</f>
        <v/>
      </c>
      <c r="N827" s="505"/>
      <c r="O827" s="402" t="str">
        <f>IFERROR(VLOOKUP($L827,[4]Insumos!$C$2:$F$517,3,FALSE),"")</f>
        <v/>
      </c>
      <c r="P827" s="337" t="e">
        <f>+Tabla1[[#This Row],[Precio Unitario]]*Tabla1[[#This Row],[Cantidad de Insumos]]</f>
        <v>#VALUE!</v>
      </c>
      <c r="Q827" s="402" t="str">
        <f>IFERROR(VLOOKUP($L827,[4]Insumos!$C$2:$F$517,4,FALSE),"")</f>
        <v/>
      </c>
      <c r="R827" s="571"/>
    </row>
    <row r="828" spans="2:18" s="450" customFormat="1" x14ac:dyDescent="0.25">
      <c r="B828" s="403" t="str">
        <f>IF(Tabla1[[#This Row],[Código_Actividad]]="","",CONCATENATE(Tabla1[[#This Row],[POA]],".",Tabla1[[#This Row],[SRS]],".",Tabla1[[#This Row],[AREA]],".",Tabla1[[#This Row],[TIPO]]))</f>
        <v/>
      </c>
      <c r="C828" s="403" t="str">
        <f>IF(Tabla1[[#This Row],[Código_Actividad]]="","",'Formulario PPGR1'!#REF!)</f>
        <v/>
      </c>
      <c r="D828" s="403" t="str">
        <f>IF(Tabla1[[#This Row],[Código_Actividad]]="","",'Formulario PPGR1'!#REF!)</f>
        <v/>
      </c>
      <c r="E828" s="403" t="str">
        <f>IF(Tabla1[[#This Row],[Código_Actividad]]="","",'Formulario PPGR1'!#REF!)</f>
        <v/>
      </c>
      <c r="F828" s="403" t="str">
        <f>IF(Tabla1[[#This Row],[Código_Actividad]]="","",'Formulario PPGR1'!#REF!)</f>
        <v/>
      </c>
      <c r="G828" s="400"/>
      <c r="H828" s="419" t="str">
        <f>IFERROR(VLOOKUP(Tabla1[[#This Row],[Código_Actividad]],'Formulario PPGR2'!$H$10:$I$1048576,2,FALSE),"")</f>
        <v/>
      </c>
      <c r="I828" s="336" t="str">
        <f>IFERROR(VLOOKUP(Tabla1[[#This Row],[Código_Actividad]],Tabla2[[Código]:[Total de Acciones ]],15,FALSE),"")</f>
        <v/>
      </c>
      <c r="J828" s="556"/>
      <c r="K828" s="558" t="str">
        <f>IFERROR(VLOOKUP($J828,[7]LSIns!$B$5:$C$45,2,FALSE),"")</f>
        <v/>
      </c>
      <c r="L828" s="557"/>
      <c r="M828" s="401" t="str">
        <f>IFERROR(VLOOKUP($L828,[4]Insumos!$C$2:$F$517,2,FALSE),"")</f>
        <v/>
      </c>
      <c r="N828" s="505"/>
      <c r="O828" s="402" t="str">
        <f>IFERROR(VLOOKUP($L828,[4]Insumos!$C$2:$F$517,3,FALSE),"")</f>
        <v/>
      </c>
      <c r="P828" s="337" t="e">
        <f>+Tabla1[[#This Row],[Precio Unitario]]*Tabla1[[#This Row],[Cantidad de Insumos]]</f>
        <v>#VALUE!</v>
      </c>
      <c r="Q828" s="402" t="str">
        <f>IFERROR(VLOOKUP($L828,[4]Insumos!$C$2:$F$517,4,FALSE),"")</f>
        <v/>
      </c>
      <c r="R828" s="571"/>
    </row>
    <row r="829" spans="2:18" s="450" customFormat="1" x14ac:dyDescent="0.25">
      <c r="B829" s="403" t="str">
        <f>IF(Tabla1[[#This Row],[Código_Actividad]]="","",CONCATENATE(Tabla1[[#This Row],[POA]],".",Tabla1[[#This Row],[SRS]],".",Tabla1[[#This Row],[AREA]],".",Tabla1[[#This Row],[TIPO]]))</f>
        <v/>
      </c>
      <c r="C829" s="403" t="str">
        <f>IF(Tabla1[[#This Row],[Código_Actividad]]="","",'Formulario PPGR1'!#REF!)</f>
        <v/>
      </c>
      <c r="D829" s="403" t="str">
        <f>IF(Tabla1[[#This Row],[Código_Actividad]]="","",'Formulario PPGR1'!#REF!)</f>
        <v/>
      </c>
      <c r="E829" s="403" t="str">
        <f>IF(Tabla1[[#This Row],[Código_Actividad]]="","",'Formulario PPGR1'!#REF!)</f>
        <v/>
      </c>
      <c r="F829" s="403" t="str">
        <f>IF(Tabla1[[#This Row],[Código_Actividad]]="","",'Formulario PPGR1'!#REF!)</f>
        <v/>
      </c>
      <c r="G829" s="400"/>
      <c r="H829" s="419" t="str">
        <f>IFERROR(VLOOKUP(Tabla1[[#This Row],[Código_Actividad]],'Formulario PPGR2'!$H$10:$I$1048576,2,FALSE),"")</f>
        <v/>
      </c>
      <c r="I829" s="336" t="str">
        <f>IFERROR(VLOOKUP(Tabla1[[#This Row],[Código_Actividad]],Tabla2[[Código]:[Total de Acciones ]],15,FALSE),"")</f>
        <v/>
      </c>
      <c r="J829" s="556"/>
      <c r="K829" s="558" t="str">
        <f>IFERROR(VLOOKUP($J829,[7]LSIns!$B$5:$C$45,2,FALSE),"")</f>
        <v/>
      </c>
      <c r="L829" s="557"/>
      <c r="M829" s="401" t="str">
        <f>IFERROR(VLOOKUP($L829,[4]Insumos!$C$2:$F$517,2,FALSE),"")</f>
        <v/>
      </c>
      <c r="N829" s="505"/>
      <c r="O829" s="402" t="str">
        <f>IFERROR(VLOOKUP($L829,[4]Insumos!$C$2:$F$517,3,FALSE),"")</f>
        <v/>
      </c>
      <c r="P829" s="337" t="e">
        <f>+Tabla1[[#This Row],[Precio Unitario]]*Tabla1[[#This Row],[Cantidad de Insumos]]</f>
        <v>#VALUE!</v>
      </c>
      <c r="Q829" s="402" t="str">
        <f>IFERROR(VLOOKUP($L829,[4]Insumos!$C$2:$F$517,4,FALSE),"")</f>
        <v/>
      </c>
      <c r="R829" s="571"/>
    </row>
    <row r="830" spans="2:18" s="450" customFormat="1" x14ac:dyDescent="0.25">
      <c r="B830" s="403" t="str">
        <f>IF(Tabla1[[#This Row],[Código_Actividad]]="","",CONCATENATE(Tabla1[[#This Row],[POA]],".",Tabla1[[#This Row],[SRS]],".",Tabla1[[#This Row],[AREA]],".",Tabla1[[#This Row],[TIPO]]))</f>
        <v/>
      </c>
      <c r="C830" s="403" t="str">
        <f>IF(Tabla1[[#This Row],[Código_Actividad]]="","",'Formulario PPGR1'!#REF!)</f>
        <v/>
      </c>
      <c r="D830" s="403" t="str">
        <f>IF(Tabla1[[#This Row],[Código_Actividad]]="","",'Formulario PPGR1'!#REF!)</f>
        <v/>
      </c>
      <c r="E830" s="403" t="str">
        <f>IF(Tabla1[[#This Row],[Código_Actividad]]="","",'Formulario PPGR1'!#REF!)</f>
        <v/>
      </c>
      <c r="F830" s="403" t="str">
        <f>IF(Tabla1[[#This Row],[Código_Actividad]]="","",'Formulario PPGR1'!#REF!)</f>
        <v/>
      </c>
      <c r="G830" s="400"/>
      <c r="H830" s="419" t="str">
        <f>IFERROR(VLOOKUP(Tabla1[[#This Row],[Código_Actividad]],'Formulario PPGR2'!$H$10:$I$1048576,2,FALSE),"")</f>
        <v/>
      </c>
      <c r="I830" s="336" t="str">
        <f>IFERROR(VLOOKUP(Tabla1[[#This Row],[Código_Actividad]],Tabla2[[Código]:[Total de Acciones ]],15,FALSE),"")</f>
        <v/>
      </c>
      <c r="J830" s="556"/>
      <c r="K830" s="558" t="str">
        <f>IFERROR(VLOOKUP($J830,[7]LSIns!$B$5:$C$45,2,FALSE),"")</f>
        <v/>
      </c>
      <c r="L830" s="557"/>
      <c r="M830" s="401" t="str">
        <f>IFERROR(VLOOKUP($L830,[4]Insumos!$C$2:$F$517,2,FALSE),"")</f>
        <v/>
      </c>
      <c r="N830" s="505"/>
      <c r="O830" s="402" t="str">
        <f>IFERROR(VLOOKUP($L830,[4]Insumos!$C$2:$F$517,3,FALSE),"")</f>
        <v/>
      </c>
      <c r="P830" s="337" t="e">
        <f>+Tabla1[[#This Row],[Precio Unitario]]*Tabla1[[#This Row],[Cantidad de Insumos]]</f>
        <v>#VALUE!</v>
      </c>
      <c r="Q830" s="402" t="str">
        <f>IFERROR(VLOOKUP($L830,[4]Insumos!$C$2:$F$517,4,FALSE),"")</f>
        <v/>
      </c>
      <c r="R830" s="571"/>
    </row>
    <row r="831" spans="2:18" s="450" customFormat="1" x14ac:dyDescent="0.25">
      <c r="B831" s="403" t="str">
        <f>IF(Tabla1[[#This Row],[Código_Actividad]]="","",CONCATENATE(Tabla1[[#This Row],[POA]],".",Tabla1[[#This Row],[SRS]],".",Tabla1[[#This Row],[AREA]],".",Tabla1[[#This Row],[TIPO]]))</f>
        <v/>
      </c>
      <c r="C831" s="403" t="str">
        <f>IF(Tabla1[[#This Row],[Código_Actividad]]="","",'Formulario PPGR1'!#REF!)</f>
        <v/>
      </c>
      <c r="D831" s="403" t="str">
        <f>IF(Tabla1[[#This Row],[Código_Actividad]]="","",'Formulario PPGR1'!#REF!)</f>
        <v/>
      </c>
      <c r="E831" s="403" t="str">
        <f>IF(Tabla1[[#This Row],[Código_Actividad]]="","",'Formulario PPGR1'!#REF!)</f>
        <v/>
      </c>
      <c r="F831" s="403" t="str">
        <f>IF(Tabla1[[#This Row],[Código_Actividad]]="","",'Formulario PPGR1'!#REF!)</f>
        <v/>
      </c>
      <c r="G831" s="400"/>
      <c r="H831" s="419" t="str">
        <f>IFERROR(VLOOKUP(Tabla1[[#This Row],[Código_Actividad]],'Formulario PPGR2'!$H$10:$I$1048576,2,FALSE),"")</f>
        <v/>
      </c>
      <c r="I831" s="336" t="str">
        <f>IFERROR(VLOOKUP(Tabla1[[#This Row],[Código_Actividad]],Tabla2[[Código]:[Total de Acciones ]],15,FALSE),"")</f>
        <v/>
      </c>
      <c r="J831" s="556"/>
      <c r="K831" s="558" t="str">
        <f>IFERROR(VLOOKUP($J831,[7]LSIns!$B$5:$C$45,2,FALSE),"")</f>
        <v/>
      </c>
      <c r="L831" s="557"/>
      <c r="M831" s="401" t="str">
        <f>IFERROR(VLOOKUP($L831,[4]Insumos!$C$2:$F$517,2,FALSE),"")</f>
        <v/>
      </c>
      <c r="N831" s="505"/>
      <c r="O831" s="402" t="str">
        <f>IFERROR(VLOOKUP($L831,[4]Insumos!$C$2:$F$517,3,FALSE),"")</f>
        <v/>
      </c>
      <c r="P831" s="337" t="e">
        <f>+Tabla1[[#This Row],[Precio Unitario]]*Tabla1[[#This Row],[Cantidad de Insumos]]</f>
        <v>#VALUE!</v>
      </c>
      <c r="Q831" s="402" t="str">
        <f>IFERROR(VLOOKUP($L831,[4]Insumos!$C$2:$F$517,4,FALSE),"")</f>
        <v/>
      </c>
      <c r="R831" s="571"/>
    </row>
    <row r="832" spans="2:18" s="450" customFormat="1" x14ac:dyDescent="0.25">
      <c r="B832" s="403" t="str">
        <f>IF(Tabla1[[#This Row],[Código_Actividad]]="","",CONCATENATE(Tabla1[[#This Row],[POA]],".",Tabla1[[#This Row],[SRS]],".",Tabla1[[#This Row],[AREA]],".",Tabla1[[#This Row],[TIPO]]))</f>
        <v/>
      </c>
      <c r="C832" s="403" t="str">
        <f>IF(Tabla1[[#This Row],[Código_Actividad]]="","",'Formulario PPGR1'!#REF!)</f>
        <v/>
      </c>
      <c r="D832" s="403" t="str">
        <f>IF(Tabla1[[#This Row],[Código_Actividad]]="","",'Formulario PPGR1'!#REF!)</f>
        <v/>
      </c>
      <c r="E832" s="403" t="str">
        <f>IF(Tabla1[[#This Row],[Código_Actividad]]="","",'Formulario PPGR1'!#REF!)</f>
        <v/>
      </c>
      <c r="F832" s="403" t="str">
        <f>IF(Tabla1[[#This Row],[Código_Actividad]]="","",'Formulario PPGR1'!#REF!)</f>
        <v/>
      </c>
      <c r="G832" s="400"/>
      <c r="H832" s="419" t="str">
        <f>IFERROR(VLOOKUP(Tabla1[[#This Row],[Código_Actividad]],'Formulario PPGR2'!$H$10:$I$1048576,2,FALSE),"")</f>
        <v/>
      </c>
      <c r="I832" s="336" t="str">
        <f>IFERROR(VLOOKUP(Tabla1[[#This Row],[Código_Actividad]],Tabla2[[Código]:[Total de Acciones ]],15,FALSE),"")</f>
        <v/>
      </c>
      <c r="J832" s="556"/>
      <c r="K832" s="558" t="s">
        <v>688</v>
      </c>
      <c r="L832" s="557"/>
      <c r="M832" s="401" t="str">
        <f>IFERROR(VLOOKUP($L832,[4]Insumos!$C$2:$F$517,2,FALSE),"")</f>
        <v/>
      </c>
      <c r="N832" s="505"/>
      <c r="O832" s="402" t="str">
        <f>IFERROR(VLOOKUP($L832,[4]Insumos!$C$2:$F$517,3,FALSE),"")</f>
        <v/>
      </c>
      <c r="P832" s="337" t="e">
        <f>+Tabla1[[#This Row],[Precio Unitario]]*Tabla1[[#This Row],[Cantidad de Insumos]]</f>
        <v>#VALUE!</v>
      </c>
      <c r="Q832" s="402" t="str">
        <f>IFERROR(VLOOKUP($L832,[4]Insumos!$C$2:$F$517,4,FALSE),"")</f>
        <v/>
      </c>
      <c r="R832" s="571"/>
    </row>
    <row r="833" spans="2:18" s="450" customFormat="1" x14ac:dyDescent="0.25">
      <c r="B833" s="403" t="str">
        <f>IF(Tabla1[[#This Row],[Código_Actividad]]="","",CONCATENATE(Tabla1[[#This Row],[POA]],".",Tabla1[[#This Row],[SRS]],".",Tabla1[[#This Row],[AREA]],".",Tabla1[[#This Row],[TIPO]]))</f>
        <v/>
      </c>
      <c r="C833" s="403" t="str">
        <f>IF(Tabla1[[#This Row],[Código_Actividad]]="","",'Formulario PPGR1'!#REF!)</f>
        <v/>
      </c>
      <c r="D833" s="403" t="str">
        <f>IF(Tabla1[[#This Row],[Código_Actividad]]="","",'Formulario PPGR1'!#REF!)</f>
        <v/>
      </c>
      <c r="E833" s="403" t="str">
        <f>IF(Tabla1[[#This Row],[Código_Actividad]]="","",'Formulario PPGR1'!#REF!)</f>
        <v/>
      </c>
      <c r="F833" s="403" t="str">
        <f>IF(Tabla1[[#This Row],[Código_Actividad]]="","",'Formulario PPGR1'!#REF!)</f>
        <v/>
      </c>
      <c r="G833" s="400"/>
      <c r="H833" s="419" t="str">
        <f>IFERROR(VLOOKUP(Tabla1[[#This Row],[Código_Actividad]],'Formulario PPGR2'!$H$10:$I$1048576,2,FALSE),"")</f>
        <v/>
      </c>
      <c r="I833" s="336" t="str">
        <f>IFERROR(VLOOKUP(Tabla1[[#This Row],[Código_Actividad]],Tabla2[[Código]:[Total de Acciones ]],15,FALSE),"")</f>
        <v/>
      </c>
      <c r="J833" s="556"/>
      <c r="K833" s="558" t="s">
        <v>688</v>
      </c>
      <c r="L833" s="557"/>
      <c r="M833" s="401" t="str">
        <f>IFERROR(VLOOKUP($L833,[4]Insumos!$C$2:$F$517,2,FALSE),"")</f>
        <v/>
      </c>
      <c r="N833" s="505"/>
      <c r="O833" s="402" t="str">
        <f>IFERROR(VLOOKUP($L833,[4]Insumos!$C$2:$F$517,3,FALSE),"")</f>
        <v/>
      </c>
      <c r="P833" s="337" t="e">
        <f>+Tabla1[[#This Row],[Precio Unitario]]*Tabla1[[#This Row],[Cantidad de Insumos]]</f>
        <v>#VALUE!</v>
      </c>
      <c r="Q833" s="402" t="str">
        <f>IFERROR(VLOOKUP($L833,[4]Insumos!$C$2:$F$517,4,FALSE),"")</f>
        <v/>
      </c>
      <c r="R833" s="571"/>
    </row>
    <row r="834" spans="2:18" s="450" customFormat="1" x14ac:dyDescent="0.25">
      <c r="B834" s="403" t="str">
        <f>IF(Tabla1[[#This Row],[Código_Actividad]]="","",CONCATENATE(Tabla1[[#This Row],[POA]],".",Tabla1[[#This Row],[SRS]],".",Tabla1[[#This Row],[AREA]],".",Tabla1[[#This Row],[TIPO]]))</f>
        <v/>
      </c>
      <c r="C834" s="403" t="str">
        <f>IF(Tabla1[[#This Row],[Código_Actividad]]="","",'Formulario PPGR1'!#REF!)</f>
        <v/>
      </c>
      <c r="D834" s="403" t="str">
        <f>IF(Tabla1[[#This Row],[Código_Actividad]]="","",'Formulario PPGR1'!#REF!)</f>
        <v/>
      </c>
      <c r="E834" s="403" t="str">
        <f>IF(Tabla1[[#This Row],[Código_Actividad]]="","",'Formulario PPGR1'!#REF!)</f>
        <v/>
      </c>
      <c r="F834" s="403" t="str">
        <f>IF(Tabla1[[#This Row],[Código_Actividad]]="","",'Formulario PPGR1'!#REF!)</f>
        <v/>
      </c>
      <c r="G834" s="400"/>
      <c r="H834" s="419" t="str">
        <f>IFERROR(VLOOKUP(Tabla1[[#This Row],[Código_Actividad]],'Formulario PPGR2'!$H$10:$I$1048576,2,FALSE),"")</f>
        <v/>
      </c>
      <c r="I834" s="336" t="str">
        <f>IFERROR(VLOOKUP(Tabla1[[#This Row],[Código_Actividad]],Tabla2[[Código]:[Total de Acciones ]],15,FALSE),"")</f>
        <v/>
      </c>
      <c r="J834" s="556"/>
      <c r="K834" s="558" t="s">
        <v>1298</v>
      </c>
      <c r="L834" s="557"/>
      <c r="M834" s="401" t="str">
        <f>IFERROR(VLOOKUP($L834,[4]Insumos!$C$2:$F$517,2,FALSE),"")</f>
        <v/>
      </c>
      <c r="N834" s="505"/>
      <c r="O834" s="402" t="str">
        <f>IFERROR(VLOOKUP($L834,[4]Insumos!$C$2:$F$517,3,FALSE),"")</f>
        <v/>
      </c>
      <c r="P834" s="337" t="e">
        <f>+Tabla1[[#This Row],[Precio Unitario]]*Tabla1[[#This Row],[Cantidad de Insumos]]</f>
        <v>#VALUE!</v>
      </c>
      <c r="Q834" s="402" t="str">
        <f>IFERROR(VLOOKUP($L834,[4]Insumos!$C$2:$F$517,4,FALSE),"")</f>
        <v/>
      </c>
      <c r="R834" s="571"/>
    </row>
    <row r="835" spans="2:18" s="450" customFormat="1" x14ac:dyDescent="0.25">
      <c r="B835" s="403" t="str">
        <f>IF(Tabla1[[#This Row],[Código_Actividad]]="","",CONCATENATE(Tabla1[[#This Row],[POA]],".",Tabla1[[#This Row],[SRS]],".",Tabla1[[#This Row],[AREA]],".",Tabla1[[#This Row],[TIPO]]))</f>
        <v/>
      </c>
      <c r="C835" s="403" t="str">
        <f>IF(Tabla1[[#This Row],[Código_Actividad]]="","",'Formulario PPGR1'!#REF!)</f>
        <v/>
      </c>
      <c r="D835" s="403" t="str">
        <f>IF(Tabla1[[#This Row],[Código_Actividad]]="","",'Formulario PPGR1'!#REF!)</f>
        <v/>
      </c>
      <c r="E835" s="403" t="str">
        <f>IF(Tabla1[[#This Row],[Código_Actividad]]="","",'Formulario PPGR1'!#REF!)</f>
        <v/>
      </c>
      <c r="F835" s="403" t="str">
        <f>IF(Tabla1[[#This Row],[Código_Actividad]]="","",'Formulario PPGR1'!#REF!)</f>
        <v/>
      </c>
      <c r="G835" s="400"/>
      <c r="H835" s="419" t="str">
        <f>IFERROR(VLOOKUP(Tabla1[[#This Row],[Código_Actividad]],'Formulario PPGR2'!$H$10:$I$1048576,2,FALSE),"")</f>
        <v/>
      </c>
      <c r="I835" s="336" t="str">
        <f>IFERROR(VLOOKUP(Tabla1[[#This Row],[Código_Actividad]],Tabla2[[Código]:[Total de Acciones ]],15,FALSE),"")</f>
        <v/>
      </c>
      <c r="J835" s="556"/>
      <c r="K835" s="558" t="s">
        <v>1298</v>
      </c>
      <c r="L835" s="557"/>
      <c r="M835" s="401" t="str">
        <f>IFERROR(VLOOKUP($L835,[4]Insumos!$C$2:$F$517,2,FALSE),"")</f>
        <v/>
      </c>
      <c r="N835" s="505"/>
      <c r="O835" s="402" t="str">
        <f>IFERROR(VLOOKUP($L835,[4]Insumos!$C$2:$F$517,3,FALSE),"")</f>
        <v/>
      </c>
      <c r="P835" s="337" t="e">
        <f>+Tabla1[[#This Row],[Precio Unitario]]*Tabla1[[#This Row],[Cantidad de Insumos]]</f>
        <v>#VALUE!</v>
      </c>
      <c r="Q835" s="402" t="str">
        <f>IFERROR(VLOOKUP($L835,[4]Insumos!$C$2:$F$517,4,FALSE),"")</f>
        <v/>
      </c>
      <c r="R835" s="571"/>
    </row>
    <row r="836" spans="2:18" s="450" customFormat="1" x14ac:dyDescent="0.25">
      <c r="B836" s="403" t="str">
        <f>IF(Tabla1[[#This Row],[Código_Actividad]]="","",CONCATENATE(Tabla1[[#This Row],[POA]],".",Tabla1[[#This Row],[SRS]],".",Tabla1[[#This Row],[AREA]],".",Tabla1[[#This Row],[TIPO]]))</f>
        <v/>
      </c>
      <c r="C836" s="403" t="str">
        <f>IF(Tabla1[[#This Row],[Código_Actividad]]="","",'Formulario PPGR1'!#REF!)</f>
        <v/>
      </c>
      <c r="D836" s="403" t="str">
        <f>IF(Tabla1[[#This Row],[Código_Actividad]]="","",'Formulario PPGR1'!#REF!)</f>
        <v/>
      </c>
      <c r="E836" s="403" t="str">
        <f>IF(Tabla1[[#This Row],[Código_Actividad]]="","",'Formulario PPGR1'!#REF!)</f>
        <v/>
      </c>
      <c r="F836" s="403" t="str">
        <f>IF(Tabla1[[#This Row],[Código_Actividad]]="","",'Formulario PPGR1'!#REF!)</f>
        <v/>
      </c>
      <c r="G836" s="400"/>
      <c r="H836" s="419" t="str">
        <f>IFERROR(VLOOKUP(Tabla1[[#This Row],[Código_Actividad]],'Formulario PPGR2'!$H$10:$I$1048576,2,FALSE),"")</f>
        <v/>
      </c>
      <c r="I836" s="336" t="str">
        <f>IFERROR(VLOOKUP(Tabla1[[#This Row],[Código_Actividad]],Tabla2[[Código]:[Total de Acciones ]],15,FALSE),"")</f>
        <v/>
      </c>
      <c r="J836" s="556"/>
      <c r="K836" s="558" t="s">
        <v>846</v>
      </c>
      <c r="L836" s="557"/>
      <c r="M836" s="401" t="str">
        <f>IFERROR(VLOOKUP($L836,[4]Insumos!$C$2:$F$517,2,FALSE),"")</f>
        <v/>
      </c>
      <c r="N836" s="505"/>
      <c r="O836" s="402" t="str">
        <f>IFERROR(VLOOKUP($L836,[4]Insumos!$C$2:$F$517,3,FALSE),"")</f>
        <v/>
      </c>
      <c r="P836" s="337" t="e">
        <f>+Tabla1[[#This Row],[Precio Unitario]]*Tabla1[[#This Row],[Cantidad de Insumos]]</f>
        <v>#VALUE!</v>
      </c>
      <c r="Q836" s="402" t="str">
        <f>IFERROR(VLOOKUP($L836,[4]Insumos!$C$2:$F$517,4,FALSE),"")</f>
        <v/>
      </c>
      <c r="R836" s="571"/>
    </row>
    <row r="837" spans="2:18" s="450" customFormat="1" x14ac:dyDescent="0.25">
      <c r="B837" s="403" t="str">
        <f>IF(Tabla1[[#This Row],[Código_Actividad]]="","",CONCATENATE(Tabla1[[#This Row],[POA]],".",Tabla1[[#This Row],[SRS]],".",Tabla1[[#This Row],[AREA]],".",Tabla1[[#This Row],[TIPO]]))</f>
        <v/>
      </c>
      <c r="C837" s="403" t="str">
        <f>IF(Tabla1[[#This Row],[Código_Actividad]]="","",'Formulario PPGR1'!#REF!)</f>
        <v/>
      </c>
      <c r="D837" s="403" t="str">
        <f>IF(Tabla1[[#This Row],[Código_Actividad]]="","",'Formulario PPGR1'!#REF!)</f>
        <v/>
      </c>
      <c r="E837" s="403" t="str">
        <f>IF(Tabla1[[#This Row],[Código_Actividad]]="","",'Formulario PPGR1'!#REF!)</f>
        <v/>
      </c>
      <c r="F837" s="403" t="str">
        <f>IF(Tabla1[[#This Row],[Código_Actividad]]="","",'Formulario PPGR1'!#REF!)</f>
        <v/>
      </c>
      <c r="G837" s="400"/>
      <c r="H837" s="419" t="str">
        <f>IFERROR(VLOOKUP(Tabla1[[#This Row],[Código_Actividad]],'Formulario PPGR2'!$H$10:$I$1048576,2,FALSE),"")</f>
        <v/>
      </c>
      <c r="I837" s="336" t="str">
        <f>IFERROR(VLOOKUP(Tabla1[[#This Row],[Código_Actividad]],Tabla2[[Código]:[Total de Acciones ]],15,FALSE),"")</f>
        <v/>
      </c>
      <c r="J837" s="556"/>
      <c r="K837" s="558" t="s">
        <v>987</v>
      </c>
      <c r="L837" s="557"/>
      <c r="M837" s="401" t="str">
        <f>IFERROR(VLOOKUP($L837,[4]Insumos!$C$2:$F$517,2,FALSE),"")</f>
        <v/>
      </c>
      <c r="N837" s="505"/>
      <c r="O837" s="402" t="str">
        <f>IFERROR(VLOOKUP($L837,[4]Insumos!$C$2:$F$517,3,FALSE),"")</f>
        <v/>
      </c>
      <c r="P837" s="337" t="e">
        <f>+Tabla1[[#This Row],[Precio Unitario]]*Tabla1[[#This Row],[Cantidad de Insumos]]</f>
        <v>#VALUE!</v>
      </c>
      <c r="Q837" s="402" t="str">
        <f>IFERROR(VLOOKUP($L837,[4]Insumos!$C$2:$F$517,4,FALSE),"")</f>
        <v/>
      </c>
      <c r="R837" s="571"/>
    </row>
    <row r="838" spans="2:18" s="450" customFormat="1" x14ac:dyDescent="0.25">
      <c r="B838" s="403" t="str">
        <f>IF(Tabla1[[#This Row],[Código_Actividad]]="","",CONCATENATE(Tabla1[[#This Row],[POA]],".",Tabla1[[#This Row],[SRS]],".",Tabla1[[#This Row],[AREA]],".",Tabla1[[#This Row],[TIPO]]))</f>
        <v/>
      </c>
      <c r="C838" s="403" t="str">
        <f>IF(Tabla1[[#This Row],[Código_Actividad]]="","",'Formulario PPGR1'!#REF!)</f>
        <v/>
      </c>
      <c r="D838" s="403" t="str">
        <f>IF(Tabla1[[#This Row],[Código_Actividad]]="","",'Formulario PPGR1'!#REF!)</f>
        <v/>
      </c>
      <c r="E838" s="403" t="str">
        <f>IF(Tabla1[[#This Row],[Código_Actividad]]="","",'Formulario PPGR1'!#REF!)</f>
        <v/>
      </c>
      <c r="F838" s="403" t="str">
        <f>IF(Tabla1[[#This Row],[Código_Actividad]]="","",'Formulario PPGR1'!#REF!)</f>
        <v/>
      </c>
      <c r="G838" s="400"/>
      <c r="H838" s="419" t="str">
        <f>IFERROR(VLOOKUP(Tabla1[[#This Row],[Código_Actividad]],'Formulario PPGR2'!$H$10:$I$1048576,2,FALSE),"")</f>
        <v/>
      </c>
      <c r="I838" s="336" t="str">
        <f>IFERROR(VLOOKUP(Tabla1[[#This Row],[Código_Actividad]],Tabla2[[Código]:[Total de Acciones ]],15,FALSE),"")</f>
        <v/>
      </c>
      <c r="J838" s="556"/>
      <c r="K838" s="558" t="s">
        <v>841</v>
      </c>
      <c r="L838" s="557"/>
      <c r="M838" s="401" t="str">
        <f>IFERROR(VLOOKUP($L838,[4]Insumos!$C$2:$F$517,2,FALSE),"")</f>
        <v/>
      </c>
      <c r="N838" s="505"/>
      <c r="O838" s="402" t="str">
        <f>IFERROR(VLOOKUP($L838,[4]Insumos!$C$2:$F$517,3,FALSE),"")</f>
        <v/>
      </c>
      <c r="P838" s="337" t="e">
        <f>+Tabla1[[#This Row],[Precio Unitario]]*Tabla1[[#This Row],[Cantidad de Insumos]]</f>
        <v>#VALUE!</v>
      </c>
      <c r="Q838" s="402" t="str">
        <f>IFERROR(VLOOKUP($L838,[4]Insumos!$C$2:$F$517,4,FALSE),"")</f>
        <v/>
      </c>
      <c r="R838" s="571"/>
    </row>
    <row r="839" spans="2:18" s="450" customFormat="1" x14ac:dyDescent="0.25">
      <c r="B839" s="403" t="str">
        <f>IF(Tabla1[[#This Row],[Código_Actividad]]="","",CONCATENATE(Tabla1[[#This Row],[POA]],".",Tabla1[[#This Row],[SRS]],".",Tabla1[[#This Row],[AREA]],".",Tabla1[[#This Row],[TIPO]]))</f>
        <v/>
      </c>
      <c r="C839" s="403" t="str">
        <f>IF(Tabla1[[#This Row],[Código_Actividad]]="","",'Formulario PPGR1'!#REF!)</f>
        <v/>
      </c>
      <c r="D839" s="403" t="str">
        <f>IF(Tabla1[[#This Row],[Código_Actividad]]="","",'Formulario PPGR1'!#REF!)</f>
        <v/>
      </c>
      <c r="E839" s="403" t="str">
        <f>IF(Tabla1[[#This Row],[Código_Actividad]]="","",'Formulario PPGR1'!#REF!)</f>
        <v/>
      </c>
      <c r="F839" s="403" t="str">
        <f>IF(Tabla1[[#This Row],[Código_Actividad]]="","",'Formulario PPGR1'!#REF!)</f>
        <v/>
      </c>
      <c r="G839" s="400"/>
      <c r="H839" s="419" t="str">
        <f>IFERROR(VLOOKUP(Tabla1[[#This Row],[Código_Actividad]],'Formulario PPGR2'!$H$10:$I$1048576,2,FALSE),"")</f>
        <v/>
      </c>
      <c r="I839" s="336" t="str">
        <f>IFERROR(VLOOKUP(Tabla1[[#This Row],[Código_Actividad]],Tabla2[[Código]:[Total de Acciones ]],15,FALSE),"")</f>
        <v/>
      </c>
      <c r="J839" s="556"/>
      <c r="K839" s="558" t="s">
        <v>1102</v>
      </c>
      <c r="L839" s="557"/>
      <c r="M839" s="401" t="str">
        <f>IFERROR(VLOOKUP($L839,[4]Insumos!$C$2:$F$517,2,FALSE),"")</f>
        <v/>
      </c>
      <c r="N839" s="505"/>
      <c r="O839" s="402" t="str">
        <f>IFERROR(VLOOKUP($L839,[4]Insumos!$C$2:$F$517,3,FALSE),"")</f>
        <v/>
      </c>
      <c r="P839" s="337" t="e">
        <f>+Tabla1[[#This Row],[Precio Unitario]]*Tabla1[[#This Row],[Cantidad de Insumos]]</f>
        <v>#VALUE!</v>
      </c>
      <c r="Q839" s="402" t="str">
        <f>IFERROR(VLOOKUP($L839,[4]Insumos!$C$2:$F$517,4,FALSE),"")</f>
        <v/>
      </c>
      <c r="R839" s="571"/>
    </row>
    <row r="840" spans="2:18" s="450" customFormat="1" x14ac:dyDescent="0.25">
      <c r="B840" s="403" t="str">
        <f>IF(Tabla1[[#This Row],[Código_Actividad]]="","",CONCATENATE(Tabla1[[#This Row],[POA]],".",Tabla1[[#This Row],[SRS]],".",Tabla1[[#This Row],[AREA]],".",Tabla1[[#This Row],[TIPO]]))</f>
        <v/>
      </c>
      <c r="C840" s="403" t="str">
        <f>IF(Tabla1[[#This Row],[Código_Actividad]]="","",'Formulario PPGR1'!#REF!)</f>
        <v/>
      </c>
      <c r="D840" s="403" t="str">
        <f>IF(Tabla1[[#This Row],[Código_Actividad]]="","",'Formulario PPGR1'!#REF!)</f>
        <v/>
      </c>
      <c r="E840" s="403" t="str">
        <f>IF(Tabla1[[#This Row],[Código_Actividad]]="","",'Formulario PPGR1'!#REF!)</f>
        <v/>
      </c>
      <c r="F840" s="403" t="str">
        <f>IF(Tabla1[[#This Row],[Código_Actividad]]="","",'Formulario PPGR1'!#REF!)</f>
        <v/>
      </c>
      <c r="G840" s="400"/>
      <c r="H840" s="419" t="str">
        <f>IFERROR(VLOOKUP(Tabla1[[#This Row],[Código_Actividad]],'Formulario PPGR2'!$H$10:$I$1048576,2,FALSE),"")</f>
        <v/>
      </c>
      <c r="I840" s="336" t="str">
        <f>IFERROR(VLOOKUP(Tabla1[[#This Row],[Código_Actividad]],Tabla2[[Código]:[Total de Acciones ]],15,FALSE),"")</f>
        <v/>
      </c>
      <c r="J840" s="556"/>
      <c r="K840" s="558" t="s">
        <v>1008</v>
      </c>
      <c r="L840" s="557"/>
      <c r="M840" s="401" t="str">
        <f>IFERROR(VLOOKUP($L840,[4]Insumos!$C$2:$F$517,2,FALSE),"")</f>
        <v/>
      </c>
      <c r="N840" s="505"/>
      <c r="O840" s="402" t="str">
        <f>IFERROR(VLOOKUP($L840,[4]Insumos!$C$2:$F$517,3,FALSE),"")</f>
        <v/>
      </c>
      <c r="P840" s="337" t="e">
        <f>+Tabla1[[#This Row],[Precio Unitario]]*Tabla1[[#This Row],[Cantidad de Insumos]]</f>
        <v>#VALUE!</v>
      </c>
      <c r="Q840" s="402" t="str">
        <f>IFERROR(VLOOKUP($L840,[4]Insumos!$C$2:$F$517,4,FALSE),"")</f>
        <v/>
      </c>
      <c r="R840" s="571"/>
    </row>
    <row r="841" spans="2:18" s="450" customFormat="1" x14ac:dyDescent="0.25">
      <c r="B841" s="403" t="str">
        <f>IF(Tabla1[[#This Row],[Código_Actividad]]="","",CONCATENATE(Tabla1[[#This Row],[POA]],".",Tabla1[[#This Row],[SRS]],".",Tabla1[[#This Row],[AREA]],".",Tabla1[[#This Row],[TIPO]]))</f>
        <v/>
      </c>
      <c r="C841" s="403" t="str">
        <f>IF(Tabla1[[#This Row],[Código_Actividad]]="","",'Formulario PPGR1'!#REF!)</f>
        <v/>
      </c>
      <c r="D841" s="403" t="str">
        <f>IF(Tabla1[[#This Row],[Código_Actividad]]="","",'Formulario PPGR1'!#REF!)</f>
        <v/>
      </c>
      <c r="E841" s="403" t="str">
        <f>IF(Tabla1[[#This Row],[Código_Actividad]]="","",'Formulario PPGR1'!#REF!)</f>
        <v/>
      </c>
      <c r="F841" s="403" t="str">
        <f>IF(Tabla1[[#This Row],[Código_Actividad]]="","",'Formulario PPGR1'!#REF!)</f>
        <v/>
      </c>
      <c r="G841" s="400"/>
      <c r="H841" s="419" t="str">
        <f>IFERROR(VLOOKUP(Tabla1[[#This Row],[Código_Actividad]],'Formulario PPGR2'!$H$10:$I$1048576,2,FALSE),"")</f>
        <v/>
      </c>
      <c r="I841" s="336" t="str">
        <f>IFERROR(VLOOKUP(Tabla1[[#This Row],[Código_Actividad]],Tabla2[[Código]:[Total de Acciones ]],15,FALSE),"")</f>
        <v/>
      </c>
      <c r="J841" s="556"/>
      <c r="K841" s="558" t="s">
        <v>1008</v>
      </c>
      <c r="L841" s="557"/>
      <c r="M841" s="401" t="str">
        <f>IFERROR(VLOOKUP($L841,[4]Insumos!$C$2:$F$517,2,FALSE),"")</f>
        <v/>
      </c>
      <c r="N841" s="505"/>
      <c r="O841" s="402" t="str">
        <f>IFERROR(VLOOKUP($L841,[4]Insumos!$C$2:$F$517,3,FALSE),"")</f>
        <v/>
      </c>
      <c r="P841" s="337" t="e">
        <f>+Tabla1[[#This Row],[Precio Unitario]]*Tabla1[[#This Row],[Cantidad de Insumos]]</f>
        <v>#VALUE!</v>
      </c>
      <c r="Q841" s="402" t="str">
        <f>IFERROR(VLOOKUP($L841,[4]Insumos!$C$2:$F$517,4,FALSE),"")</f>
        <v/>
      </c>
      <c r="R841" s="571"/>
    </row>
    <row r="842" spans="2:18" s="450" customFormat="1" x14ac:dyDescent="0.25">
      <c r="B842" s="403" t="str">
        <f>IF(Tabla1[[#This Row],[Código_Actividad]]="","",CONCATENATE(Tabla1[[#This Row],[POA]],".",Tabla1[[#This Row],[SRS]],".",Tabla1[[#This Row],[AREA]],".",Tabla1[[#This Row],[TIPO]]))</f>
        <v/>
      </c>
      <c r="C842" s="403" t="str">
        <f>IF(Tabla1[[#This Row],[Código_Actividad]]="","",'Formulario PPGR1'!#REF!)</f>
        <v/>
      </c>
      <c r="D842" s="403" t="str">
        <f>IF(Tabla1[[#This Row],[Código_Actividad]]="","",'Formulario PPGR1'!#REF!)</f>
        <v/>
      </c>
      <c r="E842" s="403" t="str">
        <f>IF(Tabla1[[#This Row],[Código_Actividad]]="","",'Formulario PPGR1'!#REF!)</f>
        <v/>
      </c>
      <c r="F842" s="403" t="str">
        <f>IF(Tabla1[[#This Row],[Código_Actividad]]="","",'Formulario PPGR1'!#REF!)</f>
        <v/>
      </c>
      <c r="G842" s="400"/>
      <c r="H842" s="419" t="str">
        <f>IFERROR(VLOOKUP(Tabla1[[#This Row],[Código_Actividad]],'Formulario PPGR2'!$H$10:$I$1048576,2,FALSE),"")</f>
        <v/>
      </c>
      <c r="I842" s="336" t="str">
        <f>IFERROR(VLOOKUP(Tabla1[[#This Row],[Código_Actividad]],Tabla2[[Código]:[Total de Acciones ]],15,FALSE),"")</f>
        <v/>
      </c>
      <c r="J842" s="556"/>
      <c r="K842" s="558" t="s">
        <v>688</v>
      </c>
      <c r="L842" s="557"/>
      <c r="M842" s="401" t="str">
        <f>IFERROR(VLOOKUP($L842,[4]Insumos!$C$2:$F$517,2,FALSE),"")</f>
        <v/>
      </c>
      <c r="N842" s="505"/>
      <c r="O842" s="402" t="str">
        <f>IFERROR(VLOOKUP($L842,[4]Insumos!$C$2:$F$517,3,FALSE),"")</f>
        <v/>
      </c>
      <c r="P842" s="337" t="e">
        <f>+Tabla1[[#This Row],[Precio Unitario]]*Tabla1[[#This Row],[Cantidad de Insumos]]</f>
        <v>#VALUE!</v>
      </c>
      <c r="Q842" s="402" t="str">
        <f>IFERROR(VLOOKUP($L842,[4]Insumos!$C$2:$F$517,4,FALSE),"")</f>
        <v/>
      </c>
      <c r="R842" s="571"/>
    </row>
    <row r="843" spans="2:18" s="450" customFormat="1" x14ac:dyDescent="0.25">
      <c r="B843" s="403" t="str">
        <f>IF(Tabla1[[#This Row],[Código_Actividad]]="","",CONCATENATE(Tabla1[[#This Row],[POA]],".",Tabla1[[#This Row],[SRS]],".",Tabla1[[#This Row],[AREA]],".",Tabla1[[#This Row],[TIPO]]))</f>
        <v/>
      </c>
      <c r="C843" s="403" t="str">
        <f>IF(Tabla1[[#This Row],[Código_Actividad]]="","",'Formulario PPGR1'!#REF!)</f>
        <v/>
      </c>
      <c r="D843" s="403" t="str">
        <f>IF(Tabla1[[#This Row],[Código_Actividad]]="","",'Formulario PPGR1'!#REF!)</f>
        <v/>
      </c>
      <c r="E843" s="403" t="str">
        <f>IF(Tabla1[[#This Row],[Código_Actividad]]="","",'Formulario PPGR1'!#REF!)</f>
        <v/>
      </c>
      <c r="F843" s="403" t="str">
        <f>IF(Tabla1[[#This Row],[Código_Actividad]]="","",'Formulario PPGR1'!#REF!)</f>
        <v/>
      </c>
      <c r="G843" s="400"/>
      <c r="H843" s="419" t="str">
        <f>IFERROR(VLOOKUP(Tabla1[[#This Row],[Código_Actividad]],'Formulario PPGR2'!$H$10:$I$1048576,2,FALSE),"")</f>
        <v/>
      </c>
      <c r="I843" s="336" t="str">
        <f>IFERROR(VLOOKUP(Tabla1[[#This Row],[Código_Actividad]],Tabla2[[Código]:[Total de Acciones ]],15,FALSE),"")</f>
        <v/>
      </c>
      <c r="J843" s="556"/>
      <c r="K843" s="558" t="s">
        <v>688</v>
      </c>
      <c r="L843" s="557"/>
      <c r="M843" s="401" t="str">
        <f>IFERROR(VLOOKUP($L843,[4]Insumos!$C$2:$F$517,2,FALSE),"")</f>
        <v/>
      </c>
      <c r="N843" s="505"/>
      <c r="O843" s="402" t="str">
        <f>IFERROR(VLOOKUP($L843,[4]Insumos!$C$2:$F$517,3,FALSE),"")</f>
        <v/>
      </c>
      <c r="P843" s="337" t="e">
        <f>+Tabla1[[#This Row],[Precio Unitario]]*Tabla1[[#This Row],[Cantidad de Insumos]]</f>
        <v>#VALUE!</v>
      </c>
      <c r="Q843" s="402" t="str">
        <f>IFERROR(VLOOKUP($L843,[4]Insumos!$C$2:$F$517,4,FALSE),"")</f>
        <v/>
      </c>
      <c r="R843" s="571"/>
    </row>
    <row r="844" spans="2:18" s="450" customFormat="1" x14ac:dyDescent="0.25">
      <c r="B844" s="403" t="str">
        <f>IF(Tabla1[[#This Row],[Código_Actividad]]="","",CONCATENATE(Tabla1[[#This Row],[POA]],".",Tabla1[[#This Row],[SRS]],".",Tabla1[[#This Row],[AREA]],".",Tabla1[[#This Row],[TIPO]]))</f>
        <v/>
      </c>
      <c r="C844" s="403" t="str">
        <f>IF(Tabla1[[#This Row],[Código_Actividad]]="","",'Formulario PPGR1'!#REF!)</f>
        <v/>
      </c>
      <c r="D844" s="403" t="str">
        <f>IF(Tabla1[[#This Row],[Código_Actividad]]="","",'Formulario PPGR1'!#REF!)</f>
        <v/>
      </c>
      <c r="E844" s="403" t="str">
        <f>IF(Tabla1[[#This Row],[Código_Actividad]]="","",'Formulario PPGR1'!#REF!)</f>
        <v/>
      </c>
      <c r="F844" s="403" t="str">
        <f>IF(Tabla1[[#This Row],[Código_Actividad]]="","",'Formulario PPGR1'!#REF!)</f>
        <v/>
      </c>
      <c r="G844" s="400"/>
      <c r="H844" s="419" t="str">
        <f>IFERROR(VLOOKUP(Tabla1[[#This Row],[Código_Actividad]],'Formulario PPGR2'!$H$10:$I$1048576,2,FALSE),"")</f>
        <v/>
      </c>
      <c r="I844" s="336" t="str">
        <f>IFERROR(VLOOKUP(Tabla1[[#This Row],[Código_Actividad]],Tabla2[[Código]:[Total de Acciones ]],15,FALSE),"")</f>
        <v/>
      </c>
      <c r="J844" s="556"/>
      <c r="K844" s="558" t="s">
        <v>1298</v>
      </c>
      <c r="L844" s="557"/>
      <c r="M844" s="401" t="str">
        <f>IFERROR(VLOOKUP($L844,[4]Insumos!$C$2:$F$517,2,FALSE),"")</f>
        <v/>
      </c>
      <c r="N844" s="505"/>
      <c r="O844" s="402" t="str">
        <f>IFERROR(VLOOKUP($L844,[4]Insumos!$C$2:$F$517,3,FALSE),"")</f>
        <v/>
      </c>
      <c r="P844" s="337" t="e">
        <f>+Tabla1[[#This Row],[Precio Unitario]]*Tabla1[[#This Row],[Cantidad de Insumos]]</f>
        <v>#VALUE!</v>
      </c>
      <c r="Q844" s="402" t="str">
        <f>IFERROR(VLOOKUP($L844,[4]Insumos!$C$2:$F$517,4,FALSE),"")</f>
        <v/>
      </c>
      <c r="R844" s="571"/>
    </row>
    <row r="845" spans="2:18" s="450" customFormat="1" x14ac:dyDescent="0.25">
      <c r="B845" s="403" t="str">
        <f>IF(Tabla1[[#This Row],[Código_Actividad]]="","",CONCATENATE(Tabla1[[#This Row],[POA]],".",Tabla1[[#This Row],[SRS]],".",Tabla1[[#This Row],[AREA]],".",Tabla1[[#This Row],[TIPO]]))</f>
        <v/>
      </c>
      <c r="C845" s="403" t="str">
        <f>IF(Tabla1[[#This Row],[Código_Actividad]]="","",'Formulario PPGR1'!#REF!)</f>
        <v/>
      </c>
      <c r="D845" s="403" t="str">
        <f>IF(Tabla1[[#This Row],[Código_Actividad]]="","",'Formulario PPGR1'!#REF!)</f>
        <v/>
      </c>
      <c r="E845" s="403" t="str">
        <f>IF(Tabla1[[#This Row],[Código_Actividad]]="","",'Formulario PPGR1'!#REF!)</f>
        <v/>
      </c>
      <c r="F845" s="403" t="str">
        <f>IF(Tabla1[[#This Row],[Código_Actividad]]="","",'Formulario PPGR1'!#REF!)</f>
        <v/>
      </c>
      <c r="G845" s="400"/>
      <c r="H845" s="419" t="str">
        <f>IFERROR(VLOOKUP(Tabla1[[#This Row],[Código_Actividad]],'Formulario PPGR2'!$H$10:$I$1048576,2,FALSE),"")</f>
        <v/>
      </c>
      <c r="I845" s="336" t="str">
        <f>IFERROR(VLOOKUP(Tabla1[[#This Row],[Código_Actividad]],Tabla2[[Código]:[Total de Acciones ]],15,FALSE),"")</f>
        <v/>
      </c>
      <c r="J845" s="556"/>
      <c r="K845" s="558" t="s">
        <v>1298</v>
      </c>
      <c r="L845" s="557"/>
      <c r="M845" s="401" t="str">
        <f>IFERROR(VLOOKUP($L845,[4]Insumos!$C$2:$F$517,2,FALSE),"")</f>
        <v/>
      </c>
      <c r="N845" s="505"/>
      <c r="O845" s="402" t="str">
        <f>IFERROR(VLOOKUP($L845,[4]Insumos!$C$2:$F$517,3,FALSE),"")</f>
        <v/>
      </c>
      <c r="P845" s="337" t="e">
        <f>+Tabla1[[#This Row],[Precio Unitario]]*Tabla1[[#This Row],[Cantidad de Insumos]]</f>
        <v>#VALUE!</v>
      </c>
      <c r="Q845" s="402" t="str">
        <f>IFERROR(VLOOKUP($L845,[4]Insumos!$C$2:$F$517,4,FALSE),"")</f>
        <v/>
      </c>
      <c r="R845" s="571"/>
    </row>
    <row r="846" spans="2:18" s="450" customFormat="1" x14ac:dyDescent="0.25">
      <c r="B846" s="403" t="str">
        <f>IF(Tabla1[[#This Row],[Código_Actividad]]="","",CONCATENATE(Tabla1[[#This Row],[POA]],".",Tabla1[[#This Row],[SRS]],".",Tabla1[[#This Row],[AREA]],".",Tabla1[[#This Row],[TIPO]]))</f>
        <v/>
      </c>
      <c r="C846" s="403" t="str">
        <f>IF(Tabla1[[#This Row],[Código_Actividad]]="","",'Formulario PPGR1'!#REF!)</f>
        <v/>
      </c>
      <c r="D846" s="403" t="str">
        <f>IF(Tabla1[[#This Row],[Código_Actividad]]="","",'Formulario PPGR1'!#REF!)</f>
        <v/>
      </c>
      <c r="E846" s="403" t="str">
        <f>IF(Tabla1[[#This Row],[Código_Actividad]]="","",'Formulario PPGR1'!#REF!)</f>
        <v/>
      </c>
      <c r="F846" s="403" t="str">
        <f>IF(Tabla1[[#This Row],[Código_Actividad]]="","",'Formulario PPGR1'!#REF!)</f>
        <v/>
      </c>
      <c r="G846" s="400"/>
      <c r="H846" s="419" t="str">
        <f>IFERROR(VLOOKUP(Tabla1[[#This Row],[Código_Actividad]],'Formulario PPGR2'!$H$10:$I$1048576,2,FALSE),"")</f>
        <v/>
      </c>
      <c r="I846" s="336" t="str">
        <f>IFERROR(VLOOKUP(Tabla1[[#This Row],[Código_Actividad]],Tabla2[[Código]:[Total de Acciones ]],15,FALSE),"")</f>
        <v/>
      </c>
      <c r="J846" s="556"/>
      <c r="K846" s="558" t="s">
        <v>846</v>
      </c>
      <c r="L846" s="557"/>
      <c r="M846" s="401" t="str">
        <f>IFERROR(VLOOKUP($L846,[4]Insumos!$C$2:$F$517,2,FALSE),"")</f>
        <v/>
      </c>
      <c r="N846" s="505"/>
      <c r="O846" s="402" t="str">
        <f>IFERROR(VLOOKUP($L846,[4]Insumos!$C$2:$F$517,3,FALSE),"")</f>
        <v/>
      </c>
      <c r="P846" s="337" t="e">
        <f>+Tabla1[[#This Row],[Precio Unitario]]*Tabla1[[#This Row],[Cantidad de Insumos]]</f>
        <v>#VALUE!</v>
      </c>
      <c r="Q846" s="402" t="str">
        <f>IFERROR(VLOOKUP($L846,[4]Insumos!$C$2:$F$517,4,FALSE),"")</f>
        <v/>
      </c>
      <c r="R846" s="571"/>
    </row>
    <row r="847" spans="2:18" s="450" customFormat="1" x14ac:dyDescent="0.25">
      <c r="B847" s="403" t="str">
        <f>IF(Tabla1[[#This Row],[Código_Actividad]]="","",CONCATENATE(Tabla1[[#This Row],[POA]],".",Tabla1[[#This Row],[SRS]],".",Tabla1[[#This Row],[AREA]],".",Tabla1[[#This Row],[TIPO]]))</f>
        <v/>
      </c>
      <c r="C847" s="403" t="str">
        <f>IF(Tabla1[[#This Row],[Código_Actividad]]="","",'Formulario PPGR1'!#REF!)</f>
        <v/>
      </c>
      <c r="D847" s="403" t="str">
        <f>IF(Tabla1[[#This Row],[Código_Actividad]]="","",'Formulario PPGR1'!#REF!)</f>
        <v/>
      </c>
      <c r="E847" s="403" t="str">
        <f>IF(Tabla1[[#This Row],[Código_Actividad]]="","",'Formulario PPGR1'!#REF!)</f>
        <v/>
      </c>
      <c r="F847" s="403" t="str">
        <f>IF(Tabla1[[#This Row],[Código_Actividad]]="","",'Formulario PPGR1'!#REF!)</f>
        <v/>
      </c>
      <c r="G847" s="400"/>
      <c r="H847" s="419" t="str">
        <f>IFERROR(VLOOKUP(Tabla1[[#This Row],[Código_Actividad]],'Formulario PPGR2'!$H$10:$I$1048576,2,FALSE),"")</f>
        <v/>
      </c>
      <c r="I847" s="336" t="str">
        <f>IFERROR(VLOOKUP(Tabla1[[#This Row],[Código_Actividad]],Tabla2[[Código]:[Total de Acciones ]],15,FALSE),"")</f>
        <v/>
      </c>
      <c r="J847" s="556"/>
      <c r="K847" s="558" t="s">
        <v>987</v>
      </c>
      <c r="L847" s="557"/>
      <c r="M847" s="401" t="str">
        <f>IFERROR(VLOOKUP($L847,[4]Insumos!$C$2:$F$517,2,FALSE),"")</f>
        <v/>
      </c>
      <c r="N847" s="505"/>
      <c r="O847" s="402" t="str">
        <f>IFERROR(VLOOKUP($L847,[4]Insumos!$C$2:$F$517,3,FALSE),"")</f>
        <v/>
      </c>
      <c r="P847" s="337" t="e">
        <f>+Tabla1[[#This Row],[Precio Unitario]]*Tabla1[[#This Row],[Cantidad de Insumos]]</f>
        <v>#VALUE!</v>
      </c>
      <c r="Q847" s="402" t="str">
        <f>IFERROR(VLOOKUP($L847,[4]Insumos!$C$2:$F$517,4,FALSE),"")</f>
        <v/>
      </c>
      <c r="R847" s="571"/>
    </row>
    <row r="848" spans="2:18" s="450" customFormat="1" x14ac:dyDescent="0.25">
      <c r="B848" s="403" t="str">
        <f>IF(Tabla1[[#This Row],[Código_Actividad]]="","",CONCATENATE(Tabla1[[#This Row],[POA]],".",Tabla1[[#This Row],[SRS]],".",Tabla1[[#This Row],[AREA]],".",Tabla1[[#This Row],[TIPO]]))</f>
        <v/>
      </c>
      <c r="C848" s="403" t="str">
        <f>IF(Tabla1[[#This Row],[Código_Actividad]]="","",'Formulario PPGR1'!#REF!)</f>
        <v/>
      </c>
      <c r="D848" s="403" t="str">
        <f>IF(Tabla1[[#This Row],[Código_Actividad]]="","",'Formulario PPGR1'!#REF!)</f>
        <v/>
      </c>
      <c r="E848" s="403" t="str">
        <f>IF(Tabla1[[#This Row],[Código_Actividad]]="","",'Formulario PPGR1'!#REF!)</f>
        <v/>
      </c>
      <c r="F848" s="403" t="str">
        <f>IF(Tabla1[[#This Row],[Código_Actividad]]="","",'Formulario PPGR1'!#REF!)</f>
        <v/>
      </c>
      <c r="G848" s="400"/>
      <c r="H848" s="419" t="str">
        <f>IFERROR(VLOOKUP(Tabla1[[#This Row],[Código_Actividad]],'Formulario PPGR2'!$H$10:$I$1048576,2,FALSE),"")</f>
        <v/>
      </c>
      <c r="I848" s="336" t="str">
        <f>IFERROR(VLOOKUP(Tabla1[[#This Row],[Código_Actividad]],Tabla2[[Código]:[Total de Acciones ]],15,FALSE),"")</f>
        <v/>
      </c>
      <c r="J848" s="556"/>
      <c r="K848" s="558" t="s">
        <v>1008</v>
      </c>
      <c r="L848" s="557"/>
      <c r="M848" s="401" t="str">
        <f>IFERROR(VLOOKUP($L848,[4]Insumos!$C$2:$F$517,2,FALSE),"")</f>
        <v/>
      </c>
      <c r="N848" s="505"/>
      <c r="O848" s="402" t="str">
        <f>IFERROR(VLOOKUP($L848,[4]Insumos!$C$2:$F$517,3,FALSE),"")</f>
        <v/>
      </c>
      <c r="P848" s="337" t="e">
        <f>+Tabla1[[#This Row],[Precio Unitario]]*Tabla1[[#This Row],[Cantidad de Insumos]]</f>
        <v>#VALUE!</v>
      </c>
      <c r="Q848" s="402" t="str">
        <f>IFERROR(VLOOKUP($L848,[4]Insumos!$C$2:$F$517,4,FALSE),"")</f>
        <v/>
      </c>
      <c r="R848" s="571"/>
    </row>
    <row r="849" spans="2:18" s="450" customFormat="1" x14ac:dyDescent="0.25">
      <c r="B849" s="403" t="str">
        <f>IF(Tabla1[[#This Row],[Código_Actividad]]="","",CONCATENATE(Tabla1[[#This Row],[POA]],".",Tabla1[[#This Row],[SRS]],".",Tabla1[[#This Row],[AREA]],".",Tabla1[[#This Row],[TIPO]]))</f>
        <v/>
      </c>
      <c r="C849" s="403" t="str">
        <f>IF(Tabla1[[#This Row],[Código_Actividad]]="","",'Formulario PPGR1'!#REF!)</f>
        <v/>
      </c>
      <c r="D849" s="403" t="str">
        <f>IF(Tabla1[[#This Row],[Código_Actividad]]="","",'Formulario PPGR1'!#REF!)</f>
        <v/>
      </c>
      <c r="E849" s="403" t="str">
        <f>IF(Tabla1[[#This Row],[Código_Actividad]]="","",'Formulario PPGR1'!#REF!)</f>
        <v/>
      </c>
      <c r="F849" s="403" t="str">
        <f>IF(Tabla1[[#This Row],[Código_Actividad]]="","",'Formulario PPGR1'!#REF!)</f>
        <v/>
      </c>
      <c r="G849" s="400"/>
      <c r="H849" s="419" t="str">
        <f>IFERROR(VLOOKUP(Tabla1[[#This Row],[Código_Actividad]],'Formulario PPGR2'!$H$10:$I$1048576,2,FALSE),"")</f>
        <v/>
      </c>
      <c r="I849" s="336" t="str">
        <f>IFERROR(VLOOKUP(Tabla1[[#This Row],[Código_Actividad]],Tabla2[[Código]:[Total de Acciones ]],15,FALSE),"")</f>
        <v/>
      </c>
      <c r="J849" s="556"/>
      <c r="K849" s="558" t="s">
        <v>1008</v>
      </c>
      <c r="L849" s="557"/>
      <c r="M849" s="401" t="str">
        <f>IFERROR(VLOOKUP($L849,[4]Insumos!$C$2:$F$517,2,FALSE),"")</f>
        <v/>
      </c>
      <c r="N849" s="505"/>
      <c r="O849" s="402" t="str">
        <f>IFERROR(VLOOKUP($L849,[4]Insumos!$C$2:$F$517,3,FALSE),"")</f>
        <v/>
      </c>
      <c r="P849" s="337" t="e">
        <f>+Tabla1[[#This Row],[Precio Unitario]]*Tabla1[[#This Row],[Cantidad de Insumos]]</f>
        <v>#VALUE!</v>
      </c>
      <c r="Q849" s="402" t="str">
        <f>IFERROR(VLOOKUP($L849,[4]Insumos!$C$2:$F$517,4,FALSE),"")</f>
        <v/>
      </c>
      <c r="R849" s="571"/>
    </row>
    <row r="850" spans="2:18" s="450" customFormat="1" x14ac:dyDescent="0.25">
      <c r="B850" s="403" t="str">
        <f>IF(Tabla1[[#This Row],[Código_Actividad]]="","",CONCATENATE(Tabla1[[#This Row],[POA]],".",Tabla1[[#This Row],[SRS]],".",Tabla1[[#This Row],[AREA]],".",Tabla1[[#This Row],[TIPO]]))</f>
        <v/>
      </c>
      <c r="C850" s="403" t="str">
        <f>IF(Tabla1[[#This Row],[Código_Actividad]]="","",'Formulario PPGR1'!#REF!)</f>
        <v/>
      </c>
      <c r="D850" s="403" t="str">
        <f>IF(Tabla1[[#This Row],[Código_Actividad]]="","",'Formulario PPGR1'!#REF!)</f>
        <v/>
      </c>
      <c r="E850" s="403" t="str">
        <f>IF(Tabla1[[#This Row],[Código_Actividad]]="","",'Formulario PPGR1'!#REF!)</f>
        <v/>
      </c>
      <c r="F850" s="403" t="str">
        <f>IF(Tabla1[[#This Row],[Código_Actividad]]="","",'Formulario PPGR1'!#REF!)</f>
        <v/>
      </c>
      <c r="G850" s="400"/>
      <c r="H850" s="419" t="str">
        <f>IFERROR(VLOOKUP(Tabla1[[#This Row],[Código_Actividad]],'Formulario PPGR2'!$H$10:$I$1048576,2,FALSE),"")</f>
        <v/>
      </c>
      <c r="I850" s="336" t="str">
        <f>IFERROR(VLOOKUP(Tabla1[[#This Row],[Código_Actividad]],Tabla2[[Código]:[Total de Acciones ]],15,FALSE),"")</f>
        <v/>
      </c>
      <c r="J850" s="556"/>
      <c r="K850" s="558" t="s">
        <v>841</v>
      </c>
      <c r="L850" s="557"/>
      <c r="M850" s="401" t="str">
        <f>IFERROR(VLOOKUP($L850,[4]Insumos!$C$2:$F$517,2,FALSE),"")</f>
        <v/>
      </c>
      <c r="N850" s="505"/>
      <c r="O850" s="402" t="str">
        <f>IFERROR(VLOOKUP($L850,[4]Insumos!$C$2:$F$517,3,FALSE),"")</f>
        <v/>
      </c>
      <c r="P850" s="337" t="e">
        <f>+Tabla1[[#This Row],[Precio Unitario]]*Tabla1[[#This Row],[Cantidad de Insumos]]</f>
        <v>#VALUE!</v>
      </c>
      <c r="Q850" s="402" t="str">
        <f>IFERROR(VLOOKUP($L850,[4]Insumos!$C$2:$F$517,4,FALSE),"")</f>
        <v/>
      </c>
      <c r="R850" s="571"/>
    </row>
    <row r="851" spans="2:18" s="450" customFormat="1" x14ac:dyDescent="0.25">
      <c r="B851" s="403" t="str">
        <f>IF(Tabla1[[#This Row],[Código_Actividad]]="","",CONCATENATE(Tabla1[[#This Row],[POA]],".",Tabla1[[#This Row],[SRS]],".",Tabla1[[#This Row],[AREA]],".",Tabla1[[#This Row],[TIPO]]))</f>
        <v/>
      </c>
      <c r="C851" s="403" t="str">
        <f>IF(Tabla1[[#This Row],[Código_Actividad]]="","",'Formulario PPGR1'!#REF!)</f>
        <v/>
      </c>
      <c r="D851" s="403" t="str">
        <f>IF(Tabla1[[#This Row],[Código_Actividad]]="","",'Formulario PPGR1'!#REF!)</f>
        <v/>
      </c>
      <c r="E851" s="403" t="str">
        <f>IF(Tabla1[[#This Row],[Código_Actividad]]="","",'Formulario PPGR1'!#REF!)</f>
        <v/>
      </c>
      <c r="F851" s="403" t="str">
        <f>IF(Tabla1[[#This Row],[Código_Actividad]]="","",'Formulario PPGR1'!#REF!)</f>
        <v/>
      </c>
      <c r="G851" s="400"/>
      <c r="H851" s="419" t="str">
        <f>IFERROR(VLOOKUP(Tabla1[[#This Row],[Código_Actividad]],'Formulario PPGR2'!$H$10:$I$1048576,2,FALSE),"")</f>
        <v/>
      </c>
      <c r="I851" s="336" t="str">
        <f>IFERROR(VLOOKUP(Tabla1[[#This Row],[Código_Actividad]],Tabla2[[Código]:[Total de Acciones ]],15,FALSE),"")</f>
        <v/>
      </c>
      <c r="J851" s="556"/>
      <c r="K851" s="558" t="str">
        <f>IFERROR(VLOOKUP($J851,[7]LSIns!$B$5:$C$45,2,FALSE),"")</f>
        <v/>
      </c>
      <c r="L851" s="557"/>
      <c r="M851" s="401" t="str">
        <f>IFERROR(VLOOKUP($L851,[4]Insumos!$C$2:$F$517,2,FALSE),"")</f>
        <v/>
      </c>
      <c r="N851" s="505"/>
      <c r="O851" s="402" t="str">
        <f>IFERROR(VLOOKUP($L851,[4]Insumos!$C$2:$F$517,3,FALSE),"")</f>
        <v/>
      </c>
      <c r="P851" s="337" t="e">
        <f>+Tabla1[[#This Row],[Precio Unitario]]*Tabla1[[#This Row],[Cantidad de Insumos]]</f>
        <v>#VALUE!</v>
      </c>
      <c r="Q851" s="402" t="str">
        <f>IFERROR(VLOOKUP($L851,[4]Insumos!$C$2:$F$517,4,FALSE),"")</f>
        <v/>
      </c>
      <c r="R851" s="571"/>
    </row>
    <row r="852" spans="2:18" s="450" customFormat="1" x14ac:dyDescent="0.25">
      <c r="B852" s="403" t="str">
        <f>IF(Tabla1[[#This Row],[Código_Actividad]]="","",CONCATENATE(Tabla1[[#This Row],[POA]],".",Tabla1[[#This Row],[SRS]],".",Tabla1[[#This Row],[AREA]],".",Tabla1[[#This Row],[TIPO]]))</f>
        <v/>
      </c>
      <c r="C852" s="403" t="str">
        <f>IF(Tabla1[[#This Row],[Código_Actividad]]="","",'Formulario PPGR1'!#REF!)</f>
        <v/>
      </c>
      <c r="D852" s="403" t="str">
        <f>IF(Tabla1[[#This Row],[Código_Actividad]]="","",'Formulario PPGR1'!#REF!)</f>
        <v/>
      </c>
      <c r="E852" s="403" t="str">
        <f>IF(Tabla1[[#This Row],[Código_Actividad]]="","",'Formulario PPGR1'!#REF!)</f>
        <v/>
      </c>
      <c r="F852" s="403" t="str">
        <f>IF(Tabla1[[#This Row],[Código_Actividad]]="","",'Formulario PPGR1'!#REF!)</f>
        <v/>
      </c>
      <c r="G852" s="400"/>
      <c r="H852" s="419" t="str">
        <f>IFERROR(VLOOKUP(Tabla1[[#This Row],[Código_Actividad]],'Formulario PPGR2'!$H$10:$I$1048576,2,FALSE),"")</f>
        <v/>
      </c>
      <c r="I852" s="336" t="str">
        <f>IFERROR(VLOOKUP(Tabla1[[#This Row],[Código_Actividad]],Tabla2[[Código]:[Total de Acciones ]],15,FALSE),"")</f>
        <v/>
      </c>
      <c r="J852" s="556"/>
      <c r="K852" s="558" t="str">
        <f>IFERROR(VLOOKUP($J852,[7]LSIns!$B$5:$C$45,2,FALSE),"")</f>
        <v/>
      </c>
      <c r="L852" s="557"/>
      <c r="M852" s="401" t="str">
        <f>IFERROR(VLOOKUP($L852,[4]Insumos!$C$2:$F$517,2,FALSE),"")</f>
        <v/>
      </c>
      <c r="N852" s="505"/>
      <c r="O852" s="402" t="str">
        <f>IFERROR(VLOOKUP($L852,[4]Insumos!$C$2:$F$517,3,FALSE),"")</f>
        <v/>
      </c>
      <c r="P852" s="337" t="e">
        <f>+Tabla1[[#This Row],[Precio Unitario]]*Tabla1[[#This Row],[Cantidad de Insumos]]</f>
        <v>#VALUE!</v>
      </c>
      <c r="Q852" s="402" t="str">
        <f>IFERROR(VLOOKUP($L852,[4]Insumos!$C$2:$F$517,4,FALSE),"")</f>
        <v/>
      </c>
      <c r="R852" s="571"/>
    </row>
    <row r="853" spans="2:18" s="450" customFormat="1" x14ac:dyDescent="0.25">
      <c r="B853" s="403" t="str">
        <f>IF(Tabla1[[#This Row],[Código_Actividad]]="","",CONCATENATE(Tabla1[[#This Row],[POA]],".",Tabla1[[#This Row],[SRS]],".",Tabla1[[#This Row],[AREA]],".",Tabla1[[#This Row],[TIPO]]))</f>
        <v/>
      </c>
      <c r="C853" s="403" t="str">
        <f>IF(Tabla1[[#This Row],[Código_Actividad]]="","",'Formulario PPGR1'!#REF!)</f>
        <v/>
      </c>
      <c r="D853" s="403" t="str">
        <f>IF(Tabla1[[#This Row],[Código_Actividad]]="","",'Formulario PPGR1'!#REF!)</f>
        <v/>
      </c>
      <c r="E853" s="403" t="str">
        <f>IF(Tabla1[[#This Row],[Código_Actividad]]="","",'Formulario PPGR1'!#REF!)</f>
        <v/>
      </c>
      <c r="F853" s="403" t="str">
        <f>IF(Tabla1[[#This Row],[Código_Actividad]]="","",'Formulario PPGR1'!#REF!)</f>
        <v/>
      </c>
      <c r="G853" s="400"/>
      <c r="H853" s="419" t="str">
        <f>IFERROR(VLOOKUP(Tabla1[[#This Row],[Código_Actividad]],'Formulario PPGR2'!$H$10:$I$1048576,2,FALSE),"")</f>
        <v/>
      </c>
      <c r="I853" s="336" t="str">
        <f>IFERROR(VLOOKUP(Tabla1[[#This Row],[Código_Actividad]],Tabla2[[Código]:[Total de Acciones ]],15,FALSE),"")</f>
        <v/>
      </c>
      <c r="J853" s="556"/>
      <c r="K853" s="558" t="str">
        <f>IFERROR(VLOOKUP($J853,[7]LSIns!$B$5:$C$45,2,FALSE),"")</f>
        <v/>
      </c>
      <c r="L853" s="557"/>
      <c r="M853" s="401" t="str">
        <f>IFERROR(VLOOKUP($L853,[4]Insumos!$C$2:$F$517,2,FALSE),"")</f>
        <v/>
      </c>
      <c r="N853" s="505"/>
      <c r="O853" s="402" t="str">
        <f>IFERROR(VLOOKUP($L853,[4]Insumos!$C$2:$F$517,3,FALSE),"")</f>
        <v/>
      </c>
      <c r="P853" s="337" t="e">
        <f>+Tabla1[[#This Row],[Precio Unitario]]*Tabla1[[#This Row],[Cantidad de Insumos]]</f>
        <v>#VALUE!</v>
      </c>
      <c r="Q853" s="402" t="str">
        <f>IFERROR(VLOOKUP($L853,[4]Insumos!$C$2:$F$517,4,FALSE),"")</f>
        <v/>
      </c>
      <c r="R853" s="571"/>
    </row>
    <row r="854" spans="2:18" s="450" customFormat="1" x14ac:dyDescent="0.25">
      <c r="B854" s="403" t="str">
        <f>IF(Tabla1[[#This Row],[Código_Actividad]]="","",CONCATENATE(Tabla1[[#This Row],[POA]],".",Tabla1[[#This Row],[SRS]],".",Tabla1[[#This Row],[AREA]],".",Tabla1[[#This Row],[TIPO]]))</f>
        <v/>
      </c>
      <c r="C854" s="403" t="str">
        <f>IF(Tabla1[[#This Row],[Código_Actividad]]="","",'Formulario PPGR1'!#REF!)</f>
        <v/>
      </c>
      <c r="D854" s="403" t="str">
        <f>IF(Tabla1[[#This Row],[Código_Actividad]]="","",'Formulario PPGR1'!#REF!)</f>
        <v/>
      </c>
      <c r="E854" s="403" t="str">
        <f>IF(Tabla1[[#This Row],[Código_Actividad]]="","",'Formulario PPGR1'!#REF!)</f>
        <v/>
      </c>
      <c r="F854" s="403" t="str">
        <f>IF(Tabla1[[#This Row],[Código_Actividad]]="","",'Formulario PPGR1'!#REF!)</f>
        <v/>
      </c>
      <c r="G854" s="400"/>
      <c r="H854" s="419" t="str">
        <f>IFERROR(VLOOKUP(Tabla1[[#This Row],[Código_Actividad]],'Formulario PPGR2'!$H$10:$I$1048576,2,FALSE),"")</f>
        <v/>
      </c>
      <c r="I854" s="336" t="str">
        <f>IFERROR(VLOOKUP(Tabla1[[#This Row],[Código_Actividad]],Tabla2[[Código]:[Total de Acciones ]],15,FALSE),"")</f>
        <v/>
      </c>
      <c r="J854" s="556"/>
      <c r="K854" s="558" t="str">
        <f>IFERROR(VLOOKUP($J854,[7]LSIns!$B$5:$C$45,2,FALSE),"")</f>
        <v/>
      </c>
      <c r="L854" s="557"/>
      <c r="M854" s="401" t="str">
        <f>IFERROR(VLOOKUP($L854,[4]Insumos!$C$2:$F$517,2,FALSE),"")</f>
        <v/>
      </c>
      <c r="N854" s="505"/>
      <c r="O854" s="402" t="str">
        <f>IFERROR(VLOOKUP($L854,[4]Insumos!$C$2:$F$517,3,FALSE),"")</f>
        <v/>
      </c>
      <c r="P854" s="337" t="e">
        <f>+Tabla1[[#This Row],[Precio Unitario]]*Tabla1[[#This Row],[Cantidad de Insumos]]</f>
        <v>#VALUE!</v>
      </c>
      <c r="Q854" s="402" t="str">
        <f>IFERROR(VLOOKUP($L854,[4]Insumos!$C$2:$F$517,4,FALSE),"")</f>
        <v/>
      </c>
      <c r="R854" s="571"/>
    </row>
    <row r="855" spans="2:18" s="450" customFormat="1" x14ac:dyDescent="0.25">
      <c r="B855" s="403" t="str">
        <f>IF(Tabla1[[#This Row],[Código_Actividad]]="","",CONCATENATE(Tabla1[[#This Row],[POA]],".",Tabla1[[#This Row],[SRS]],".",Tabla1[[#This Row],[AREA]],".",Tabla1[[#This Row],[TIPO]]))</f>
        <v/>
      </c>
      <c r="C855" s="403" t="str">
        <f>IF(Tabla1[[#This Row],[Código_Actividad]]="","",'Formulario PPGR1'!#REF!)</f>
        <v/>
      </c>
      <c r="D855" s="403" t="str">
        <f>IF(Tabla1[[#This Row],[Código_Actividad]]="","",'Formulario PPGR1'!#REF!)</f>
        <v/>
      </c>
      <c r="E855" s="403" t="str">
        <f>IF(Tabla1[[#This Row],[Código_Actividad]]="","",'Formulario PPGR1'!#REF!)</f>
        <v/>
      </c>
      <c r="F855" s="403" t="str">
        <f>IF(Tabla1[[#This Row],[Código_Actividad]]="","",'Formulario PPGR1'!#REF!)</f>
        <v/>
      </c>
      <c r="G855" s="400"/>
      <c r="H855" s="419" t="str">
        <f>IFERROR(VLOOKUP(Tabla1[[#This Row],[Código_Actividad]],'Formulario PPGR2'!$H$10:$I$1048576,2,FALSE),"")</f>
        <v/>
      </c>
      <c r="I855" s="336" t="str">
        <f>IFERROR(VLOOKUP(Tabla1[[#This Row],[Código_Actividad]],Tabla2[[Código]:[Total de Acciones ]],15,FALSE),"")</f>
        <v/>
      </c>
      <c r="J855" s="556"/>
      <c r="K855" s="558" t="str">
        <f>IFERROR(VLOOKUP($J855,[7]LSIns!$B$5:$C$45,2,FALSE),"")</f>
        <v/>
      </c>
      <c r="L855" s="557"/>
      <c r="M855" s="401" t="str">
        <f>IFERROR(VLOOKUP($L855,[4]Insumos!$C$2:$F$517,2,FALSE),"")</f>
        <v/>
      </c>
      <c r="N855" s="505"/>
      <c r="O855" s="402" t="str">
        <f>IFERROR(VLOOKUP($L855,[4]Insumos!$C$2:$F$517,3,FALSE),"")</f>
        <v/>
      </c>
      <c r="P855" s="337" t="e">
        <f>+Tabla1[[#This Row],[Precio Unitario]]*Tabla1[[#This Row],[Cantidad de Insumos]]</f>
        <v>#VALUE!</v>
      </c>
      <c r="Q855" s="402" t="str">
        <f>IFERROR(VLOOKUP($L855,[4]Insumos!$C$2:$F$517,4,FALSE),"")</f>
        <v/>
      </c>
      <c r="R855" s="571"/>
    </row>
    <row r="856" spans="2:18" s="450" customFormat="1" x14ac:dyDescent="0.25">
      <c r="B856" s="403" t="str">
        <f>IF(Tabla1[[#This Row],[Código_Actividad]]="","",CONCATENATE(Tabla1[[#This Row],[POA]],".",Tabla1[[#This Row],[SRS]],".",Tabla1[[#This Row],[AREA]],".",Tabla1[[#This Row],[TIPO]]))</f>
        <v/>
      </c>
      <c r="C856" s="403" t="str">
        <f>IF(Tabla1[[#This Row],[Código_Actividad]]="","",'Formulario PPGR1'!#REF!)</f>
        <v/>
      </c>
      <c r="D856" s="403" t="str">
        <f>IF(Tabla1[[#This Row],[Código_Actividad]]="","",'Formulario PPGR1'!#REF!)</f>
        <v/>
      </c>
      <c r="E856" s="403" t="str">
        <f>IF(Tabla1[[#This Row],[Código_Actividad]]="","",'Formulario PPGR1'!#REF!)</f>
        <v/>
      </c>
      <c r="F856" s="403" t="str">
        <f>IF(Tabla1[[#This Row],[Código_Actividad]]="","",'Formulario PPGR1'!#REF!)</f>
        <v/>
      </c>
      <c r="G856" s="400"/>
      <c r="H856" s="419" t="str">
        <f>IFERROR(VLOOKUP(Tabla1[[#This Row],[Código_Actividad]],'Formulario PPGR2'!$H$10:$I$1048576,2,FALSE),"")</f>
        <v/>
      </c>
      <c r="I856" s="336" t="str">
        <f>IFERROR(VLOOKUP(Tabla1[[#This Row],[Código_Actividad]],Tabla2[[Código]:[Total de Acciones ]],15,FALSE),"")</f>
        <v/>
      </c>
      <c r="J856" s="556"/>
      <c r="K856" s="558" t="str">
        <f>IFERROR(VLOOKUP($J856,[7]LSIns!$B$5:$C$45,2,FALSE),"")</f>
        <v/>
      </c>
      <c r="L856" s="557"/>
      <c r="M856" s="401" t="str">
        <f>IFERROR(VLOOKUP($L856,[4]Insumos!$C$2:$F$517,2,FALSE),"")</f>
        <v/>
      </c>
      <c r="N856" s="505"/>
      <c r="O856" s="402" t="str">
        <f>IFERROR(VLOOKUP($L856,[4]Insumos!$C$2:$F$517,3,FALSE),"")</f>
        <v/>
      </c>
      <c r="P856" s="337" t="e">
        <f>+Tabla1[[#This Row],[Precio Unitario]]*Tabla1[[#This Row],[Cantidad de Insumos]]</f>
        <v>#VALUE!</v>
      </c>
      <c r="Q856" s="402" t="str">
        <f>IFERROR(VLOOKUP($L856,[4]Insumos!$C$2:$F$517,4,FALSE),"")</f>
        <v/>
      </c>
      <c r="R856" s="571"/>
    </row>
    <row r="857" spans="2:18" s="450" customFormat="1" x14ac:dyDescent="0.25">
      <c r="B857" s="403" t="str">
        <f>IF(Tabla1[[#This Row],[Código_Actividad]]="","",CONCATENATE(Tabla1[[#This Row],[POA]],".",Tabla1[[#This Row],[SRS]],".",Tabla1[[#This Row],[AREA]],".",Tabla1[[#This Row],[TIPO]]))</f>
        <v/>
      </c>
      <c r="C857" s="403" t="str">
        <f>IF(Tabla1[[#This Row],[Código_Actividad]]="","",'Formulario PPGR1'!#REF!)</f>
        <v/>
      </c>
      <c r="D857" s="403" t="str">
        <f>IF(Tabla1[[#This Row],[Código_Actividad]]="","",'Formulario PPGR1'!#REF!)</f>
        <v/>
      </c>
      <c r="E857" s="403" t="str">
        <f>IF(Tabla1[[#This Row],[Código_Actividad]]="","",'Formulario PPGR1'!#REF!)</f>
        <v/>
      </c>
      <c r="F857" s="403" t="str">
        <f>IF(Tabla1[[#This Row],[Código_Actividad]]="","",'Formulario PPGR1'!#REF!)</f>
        <v/>
      </c>
      <c r="G857" s="400"/>
      <c r="H857" s="419" t="str">
        <f>IFERROR(VLOOKUP(Tabla1[[#This Row],[Código_Actividad]],'Formulario PPGR2'!$H$10:$I$1048576,2,FALSE),"")</f>
        <v/>
      </c>
      <c r="I857" s="336" t="str">
        <f>IFERROR(VLOOKUP(Tabla1[[#This Row],[Código_Actividad]],Tabla2[[Código]:[Total de Acciones ]],15,FALSE),"")</f>
        <v/>
      </c>
      <c r="J857" s="556"/>
      <c r="K857" s="558" t="str">
        <f>IFERROR(VLOOKUP($J857,[7]LSIns!$B$5:$C$45,2,FALSE),"")</f>
        <v/>
      </c>
      <c r="L857" s="557"/>
      <c r="M857" s="401" t="str">
        <f>IFERROR(VLOOKUP($L857,[4]Insumos!$C$2:$F$517,2,FALSE),"")</f>
        <v/>
      </c>
      <c r="N857" s="505"/>
      <c r="O857" s="402" t="str">
        <f>IFERROR(VLOOKUP($L857,[4]Insumos!$C$2:$F$517,3,FALSE),"")</f>
        <v/>
      </c>
      <c r="P857" s="337" t="e">
        <f>+Tabla1[[#This Row],[Precio Unitario]]*Tabla1[[#This Row],[Cantidad de Insumos]]</f>
        <v>#VALUE!</v>
      </c>
      <c r="Q857" s="402" t="str">
        <f>IFERROR(VLOOKUP($L857,[4]Insumos!$C$2:$F$517,4,FALSE),"")</f>
        <v/>
      </c>
      <c r="R857" s="571"/>
    </row>
    <row r="858" spans="2:18" s="450" customFormat="1" x14ac:dyDescent="0.25">
      <c r="B858" s="403" t="str">
        <f>IF(Tabla1[[#This Row],[Código_Actividad]]="","",CONCATENATE(Tabla1[[#This Row],[POA]],".",Tabla1[[#This Row],[SRS]],".",Tabla1[[#This Row],[AREA]],".",Tabla1[[#This Row],[TIPO]]))</f>
        <v/>
      </c>
      <c r="C858" s="403" t="str">
        <f>IF(Tabla1[[#This Row],[Código_Actividad]]="","",'Formulario PPGR1'!#REF!)</f>
        <v/>
      </c>
      <c r="D858" s="403" t="str">
        <f>IF(Tabla1[[#This Row],[Código_Actividad]]="","",'Formulario PPGR1'!#REF!)</f>
        <v/>
      </c>
      <c r="E858" s="403" t="str">
        <f>IF(Tabla1[[#This Row],[Código_Actividad]]="","",'Formulario PPGR1'!#REF!)</f>
        <v/>
      </c>
      <c r="F858" s="403" t="str">
        <f>IF(Tabla1[[#This Row],[Código_Actividad]]="","",'Formulario PPGR1'!#REF!)</f>
        <v/>
      </c>
      <c r="G858" s="400"/>
      <c r="H858" s="419" t="str">
        <f>IFERROR(VLOOKUP(Tabla1[[#This Row],[Código_Actividad]],'Formulario PPGR2'!$H$10:$I$1048576,2,FALSE),"")</f>
        <v/>
      </c>
      <c r="I858" s="336" t="str">
        <f>IFERROR(VLOOKUP(Tabla1[[#This Row],[Código_Actividad]],Tabla2[[Código]:[Total de Acciones ]],15,FALSE),"")</f>
        <v/>
      </c>
      <c r="J858" s="556"/>
      <c r="K858" s="558" t="str">
        <f>IFERROR(VLOOKUP($J858,[7]LSIns!$B$5:$C$45,2,FALSE),"")</f>
        <v/>
      </c>
      <c r="L858" s="557"/>
      <c r="M858" s="401" t="str">
        <f>IFERROR(VLOOKUP($L858,[4]Insumos!$C$2:$F$517,2,FALSE),"")</f>
        <v/>
      </c>
      <c r="N858" s="505"/>
      <c r="O858" s="402" t="str">
        <f>IFERROR(VLOOKUP($L858,[4]Insumos!$C$2:$F$517,3,FALSE),"")</f>
        <v/>
      </c>
      <c r="P858" s="337" t="e">
        <f>+Tabla1[[#This Row],[Precio Unitario]]*Tabla1[[#This Row],[Cantidad de Insumos]]</f>
        <v>#VALUE!</v>
      </c>
      <c r="Q858" s="402" t="str">
        <f>IFERROR(VLOOKUP($L858,[4]Insumos!$C$2:$F$517,4,FALSE),"")</f>
        <v/>
      </c>
      <c r="R858" s="571"/>
    </row>
    <row r="859" spans="2:18" s="450" customFormat="1" x14ac:dyDescent="0.25">
      <c r="B859" s="403" t="str">
        <f>IF(Tabla1[[#This Row],[Código_Actividad]]="","",CONCATENATE(Tabla1[[#This Row],[POA]],".",Tabla1[[#This Row],[SRS]],".",Tabla1[[#This Row],[AREA]],".",Tabla1[[#This Row],[TIPO]]))</f>
        <v/>
      </c>
      <c r="C859" s="403" t="str">
        <f>IF(Tabla1[[#This Row],[Código_Actividad]]="","",'Formulario PPGR1'!#REF!)</f>
        <v/>
      </c>
      <c r="D859" s="403" t="str">
        <f>IF(Tabla1[[#This Row],[Código_Actividad]]="","",'Formulario PPGR1'!#REF!)</f>
        <v/>
      </c>
      <c r="E859" s="403" t="str">
        <f>IF(Tabla1[[#This Row],[Código_Actividad]]="","",'Formulario PPGR1'!#REF!)</f>
        <v/>
      </c>
      <c r="F859" s="403" t="str">
        <f>IF(Tabla1[[#This Row],[Código_Actividad]]="","",'Formulario PPGR1'!#REF!)</f>
        <v/>
      </c>
      <c r="G859" s="400"/>
      <c r="H859" s="419" t="str">
        <f>IFERROR(VLOOKUP(Tabla1[[#This Row],[Código_Actividad]],'Formulario PPGR2'!$H$10:$I$1048576,2,FALSE),"")</f>
        <v/>
      </c>
      <c r="I859" s="336" t="str">
        <f>IFERROR(VLOOKUP(Tabla1[[#This Row],[Código_Actividad]],Tabla2[[Código]:[Total de Acciones ]],15,FALSE),"")</f>
        <v/>
      </c>
      <c r="J859" s="556"/>
      <c r="K859" s="558" t="str">
        <f>IFERROR(VLOOKUP($J859,[7]LSIns!$B$5:$C$45,2,FALSE),"")</f>
        <v/>
      </c>
      <c r="L859" s="557"/>
      <c r="M859" s="401" t="str">
        <f>IFERROR(VLOOKUP($L859,[4]Insumos!$C$2:$F$517,2,FALSE),"")</f>
        <v/>
      </c>
      <c r="N859" s="505"/>
      <c r="O859" s="402" t="str">
        <f>IFERROR(VLOOKUP($L859,[4]Insumos!$C$2:$F$517,3,FALSE),"")</f>
        <v/>
      </c>
      <c r="P859" s="337" t="e">
        <f>+Tabla1[[#This Row],[Precio Unitario]]*Tabla1[[#This Row],[Cantidad de Insumos]]</f>
        <v>#VALUE!</v>
      </c>
      <c r="Q859" s="402" t="str">
        <f>IFERROR(VLOOKUP($L859,[4]Insumos!$C$2:$F$517,4,FALSE),"")</f>
        <v/>
      </c>
      <c r="R859" s="571"/>
    </row>
    <row r="860" spans="2:18" s="450" customFormat="1" x14ac:dyDescent="0.25">
      <c r="B860" s="403" t="str">
        <f>IF(Tabla1[[#This Row],[Código_Actividad]]="","",CONCATENATE(Tabla1[[#This Row],[POA]],".",Tabla1[[#This Row],[SRS]],".",Tabla1[[#This Row],[AREA]],".",Tabla1[[#This Row],[TIPO]]))</f>
        <v/>
      </c>
      <c r="C860" s="403" t="str">
        <f>IF(Tabla1[[#This Row],[Código_Actividad]]="","",'Formulario PPGR1'!#REF!)</f>
        <v/>
      </c>
      <c r="D860" s="403" t="str">
        <f>IF(Tabla1[[#This Row],[Código_Actividad]]="","",'Formulario PPGR1'!#REF!)</f>
        <v/>
      </c>
      <c r="E860" s="403" t="str">
        <f>IF(Tabla1[[#This Row],[Código_Actividad]]="","",'Formulario PPGR1'!#REF!)</f>
        <v/>
      </c>
      <c r="F860" s="403" t="str">
        <f>IF(Tabla1[[#This Row],[Código_Actividad]]="","",'Formulario PPGR1'!#REF!)</f>
        <v/>
      </c>
      <c r="G860" s="400"/>
      <c r="H860" s="419" t="str">
        <f>IFERROR(VLOOKUP(Tabla1[[#This Row],[Código_Actividad]],'Formulario PPGR2'!$H$10:$I$1048576,2,FALSE),"")</f>
        <v/>
      </c>
      <c r="I860" s="336" t="str">
        <f>IFERROR(VLOOKUP(Tabla1[[#This Row],[Código_Actividad]],Tabla2[[Código]:[Total de Acciones ]],15,FALSE),"")</f>
        <v/>
      </c>
      <c r="J860" s="556"/>
      <c r="K860" s="558" t="str">
        <f>IFERROR(VLOOKUP($J860,[7]LSIns!$B$5:$C$45,2,FALSE),"")</f>
        <v/>
      </c>
      <c r="L860" s="557"/>
      <c r="M860" s="401" t="str">
        <f>IFERROR(VLOOKUP($L860,[4]Insumos!$C$2:$F$517,2,FALSE),"")</f>
        <v/>
      </c>
      <c r="N860" s="505"/>
      <c r="O860" s="402" t="str">
        <f>IFERROR(VLOOKUP($L860,[4]Insumos!$C$2:$F$517,3,FALSE),"")</f>
        <v/>
      </c>
      <c r="P860" s="337" t="e">
        <f>+Tabla1[[#This Row],[Precio Unitario]]*Tabla1[[#This Row],[Cantidad de Insumos]]</f>
        <v>#VALUE!</v>
      </c>
      <c r="Q860" s="402" t="str">
        <f>IFERROR(VLOOKUP($L860,[4]Insumos!$C$2:$F$517,4,FALSE),"")</f>
        <v/>
      </c>
      <c r="R860" s="571"/>
    </row>
    <row r="861" spans="2:18" s="450" customFormat="1" x14ac:dyDescent="0.25">
      <c r="B861" s="403" t="str">
        <f>IF(Tabla1[[#This Row],[Código_Actividad]]="","",CONCATENATE(Tabla1[[#This Row],[POA]],".",Tabla1[[#This Row],[SRS]],".",Tabla1[[#This Row],[AREA]],".",Tabla1[[#This Row],[TIPO]]))</f>
        <v/>
      </c>
      <c r="C861" s="403" t="str">
        <f>IF(Tabla1[[#This Row],[Código_Actividad]]="","",'Formulario PPGR1'!#REF!)</f>
        <v/>
      </c>
      <c r="D861" s="403" t="str">
        <f>IF(Tabla1[[#This Row],[Código_Actividad]]="","",'Formulario PPGR1'!#REF!)</f>
        <v/>
      </c>
      <c r="E861" s="403" t="str">
        <f>IF(Tabla1[[#This Row],[Código_Actividad]]="","",'Formulario PPGR1'!#REF!)</f>
        <v/>
      </c>
      <c r="F861" s="403" t="str">
        <f>IF(Tabla1[[#This Row],[Código_Actividad]]="","",'Formulario PPGR1'!#REF!)</f>
        <v/>
      </c>
      <c r="G861" s="400"/>
      <c r="H861" s="419" t="str">
        <f>IFERROR(VLOOKUP(Tabla1[[#This Row],[Código_Actividad]],'Formulario PPGR2'!$H$10:$I$1048576,2,FALSE),"")</f>
        <v/>
      </c>
      <c r="I861" s="336" t="str">
        <f>IFERROR(VLOOKUP(Tabla1[[#This Row],[Código_Actividad]],Tabla2[[Código]:[Total de Acciones ]],15,FALSE),"")</f>
        <v/>
      </c>
      <c r="J861" s="556"/>
      <c r="K861" s="558" t="str">
        <f>IFERROR(VLOOKUP($J861,[7]LSIns!$B$5:$C$45,2,FALSE),"")</f>
        <v/>
      </c>
      <c r="L861" s="557"/>
      <c r="M861" s="401" t="str">
        <f>IFERROR(VLOOKUP($L861,[4]Insumos!$C$2:$F$517,2,FALSE),"")</f>
        <v/>
      </c>
      <c r="N861" s="505"/>
      <c r="O861" s="402" t="str">
        <f>IFERROR(VLOOKUP($L861,[4]Insumos!$C$2:$F$517,3,FALSE),"")</f>
        <v/>
      </c>
      <c r="P861" s="337" t="e">
        <f>+Tabla1[[#This Row],[Precio Unitario]]*Tabla1[[#This Row],[Cantidad de Insumos]]</f>
        <v>#VALUE!</v>
      </c>
      <c r="Q861" s="402" t="str">
        <f>IFERROR(VLOOKUP($L861,[4]Insumos!$C$2:$F$517,4,FALSE),"")</f>
        <v/>
      </c>
      <c r="R861" s="571"/>
    </row>
    <row r="862" spans="2:18" s="450" customFormat="1" x14ac:dyDescent="0.25">
      <c r="B862" s="403" t="str">
        <f>IF(Tabla1[[#This Row],[Código_Actividad]]="","",CONCATENATE(Tabla1[[#This Row],[POA]],".",Tabla1[[#This Row],[SRS]],".",Tabla1[[#This Row],[AREA]],".",Tabla1[[#This Row],[TIPO]]))</f>
        <v/>
      </c>
      <c r="C862" s="403" t="str">
        <f>IF(Tabla1[[#This Row],[Código_Actividad]]="","",'Formulario PPGR1'!#REF!)</f>
        <v/>
      </c>
      <c r="D862" s="403" t="str">
        <f>IF(Tabla1[[#This Row],[Código_Actividad]]="","",'Formulario PPGR1'!#REF!)</f>
        <v/>
      </c>
      <c r="E862" s="403" t="str">
        <f>IF(Tabla1[[#This Row],[Código_Actividad]]="","",'Formulario PPGR1'!#REF!)</f>
        <v/>
      </c>
      <c r="F862" s="403" t="str">
        <f>IF(Tabla1[[#This Row],[Código_Actividad]]="","",'Formulario PPGR1'!#REF!)</f>
        <v/>
      </c>
      <c r="G862" s="400"/>
      <c r="H862" s="419" t="str">
        <f>IFERROR(VLOOKUP(Tabla1[[#This Row],[Código_Actividad]],'Formulario PPGR2'!$H$10:$I$1048576,2,FALSE),"")</f>
        <v/>
      </c>
      <c r="I862" s="336" t="str">
        <f>IFERROR(VLOOKUP(Tabla1[[#This Row],[Código_Actividad]],Tabla2[[Código]:[Total de Acciones ]],15,FALSE),"")</f>
        <v/>
      </c>
      <c r="J862" s="556"/>
      <c r="K862" s="558" t="str">
        <f>IFERROR(VLOOKUP($J862,[7]LSIns!$B$5:$C$45,2,FALSE),"")</f>
        <v/>
      </c>
      <c r="L862" s="557"/>
      <c r="M862" s="401" t="str">
        <f>IFERROR(VLOOKUP($L862,[4]Insumos!$C$2:$F$517,2,FALSE),"")</f>
        <v/>
      </c>
      <c r="N862" s="505"/>
      <c r="O862" s="402" t="str">
        <f>IFERROR(VLOOKUP($L862,[4]Insumos!$C$2:$F$517,3,FALSE),"")</f>
        <v/>
      </c>
      <c r="P862" s="337" t="e">
        <f>+Tabla1[[#This Row],[Precio Unitario]]*Tabla1[[#This Row],[Cantidad de Insumos]]</f>
        <v>#VALUE!</v>
      </c>
      <c r="Q862" s="402" t="str">
        <f>IFERROR(VLOOKUP($L862,[4]Insumos!$C$2:$F$517,4,FALSE),"")</f>
        <v/>
      </c>
      <c r="R862" s="571"/>
    </row>
    <row r="863" spans="2:18" s="450" customFormat="1" x14ac:dyDescent="0.25">
      <c r="B863" s="403" t="str">
        <f>IF(Tabla1[[#This Row],[Código_Actividad]]="","",CONCATENATE(Tabla1[[#This Row],[POA]],".",Tabla1[[#This Row],[SRS]],".",Tabla1[[#This Row],[AREA]],".",Tabla1[[#This Row],[TIPO]]))</f>
        <v/>
      </c>
      <c r="C863" s="403" t="str">
        <f>IF(Tabla1[[#This Row],[Código_Actividad]]="","",'Formulario PPGR1'!#REF!)</f>
        <v/>
      </c>
      <c r="D863" s="403" t="str">
        <f>IF(Tabla1[[#This Row],[Código_Actividad]]="","",'Formulario PPGR1'!#REF!)</f>
        <v/>
      </c>
      <c r="E863" s="403" t="str">
        <f>IF(Tabla1[[#This Row],[Código_Actividad]]="","",'Formulario PPGR1'!#REF!)</f>
        <v/>
      </c>
      <c r="F863" s="403" t="str">
        <f>IF(Tabla1[[#This Row],[Código_Actividad]]="","",'Formulario PPGR1'!#REF!)</f>
        <v/>
      </c>
      <c r="G863" s="400"/>
      <c r="H863" s="419" t="str">
        <f>IFERROR(VLOOKUP(Tabla1[[#This Row],[Código_Actividad]],'Formulario PPGR2'!$H$10:$I$1048576,2,FALSE),"")</f>
        <v/>
      </c>
      <c r="I863" s="336" t="str">
        <f>IFERROR(VLOOKUP(Tabla1[[#This Row],[Código_Actividad]],Tabla2[[Código]:[Total de Acciones ]],15,FALSE),"")</f>
        <v/>
      </c>
      <c r="J863" s="556"/>
      <c r="K863" s="558" t="str">
        <f>IFERROR(VLOOKUP($J863,[7]LSIns!$B$5:$C$45,2,FALSE),"")</f>
        <v/>
      </c>
      <c r="L863" s="557"/>
      <c r="M863" s="401" t="str">
        <f>IFERROR(VLOOKUP($L863,[4]Insumos!$C$2:$F$517,2,FALSE),"")</f>
        <v/>
      </c>
      <c r="N863" s="505"/>
      <c r="O863" s="402" t="str">
        <f>IFERROR(VLOOKUP($L863,[4]Insumos!$C$2:$F$517,3,FALSE),"")</f>
        <v/>
      </c>
      <c r="P863" s="337" t="e">
        <f>+Tabla1[[#This Row],[Precio Unitario]]*Tabla1[[#This Row],[Cantidad de Insumos]]</f>
        <v>#VALUE!</v>
      </c>
      <c r="Q863" s="402" t="str">
        <f>IFERROR(VLOOKUP($L863,[4]Insumos!$C$2:$F$517,4,FALSE),"")</f>
        <v/>
      </c>
      <c r="R863" s="571"/>
    </row>
    <row r="864" spans="2:18" s="450" customFormat="1" x14ac:dyDescent="0.25">
      <c r="B864" s="403" t="str">
        <f>IF(Tabla1[[#This Row],[Código_Actividad]]="","",CONCATENATE(Tabla1[[#This Row],[POA]],".",Tabla1[[#This Row],[SRS]],".",Tabla1[[#This Row],[AREA]],".",Tabla1[[#This Row],[TIPO]]))</f>
        <v/>
      </c>
      <c r="C864" s="403" t="str">
        <f>IF(Tabla1[[#This Row],[Código_Actividad]]="","",'Formulario PPGR1'!#REF!)</f>
        <v/>
      </c>
      <c r="D864" s="403" t="str">
        <f>IF(Tabla1[[#This Row],[Código_Actividad]]="","",'Formulario PPGR1'!#REF!)</f>
        <v/>
      </c>
      <c r="E864" s="403" t="str">
        <f>IF(Tabla1[[#This Row],[Código_Actividad]]="","",'Formulario PPGR1'!#REF!)</f>
        <v/>
      </c>
      <c r="F864" s="403" t="str">
        <f>IF(Tabla1[[#This Row],[Código_Actividad]]="","",'Formulario PPGR1'!#REF!)</f>
        <v/>
      </c>
      <c r="G864" s="400"/>
      <c r="H864" s="419" t="str">
        <f>IFERROR(VLOOKUP(Tabla1[[#This Row],[Código_Actividad]],'Formulario PPGR2'!$H$10:$I$1048576,2,FALSE),"")</f>
        <v/>
      </c>
      <c r="I864" s="336" t="str">
        <f>IFERROR(VLOOKUP(Tabla1[[#This Row],[Código_Actividad]],Tabla2[[Código]:[Total de Acciones ]],15,FALSE),"")</f>
        <v/>
      </c>
      <c r="J864" s="556"/>
      <c r="K864" s="558" t="str">
        <f>IFERROR(VLOOKUP($J864,[7]LSIns!$B$5:$C$45,2,FALSE),"")</f>
        <v/>
      </c>
      <c r="L864" s="557"/>
      <c r="M864" s="401" t="str">
        <f>IFERROR(VLOOKUP($L864,[4]Insumos!$C$2:$F$517,2,FALSE),"")</f>
        <v/>
      </c>
      <c r="N864" s="505"/>
      <c r="O864" s="402" t="str">
        <f>IFERROR(VLOOKUP($L864,[4]Insumos!$C$2:$F$517,3,FALSE),"")</f>
        <v/>
      </c>
      <c r="P864" s="337" t="e">
        <f>+Tabla1[[#This Row],[Precio Unitario]]*Tabla1[[#This Row],[Cantidad de Insumos]]</f>
        <v>#VALUE!</v>
      </c>
      <c r="Q864" s="402" t="str">
        <f>IFERROR(VLOOKUP($L864,[4]Insumos!$C$2:$F$517,4,FALSE),"")</f>
        <v/>
      </c>
      <c r="R864" s="571"/>
    </row>
    <row r="865" spans="2:18" s="450" customFormat="1" x14ac:dyDescent="0.25">
      <c r="B865" s="403" t="str">
        <f>IF(Tabla1[[#This Row],[Código_Actividad]]="","",CONCATENATE(Tabla1[[#This Row],[POA]],".",Tabla1[[#This Row],[SRS]],".",Tabla1[[#This Row],[AREA]],".",Tabla1[[#This Row],[TIPO]]))</f>
        <v/>
      </c>
      <c r="C865" s="403" t="str">
        <f>IF(Tabla1[[#This Row],[Código_Actividad]]="","",'Formulario PPGR1'!#REF!)</f>
        <v/>
      </c>
      <c r="D865" s="403" t="str">
        <f>IF(Tabla1[[#This Row],[Código_Actividad]]="","",'Formulario PPGR1'!#REF!)</f>
        <v/>
      </c>
      <c r="E865" s="403" t="str">
        <f>IF(Tabla1[[#This Row],[Código_Actividad]]="","",'Formulario PPGR1'!#REF!)</f>
        <v/>
      </c>
      <c r="F865" s="403" t="str">
        <f>IF(Tabla1[[#This Row],[Código_Actividad]]="","",'Formulario PPGR1'!#REF!)</f>
        <v/>
      </c>
      <c r="G865" s="400"/>
      <c r="H865" s="419" t="str">
        <f>IFERROR(VLOOKUP(Tabla1[[#This Row],[Código_Actividad]],'Formulario PPGR2'!$H$10:$I$1048576,2,FALSE),"")</f>
        <v/>
      </c>
      <c r="I865" s="336" t="str">
        <f>IFERROR(VLOOKUP(Tabla1[[#This Row],[Código_Actividad]],Tabla2[[Código]:[Total de Acciones ]],15,FALSE),"")</f>
        <v/>
      </c>
      <c r="J865" s="556"/>
      <c r="K865" s="558" t="str">
        <f>IFERROR(VLOOKUP($J865,[7]LSIns!$B$5:$C$45,2,FALSE),"")</f>
        <v/>
      </c>
      <c r="L865" s="557"/>
      <c r="M865" s="401" t="str">
        <f>IFERROR(VLOOKUP($L865,[4]Insumos!$C$2:$F$517,2,FALSE),"")</f>
        <v/>
      </c>
      <c r="N865" s="505"/>
      <c r="O865" s="402" t="str">
        <f>IFERROR(VLOOKUP($L865,[4]Insumos!$C$2:$F$517,3,FALSE),"")</f>
        <v/>
      </c>
      <c r="P865" s="337" t="e">
        <f>+Tabla1[[#This Row],[Precio Unitario]]*Tabla1[[#This Row],[Cantidad de Insumos]]</f>
        <v>#VALUE!</v>
      </c>
      <c r="Q865" s="402" t="str">
        <f>IFERROR(VLOOKUP($L865,[4]Insumos!$C$2:$F$517,4,FALSE),"")</f>
        <v/>
      </c>
      <c r="R865" s="571"/>
    </row>
    <row r="866" spans="2:18" s="450" customFormat="1" x14ac:dyDescent="0.25">
      <c r="B866" s="403" t="str">
        <f>IF(Tabla1[[#This Row],[Código_Actividad]]="","",CONCATENATE(Tabla1[[#This Row],[POA]],".",Tabla1[[#This Row],[SRS]],".",Tabla1[[#This Row],[AREA]],".",Tabla1[[#This Row],[TIPO]]))</f>
        <v/>
      </c>
      <c r="C866" s="403" t="str">
        <f>IF(Tabla1[[#This Row],[Código_Actividad]]="","",'Formulario PPGR1'!#REF!)</f>
        <v/>
      </c>
      <c r="D866" s="403" t="str">
        <f>IF(Tabla1[[#This Row],[Código_Actividad]]="","",'Formulario PPGR1'!#REF!)</f>
        <v/>
      </c>
      <c r="E866" s="403" t="str">
        <f>IF(Tabla1[[#This Row],[Código_Actividad]]="","",'Formulario PPGR1'!#REF!)</f>
        <v/>
      </c>
      <c r="F866" s="403" t="str">
        <f>IF(Tabla1[[#This Row],[Código_Actividad]]="","",'Formulario PPGR1'!#REF!)</f>
        <v/>
      </c>
      <c r="G866" s="400"/>
      <c r="H866" s="419" t="str">
        <f>IFERROR(VLOOKUP(Tabla1[[#This Row],[Código_Actividad]],'Formulario PPGR2'!$H$10:$I$1048576,2,FALSE),"")</f>
        <v/>
      </c>
      <c r="I866" s="336" t="str">
        <f>IFERROR(VLOOKUP(Tabla1[[#This Row],[Código_Actividad]],Tabla2[[Código]:[Total de Acciones ]],15,FALSE),"")</f>
        <v/>
      </c>
      <c r="J866" s="556"/>
      <c r="K866" s="558" t="str">
        <f>IFERROR(VLOOKUP($J866,[7]LSIns!$B$5:$C$45,2,FALSE),"")</f>
        <v/>
      </c>
      <c r="L866" s="557"/>
      <c r="M866" s="401" t="str">
        <f>IFERROR(VLOOKUP($L866,[4]Insumos!$C$2:$F$517,2,FALSE),"")</f>
        <v/>
      </c>
      <c r="N866" s="505"/>
      <c r="O866" s="402" t="str">
        <f>IFERROR(VLOOKUP($L866,[4]Insumos!$C$2:$F$517,3,FALSE),"")</f>
        <v/>
      </c>
      <c r="P866" s="337" t="e">
        <f>+Tabla1[[#This Row],[Precio Unitario]]*Tabla1[[#This Row],[Cantidad de Insumos]]</f>
        <v>#VALUE!</v>
      </c>
      <c r="Q866" s="402" t="str">
        <f>IFERROR(VLOOKUP($L866,[4]Insumos!$C$2:$F$517,4,FALSE),"")</f>
        <v/>
      </c>
      <c r="R866" s="571"/>
    </row>
    <row r="867" spans="2:18" s="450" customFormat="1" x14ac:dyDescent="0.25">
      <c r="B867" s="403" t="str">
        <f>IF(Tabla1[[#This Row],[Código_Actividad]]="","",CONCATENATE(Tabla1[[#This Row],[POA]],".",Tabla1[[#This Row],[SRS]],".",Tabla1[[#This Row],[AREA]],".",Tabla1[[#This Row],[TIPO]]))</f>
        <v/>
      </c>
      <c r="C867" s="403" t="str">
        <f>IF(Tabla1[[#This Row],[Código_Actividad]]="","",'Formulario PPGR1'!#REF!)</f>
        <v/>
      </c>
      <c r="D867" s="403" t="str">
        <f>IF(Tabla1[[#This Row],[Código_Actividad]]="","",'Formulario PPGR1'!#REF!)</f>
        <v/>
      </c>
      <c r="E867" s="403" t="str">
        <f>IF(Tabla1[[#This Row],[Código_Actividad]]="","",'Formulario PPGR1'!#REF!)</f>
        <v/>
      </c>
      <c r="F867" s="403" t="str">
        <f>IF(Tabla1[[#This Row],[Código_Actividad]]="","",'Formulario PPGR1'!#REF!)</f>
        <v/>
      </c>
      <c r="G867" s="400"/>
      <c r="H867" s="419" t="str">
        <f>IFERROR(VLOOKUP(Tabla1[[#This Row],[Código_Actividad]],'Formulario PPGR2'!$H$10:$I$1048576,2,FALSE),"")</f>
        <v/>
      </c>
      <c r="I867" s="336" t="str">
        <f>IFERROR(VLOOKUP(Tabla1[[#This Row],[Código_Actividad]],Tabla2[[Código]:[Total de Acciones ]],15,FALSE),"")</f>
        <v/>
      </c>
      <c r="J867" s="556"/>
      <c r="K867" s="558" t="str">
        <f>IFERROR(VLOOKUP($J867,[7]LSIns!$B$5:$C$45,2,FALSE),"")</f>
        <v/>
      </c>
      <c r="L867" s="557"/>
      <c r="M867" s="401" t="str">
        <f>IFERROR(VLOOKUP($L867,[4]Insumos!$C$2:$F$517,2,FALSE),"")</f>
        <v/>
      </c>
      <c r="N867" s="505"/>
      <c r="O867" s="402" t="str">
        <f>IFERROR(VLOOKUP($L867,[4]Insumos!$C$2:$F$517,3,FALSE),"")</f>
        <v/>
      </c>
      <c r="P867" s="337" t="e">
        <f>+Tabla1[[#This Row],[Precio Unitario]]*Tabla1[[#This Row],[Cantidad de Insumos]]</f>
        <v>#VALUE!</v>
      </c>
      <c r="Q867" s="402" t="str">
        <f>IFERROR(VLOOKUP($L867,[4]Insumos!$C$2:$F$517,4,FALSE),"")</f>
        <v/>
      </c>
      <c r="R867" s="571"/>
    </row>
    <row r="868" spans="2:18" s="450" customFormat="1" x14ac:dyDescent="0.25">
      <c r="B868" s="403" t="str">
        <f>IF(Tabla1[[#This Row],[Código_Actividad]]="","",CONCATENATE(Tabla1[[#This Row],[POA]],".",Tabla1[[#This Row],[SRS]],".",Tabla1[[#This Row],[AREA]],".",Tabla1[[#This Row],[TIPO]]))</f>
        <v/>
      </c>
      <c r="C868" s="403" t="str">
        <f>IF(Tabla1[[#This Row],[Código_Actividad]]="","",'Formulario PPGR1'!#REF!)</f>
        <v/>
      </c>
      <c r="D868" s="403" t="str">
        <f>IF(Tabla1[[#This Row],[Código_Actividad]]="","",'Formulario PPGR1'!#REF!)</f>
        <v/>
      </c>
      <c r="E868" s="403" t="str">
        <f>IF(Tabla1[[#This Row],[Código_Actividad]]="","",'Formulario PPGR1'!#REF!)</f>
        <v/>
      </c>
      <c r="F868" s="403" t="str">
        <f>IF(Tabla1[[#This Row],[Código_Actividad]]="","",'Formulario PPGR1'!#REF!)</f>
        <v/>
      </c>
      <c r="G868" s="400"/>
      <c r="H868" s="419" t="str">
        <f>IFERROR(VLOOKUP(Tabla1[[#This Row],[Código_Actividad]],'Formulario PPGR2'!$H$10:$I$1048576,2,FALSE),"")</f>
        <v/>
      </c>
      <c r="I868" s="336" t="str">
        <f>IFERROR(VLOOKUP(Tabla1[[#This Row],[Código_Actividad]],Tabla2[[Código]:[Total de Acciones ]],15,FALSE),"")</f>
        <v/>
      </c>
      <c r="J868" s="556"/>
      <c r="K868" s="558" t="str">
        <f>IFERROR(VLOOKUP($J868,[7]LSIns!$B$5:$C$45,2,FALSE),"")</f>
        <v/>
      </c>
      <c r="L868" s="557"/>
      <c r="M868" s="401" t="str">
        <f>IFERROR(VLOOKUP($L868,[4]Insumos!$C$2:$F$517,2,FALSE),"")</f>
        <v/>
      </c>
      <c r="N868" s="505"/>
      <c r="O868" s="402" t="str">
        <f>IFERROR(VLOOKUP($L868,[4]Insumos!$C$2:$F$517,3,FALSE),"")</f>
        <v/>
      </c>
      <c r="P868" s="337" t="e">
        <f>+Tabla1[[#This Row],[Precio Unitario]]*Tabla1[[#This Row],[Cantidad de Insumos]]</f>
        <v>#VALUE!</v>
      </c>
      <c r="Q868" s="402" t="str">
        <f>IFERROR(VLOOKUP($L868,[4]Insumos!$C$2:$F$517,4,FALSE),"")</f>
        <v/>
      </c>
      <c r="R868" s="571"/>
    </row>
    <row r="869" spans="2:18" s="450" customFormat="1" x14ac:dyDescent="0.25">
      <c r="B869" s="403" t="str">
        <f>IF(Tabla1[[#This Row],[Código_Actividad]]="","",CONCATENATE(Tabla1[[#This Row],[POA]],".",Tabla1[[#This Row],[SRS]],".",Tabla1[[#This Row],[AREA]],".",Tabla1[[#This Row],[TIPO]]))</f>
        <v/>
      </c>
      <c r="C869" s="403" t="str">
        <f>IF(Tabla1[[#This Row],[Código_Actividad]]="","",'Formulario PPGR1'!#REF!)</f>
        <v/>
      </c>
      <c r="D869" s="403" t="str">
        <f>IF(Tabla1[[#This Row],[Código_Actividad]]="","",'Formulario PPGR1'!#REF!)</f>
        <v/>
      </c>
      <c r="E869" s="403" t="str">
        <f>IF(Tabla1[[#This Row],[Código_Actividad]]="","",'Formulario PPGR1'!#REF!)</f>
        <v/>
      </c>
      <c r="F869" s="403" t="str">
        <f>IF(Tabla1[[#This Row],[Código_Actividad]]="","",'Formulario PPGR1'!#REF!)</f>
        <v/>
      </c>
      <c r="G869" s="400"/>
      <c r="H869" s="419" t="str">
        <f>IFERROR(VLOOKUP(Tabla1[[#This Row],[Código_Actividad]],'Formulario PPGR2'!$H$10:$I$1048576,2,FALSE),"")</f>
        <v/>
      </c>
      <c r="I869" s="336" t="str">
        <f>IFERROR(VLOOKUP(Tabla1[[#This Row],[Código_Actividad]],Tabla2[[Código]:[Total de Acciones ]],15,FALSE),"")</f>
        <v/>
      </c>
      <c r="J869" s="556"/>
      <c r="K869" s="558" t="str">
        <f>IFERROR(VLOOKUP($J869,[7]LSIns!$B$5:$C$45,2,FALSE),"")</f>
        <v/>
      </c>
      <c r="L869" s="557"/>
      <c r="M869" s="401" t="str">
        <f>IFERROR(VLOOKUP($L869,[4]Insumos!$C$2:$F$517,2,FALSE),"")</f>
        <v/>
      </c>
      <c r="N869" s="505"/>
      <c r="O869" s="402" t="str">
        <f>IFERROR(VLOOKUP($L869,[4]Insumos!$C$2:$F$517,3,FALSE),"")</f>
        <v/>
      </c>
      <c r="P869" s="337" t="e">
        <f>+Tabla1[[#This Row],[Precio Unitario]]*Tabla1[[#This Row],[Cantidad de Insumos]]</f>
        <v>#VALUE!</v>
      </c>
      <c r="Q869" s="402" t="str">
        <f>IFERROR(VLOOKUP($L869,[4]Insumos!$C$2:$F$517,4,FALSE),"")</f>
        <v/>
      </c>
      <c r="R869" s="571"/>
    </row>
    <row r="870" spans="2:18" x14ac:dyDescent="0.25">
      <c r="B870" s="403" t="str">
        <f>IF(Tabla1[[#This Row],[Código_Actividad]]="","",CONCATENATE(Tabla1[[#This Row],[POA]],".",Tabla1[[#This Row],[SRS]],".",Tabla1[[#This Row],[AREA]],".",Tabla1[[#This Row],[TIPO]]))</f>
        <v/>
      </c>
      <c r="C870" s="403" t="str">
        <f>IF(Tabla1[[#This Row],[Código_Actividad]]="","",'Formulario PPGR1'!#REF!)</f>
        <v/>
      </c>
      <c r="D870" s="403" t="str">
        <f>IF(Tabla1[[#This Row],[Código_Actividad]]="","",'Formulario PPGR1'!#REF!)</f>
        <v/>
      </c>
      <c r="E870" s="403" t="str">
        <f>IF(Tabla1[[#This Row],[Código_Actividad]]="","",'Formulario PPGR1'!#REF!)</f>
        <v/>
      </c>
      <c r="F870" s="403" t="str">
        <f>IF(Tabla1[[#This Row],[Código_Actividad]]="","",'Formulario PPGR1'!#REF!)</f>
        <v/>
      </c>
      <c r="G870" s="400"/>
      <c r="H870" s="419" t="str">
        <f>IFERROR(VLOOKUP(Tabla1[[#This Row],[Código_Actividad]],'Formulario PPGR2'!$H$10:$I$1048576,2,FALSE),"")</f>
        <v/>
      </c>
      <c r="I870" s="336" t="str">
        <f>IFERROR(VLOOKUP(Tabla1[[#This Row],[Código_Actividad]],Tabla2[[Código]:[Total de Acciones ]],15,FALSE),"")</f>
        <v/>
      </c>
      <c r="J870" s="556"/>
      <c r="K870" s="558" t="str">
        <f>IFERROR(VLOOKUP($J870,[7]LSIns!$B$5:$C$45,2,FALSE),"")</f>
        <v/>
      </c>
      <c r="L870" s="557"/>
      <c r="M870" s="401" t="str">
        <f>IFERROR(VLOOKUP($L870,[4]Insumos!$C$2:$F$517,2,FALSE),"")</f>
        <v/>
      </c>
      <c r="N870" s="505"/>
      <c r="O870" s="402" t="str">
        <f>IFERROR(VLOOKUP($L870,[4]Insumos!$C$2:$F$517,3,FALSE),"")</f>
        <v/>
      </c>
      <c r="P870" s="337" t="e">
        <f>+Tabla1[[#This Row],[Precio Unitario]]*Tabla1[[#This Row],[Cantidad de Insumos]]</f>
        <v>#VALUE!</v>
      </c>
      <c r="Q870" s="402" t="str">
        <f>IFERROR(VLOOKUP($L870,[4]Insumos!$C$2:$F$517,4,FALSE),"")</f>
        <v/>
      </c>
      <c r="R870" s="571"/>
    </row>
    <row r="871" spans="2:18" x14ac:dyDescent="0.25">
      <c r="B871" s="403" t="str">
        <f>IF(Tabla1[[#This Row],[Código_Actividad]]="","",CONCATENATE(Tabla1[[#This Row],[POA]],".",Tabla1[[#This Row],[SRS]],".",Tabla1[[#This Row],[AREA]],".",Tabla1[[#This Row],[TIPO]]))</f>
        <v/>
      </c>
      <c r="C871" s="403" t="str">
        <f>IF(Tabla1[[#This Row],[Código_Actividad]]="","",'Formulario PPGR1'!#REF!)</f>
        <v/>
      </c>
      <c r="D871" s="403" t="str">
        <f>IF(Tabla1[[#This Row],[Código_Actividad]]="","",'Formulario PPGR1'!#REF!)</f>
        <v/>
      </c>
      <c r="E871" s="403" t="str">
        <f>IF(Tabla1[[#This Row],[Código_Actividad]]="","",'Formulario PPGR1'!#REF!)</f>
        <v/>
      </c>
      <c r="F871" s="403" t="str">
        <f>IF(Tabla1[[#This Row],[Código_Actividad]]="","",'Formulario PPGR1'!#REF!)</f>
        <v/>
      </c>
      <c r="G871" s="400"/>
      <c r="H871" s="419" t="str">
        <f>IFERROR(VLOOKUP(Tabla1[[#This Row],[Código_Actividad]],'Formulario PPGR2'!$H$10:$I$1048576,2,FALSE),"")</f>
        <v/>
      </c>
      <c r="I871" s="336" t="str">
        <f>IFERROR(VLOOKUP(Tabla1[[#This Row],[Código_Actividad]],Tabla2[[Código]:[Total de Acciones ]],15,FALSE),"")</f>
        <v/>
      </c>
      <c r="J871" s="556"/>
      <c r="K871" s="558" t="str">
        <f>IFERROR(VLOOKUP($J871,[7]LSIns!$B$5:$C$45,2,FALSE),"")</f>
        <v/>
      </c>
      <c r="L871" s="557"/>
      <c r="M871" s="401" t="str">
        <f>IFERROR(VLOOKUP($L871,[4]Insumos!$C$2:$F$517,2,FALSE),"")</f>
        <v/>
      </c>
      <c r="N871" s="505"/>
      <c r="O871" s="402" t="str">
        <f>IFERROR(VLOOKUP($L871,[4]Insumos!$C$2:$F$517,3,FALSE),"")</f>
        <v/>
      </c>
      <c r="P871" s="337" t="e">
        <f>+Tabla1[[#This Row],[Precio Unitario]]*Tabla1[[#This Row],[Cantidad de Insumos]]</f>
        <v>#VALUE!</v>
      </c>
      <c r="Q871" s="402" t="str">
        <f>IFERROR(VLOOKUP($L871,[4]Insumos!$C$2:$F$517,4,FALSE),"")</f>
        <v/>
      </c>
      <c r="R871" s="571"/>
    </row>
    <row r="872" spans="2:18" x14ac:dyDescent="0.25">
      <c r="B872" s="403" t="str">
        <f>IF(Tabla1[[#This Row],[Código_Actividad]]="","",CONCATENATE(Tabla1[[#This Row],[POA]],".",Tabla1[[#This Row],[SRS]],".",Tabla1[[#This Row],[AREA]],".",Tabla1[[#This Row],[TIPO]]))</f>
        <v/>
      </c>
      <c r="C872" s="403" t="str">
        <f>IF(Tabla1[[#This Row],[Código_Actividad]]="","",'Formulario PPGR1'!#REF!)</f>
        <v/>
      </c>
      <c r="D872" s="403" t="str">
        <f>IF(Tabla1[[#This Row],[Código_Actividad]]="","",'Formulario PPGR1'!#REF!)</f>
        <v/>
      </c>
      <c r="E872" s="403" t="str">
        <f>IF(Tabla1[[#This Row],[Código_Actividad]]="","",'Formulario PPGR1'!#REF!)</f>
        <v/>
      </c>
      <c r="F872" s="403" t="str">
        <f>IF(Tabla1[[#This Row],[Código_Actividad]]="","",'Formulario PPGR1'!#REF!)</f>
        <v/>
      </c>
      <c r="G872" s="400"/>
      <c r="H872" s="419" t="str">
        <f>IFERROR(VLOOKUP(Tabla1[[#This Row],[Código_Actividad]],'Formulario PPGR2'!$H$10:$I$1048576,2,FALSE),"")</f>
        <v/>
      </c>
      <c r="I872" s="336" t="str">
        <f>IFERROR(VLOOKUP(Tabla1[[#This Row],[Código_Actividad]],Tabla2[[Código]:[Total de Acciones ]],15,FALSE),"")</f>
        <v/>
      </c>
      <c r="J872" s="556"/>
      <c r="K872" s="558" t="str">
        <f>IFERROR(VLOOKUP($J872,[7]LSIns!$B$5:$C$45,2,FALSE),"")</f>
        <v/>
      </c>
      <c r="L872" s="557"/>
      <c r="M872" s="401" t="str">
        <f>IFERROR(VLOOKUP($L872,[4]Insumos!$C$2:$F$517,2,FALSE),"")</f>
        <v/>
      </c>
      <c r="N872" s="505"/>
      <c r="O872" s="402" t="str">
        <f>IFERROR(VLOOKUP($L872,[4]Insumos!$C$2:$F$517,3,FALSE),"")</f>
        <v/>
      </c>
      <c r="P872" s="337" t="e">
        <f>+Tabla1[[#This Row],[Precio Unitario]]*Tabla1[[#This Row],[Cantidad de Insumos]]</f>
        <v>#VALUE!</v>
      </c>
      <c r="Q872" s="402" t="str">
        <f>IFERROR(VLOOKUP($L872,[4]Insumos!$C$2:$F$517,4,FALSE),"")</f>
        <v/>
      </c>
      <c r="R872" s="571"/>
    </row>
    <row r="873" spans="2:18" x14ac:dyDescent="0.25">
      <c r="B873" s="403" t="str">
        <f>IF(Tabla1[[#This Row],[Código_Actividad]]="","",CONCATENATE(Tabla1[[#This Row],[POA]],".",Tabla1[[#This Row],[SRS]],".",Tabla1[[#This Row],[AREA]],".",Tabla1[[#This Row],[TIPO]]))</f>
        <v/>
      </c>
      <c r="C873" s="403" t="str">
        <f>IF(Tabla1[[#This Row],[Código_Actividad]]="","",'Formulario PPGR1'!#REF!)</f>
        <v/>
      </c>
      <c r="D873" s="403" t="str">
        <f>IF(Tabla1[[#This Row],[Código_Actividad]]="","",'Formulario PPGR1'!#REF!)</f>
        <v/>
      </c>
      <c r="E873" s="403" t="str">
        <f>IF(Tabla1[[#This Row],[Código_Actividad]]="","",'Formulario PPGR1'!#REF!)</f>
        <v/>
      </c>
      <c r="F873" s="403" t="str">
        <f>IF(Tabla1[[#This Row],[Código_Actividad]]="","",'Formulario PPGR1'!#REF!)</f>
        <v/>
      </c>
      <c r="G873" s="400"/>
      <c r="H873" s="419" t="str">
        <f>IFERROR(VLOOKUP(Tabla1[[#This Row],[Código_Actividad]],'Formulario PPGR2'!$H$10:$I$1048576,2,FALSE),"")</f>
        <v/>
      </c>
      <c r="I873" s="336" t="str">
        <f>IFERROR(VLOOKUP(Tabla1[[#This Row],[Código_Actividad]],Tabla2[[Código]:[Total de Acciones ]],15,FALSE),"")</f>
        <v/>
      </c>
      <c r="J873" s="556"/>
      <c r="K873" s="558" t="str">
        <f>IFERROR(VLOOKUP($J873,[7]LSIns!$B$5:$C$45,2,FALSE),"")</f>
        <v/>
      </c>
      <c r="L873" s="557"/>
      <c r="M873" s="401" t="str">
        <f>IFERROR(VLOOKUP($L873,[4]Insumos!$C$2:$F$517,2,FALSE),"")</f>
        <v/>
      </c>
      <c r="N873" s="505"/>
      <c r="O873" s="402" t="str">
        <f>IFERROR(VLOOKUP($L873,[4]Insumos!$C$2:$F$517,3,FALSE),"")</f>
        <v/>
      </c>
      <c r="P873" s="337" t="e">
        <f>+Tabla1[[#This Row],[Precio Unitario]]*Tabla1[[#This Row],[Cantidad de Insumos]]</f>
        <v>#VALUE!</v>
      </c>
      <c r="Q873" s="402" t="str">
        <f>IFERROR(VLOOKUP($L873,[4]Insumos!$C$2:$F$517,4,FALSE),"")</f>
        <v/>
      </c>
      <c r="R873" s="571"/>
    </row>
    <row r="874" spans="2:18" x14ac:dyDescent="0.25">
      <c r="B874" s="403" t="str">
        <f>IF(Tabla1[[#This Row],[Código_Actividad]]="","",CONCATENATE(Tabla1[[#This Row],[POA]],".",Tabla1[[#This Row],[SRS]],".",Tabla1[[#This Row],[AREA]],".",Tabla1[[#This Row],[TIPO]]))</f>
        <v/>
      </c>
      <c r="C874" s="403" t="str">
        <f>IF(Tabla1[[#This Row],[Código_Actividad]]="","",'Formulario PPGR1'!#REF!)</f>
        <v/>
      </c>
      <c r="D874" s="403" t="str">
        <f>IF(Tabla1[[#This Row],[Código_Actividad]]="","",'Formulario PPGR1'!#REF!)</f>
        <v/>
      </c>
      <c r="E874" s="403" t="str">
        <f>IF(Tabla1[[#This Row],[Código_Actividad]]="","",'Formulario PPGR1'!#REF!)</f>
        <v/>
      </c>
      <c r="F874" s="403" t="str">
        <f>IF(Tabla1[[#This Row],[Código_Actividad]]="","",'Formulario PPGR1'!#REF!)</f>
        <v/>
      </c>
      <c r="G874" s="400"/>
      <c r="H874" s="419" t="str">
        <f>IFERROR(VLOOKUP(Tabla1[[#This Row],[Código_Actividad]],'Formulario PPGR2'!$H$10:$I$1048576,2,FALSE),"")</f>
        <v/>
      </c>
      <c r="I874" s="336" t="str">
        <f>IFERROR(VLOOKUP(Tabla1[[#This Row],[Código_Actividad]],Tabla2[[Código]:[Total de Acciones ]],15,FALSE),"")</f>
        <v/>
      </c>
      <c r="J874" s="556"/>
      <c r="K874" s="558" t="str">
        <f>IFERROR(VLOOKUP($J874,[7]LSIns!$B$5:$C$45,2,FALSE),"")</f>
        <v/>
      </c>
      <c r="L874" s="557"/>
      <c r="M874" s="401" t="str">
        <f>IFERROR(VLOOKUP($L874,[4]Insumos!$C$2:$F$517,2,FALSE),"")</f>
        <v/>
      </c>
      <c r="N874" s="505"/>
      <c r="O874" s="402" t="str">
        <f>IFERROR(VLOOKUP($L874,[4]Insumos!$C$2:$F$517,3,FALSE),"")</f>
        <v/>
      </c>
      <c r="P874" s="337" t="e">
        <f>+Tabla1[[#This Row],[Precio Unitario]]*Tabla1[[#This Row],[Cantidad de Insumos]]</f>
        <v>#VALUE!</v>
      </c>
      <c r="Q874" s="402" t="str">
        <f>IFERROR(VLOOKUP($L874,[4]Insumos!$C$2:$F$517,4,FALSE),"")</f>
        <v/>
      </c>
      <c r="R874" s="571"/>
    </row>
    <row r="875" spans="2:18" x14ac:dyDescent="0.25">
      <c r="B875" s="403" t="str">
        <f>IF(Tabla1[[#This Row],[Código_Actividad]]="","",CONCATENATE(Tabla1[[#This Row],[POA]],".",Tabla1[[#This Row],[SRS]],".",Tabla1[[#This Row],[AREA]],".",Tabla1[[#This Row],[TIPO]]))</f>
        <v/>
      </c>
      <c r="C875" s="403" t="str">
        <f>IF(Tabla1[[#This Row],[Código_Actividad]]="","",'Formulario PPGR1'!#REF!)</f>
        <v/>
      </c>
      <c r="D875" s="403" t="str">
        <f>IF(Tabla1[[#This Row],[Código_Actividad]]="","",'Formulario PPGR1'!#REF!)</f>
        <v/>
      </c>
      <c r="E875" s="403" t="str">
        <f>IF(Tabla1[[#This Row],[Código_Actividad]]="","",'Formulario PPGR1'!#REF!)</f>
        <v/>
      </c>
      <c r="F875" s="403" t="str">
        <f>IF(Tabla1[[#This Row],[Código_Actividad]]="","",'Formulario PPGR1'!#REF!)</f>
        <v/>
      </c>
      <c r="G875" s="400"/>
      <c r="H875" s="419" t="str">
        <f>IFERROR(VLOOKUP(Tabla1[[#This Row],[Código_Actividad]],'Formulario PPGR2'!$H$10:$I$1048576,2,FALSE),"")</f>
        <v/>
      </c>
      <c r="I875" s="336" t="str">
        <f>IFERROR(VLOOKUP(Tabla1[[#This Row],[Código_Actividad]],Tabla2[[Código]:[Total de Acciones ]],15,FALSE),"")</f>
        <v/>
      </c>
      <c r="J875" s="556"/>
      <c r="K875" s="558" t="str">
        <f>IFERROR(VLOOKUP($J875,[7]LSIns!$B$5:$C$45,2,FALSE),"")</f>
        <v/>
      </c>
      <c r="L875" s="557"/>
      <c r="M875" s="401" t="str">
        <f>IFERROR(VLOOKUP($L875,[4]Insumos!$C$2:$F$517,2,FALSE),"")</f>
        <v/>
      </c>
      <c r="N875" s="505"/>
      <c r="O875" s="402" t="str">
        <f>IFERROR(VLOOKUP($L875,[4]Insumos!$C$2:$F$517,3,FALSE),"")</f>
        <v/>
      </c>
      <c r="P875" s="337" t="e">
        <f>+Tabla1[[#This Row],[Precio Unitario]]*Tabla1[[#This Row],[Cantidad de Insumos]]</f>
        <v>#VALUE!</v>
      </c>
      <c r="Q875" s="402" t="str">
        <f>IFERROR(VLOOKUP($L875,[4]Insumos!$C$2:$F$517,4,FALSE),"")</f>
        <v/>
      </c>
      <c r="R875" s="571"/>
    </row>
    <row r="876" spans="2:18" x14ac:dyDescent="0.25">
      <c r="B876" s="403" t="str">
        <f>IF(Tabla1[[#This Row],[Código_Actividad]]="","",CONCATENATE(Tabla1[[#This Row],[POA]],".",Tabla1[[#This Row],[SRS]],".",Tabla1[[#This Row],[AREA]],".",Tabla1[[#This Row],[TIPO]]))</f>
        <v/>
      </c>
      <c r="C876" s="403" t="str">
        <f>IF(Tabla1[[#This Row],[Código_Actividad]]="","",'Formulario PPGR1'!#REF!)</f>
        <v/>
      </c>
      <c r="D876" s="403" t="str">
        <f>IF(Tabla1[[#This Row],[Código_Actividad]]="","",'Formulario PPGR1'!#REF!)</f>
        <v/>
      </c>
      <c r="E876" s="403" t="str">
        <f>IF(Tabla1[[#This Row],[Código_Actividad]]="","",'Formulario PPGR1'!#REF!)</f>
        <v/>
      </c>
      <c r="F876" s="403" t="str">
        <f>IF(Tabla1[[#This Row],[Código_Actividad]]="","",'Formulario PPGR1'!#REF!)</f>
        <v/>
      </c>
      <c r="G876" s="400"/>
      <c r="H876" s="419" t="str">
        <f>IFERROR(VLOOKUP(Tabla1[[#This Row],[Código_Actividad]],'Formulario PPGR2'!$H$10:$I$1048576,2,FALSE),"")</f>
        <v/>
      </c>
      <c r="I876" s="336" t="str">
        <f>IFERROR(VLOOKUP(Tabla1[[#This Row],[Código_Actividad]],Tabla2[[Código]:[Total de Acciones ]],15,FALSE),"")</f>
        <v/>
      </c>
      <c r="J876" s="556"/>
      <c r="K876" s="558" t="str">
        <f>IFERROR(VLOOKUP($J876,[7]LSIns!$B$5:$C$45,2,FALSE),"")</f>
        <v/>
      </c>
      <c r="L876" s="557"/>
      <c r="M876" s="401" t="str">
        <f>IFERROR(VLOOKUP($L876,[4]Insumos!$C$2:$F$517,2,FALSE),"")</f>
        <v/>
      </c>
      <c r="N876" s="505"/>
      <c r="O876" s="402" t="str">
        <f>IFERROR(VLOOKUP($L876,[4]Insumos!$C$2:$F$517,3,FALSE),"")</f>
        <v/>
      </c>
      <c r="P876" s="337" t="e">
        <f>+Tabla1[[#This Row],[Precio Unitario]]*Tabla1[[#This Row],[Cantidad de Insumos]]</f>
        <v>#VALUE!</v>
      </c>
      <c r="Q876" s="402" t="str">
        <f>IFERROR(VLOOKUP($L876,[4]Insumos!$C$2:$F$517,4,FALSE),"")</f>
        <v/>
      </c>
      <c r="R876" s="571"/>
    </row>
    <row r="877" spans="2:18" x14ac:dyDescent="0.25">
      <c r="B877" s="403" t="str">
        <f>IF(Tabla1[[#This Row],[Código_Actividad]]="","",CONCATENATE(Tabla1[[#This Row],[POA]],".",Tabla1[[#This Row],[SRS]],".",Tabla1[[#This Row],[AREA]],".",Tabla1[[#This Row],[TIPO]]))</f>
        <v/>
      </c>
      <c r="C877" s="403" t="str">
        <f>IF(Tabla1[[#This Row],[Código_Actividad]]="","",'Formulario PPGR1'!#REF!)</f>
        <v/>
      </c>
      <c r="D877" s="403" t="str">
        <f>IF(Tabla1[[#This Row],[Código_Actividad]]="","",'Formulario PPGR1'!#REF!)</f>
        <v/>
      </c>
      <c r="E877" s="403" t="str">
        <f>IF(Tabla1[[#This Row],[Código_Actividad]]="","",'Formulario PPGR1'!#REF!)</f>
        <v/>
      </c>
      <c r="F877" s="403" t="str">
        <f>IF(Tabla1[[#This Row],[Código_Actividad]]="","",'Formulario PPGR1'!#REF!)</f>
        <v/>
      </c>
      <c r="G877" s="400"/>
      <c r="H877" s="419" t="str">
        <f>IFERROR(VLOOKUP(Tabla1[[#This Row],[Código_Actividad]],'Formulario PPGR2'!$H$10:$I$1048576,2,FALSE),"")</f>
        <v/>
      </c>
      <c r="I877" s="336" t="str">
        <f>IFERROR(VLOOKUP(Tabla1[[#This Row],[Código_Actividad]],Tabla2[[Código]:[Total de Acciones ]],15,FALSE),"")</f>
        <v/>
      </c>
      <c r="J877" s="556"/>
      <c r="K877" s="558" t="str">
        <f>IFERROR(VLOOKUP($J877,[7]LSIns!$B$5:$C$45,2,FALSE),"")</f>
        <v/>
      </c>
      <c r="L877" s="557"/>
      <c r="M877" s="401" t="str">
        <f>IFERROR(VLOOKUP($L877,[4]Insumos!$C$2:$F$517,2,FALSE),"")</f>
        <v/>
      </c>
      <c r="N877" s="505"/>
      <c r="O877" s="402" t="str">
        <f>IFERROR(VLOOKUP($L877,[4]Insumos!$C$2:$F$517,3,FALSE),"")</f>
        <v/>
      </c>
      <c r="P877" s="337" t="e">
        <f>+Tabla1[[#This Row],[Precio Unitario]]*Tabla1[[#This Row],[Cantidad de Insumos]]</f>
        <v>#VALUE!</v>
      </c>
      <c r="Q877" s="402" t="str">
        <f>IFERROR(VLOOKUP($L877,[4]Insumos!$C$2:$F$517,4,FALSE),"")</f>
        <v/>
      </c>
      <c r="R877" s="571"/>
    </row>
    <row r="878" spans="2:18" x14ac:dyDescent="0.25">
      <c r="B878" s="403" t="str">
        <f>IF(Tabla1[[#This Row],[Código_Actividad]]="","",CONCATENATE(Tabla1[[#This Row],[POA]],".",Tabla1[[#This Row],[SRS]],".",Tabla1[[#This Row],[AREA]],".",Tabla1[[#This Row],[TIPO]]))</f>
        <v/>
      </c>
      <c r="C878" s="403" t="str">
        <f>IF(Tabla1[[#This Row],[Código_Actividad]]="","",'Formulario PPGR1'!#REF!)</f>
        <v/>
      </c>
      <c r="D878" s="403" t="str">
        <f>IF(Tabla1[[#This Row],[Código_Actividad]]="","",'Formulario PPGR1'!#REF!)</f>
        <v/>
      </c>
      <c r="E878" s="403" t="str">
        <f>IF(Tabla1[[#This Row],[Código_Actividad]]="","",'Formulario PPGR1'!#REF!)</f>
        <v/>
      </c>
      <c r="F878" s="403" t="str">
        <f>IF(Tabla1[[#This Row],[Código_Actividad]]="","",'Formulario PPGR1'!#REF!)</f>
        <v/>
      </c>
      <c r="G878" s="400"/>
      <c r="H878" s="419" t="str">
        <f>IFERROR(VLOOKUP(Tabla1[[#This Row],[Código_Actividad]],'Formulario PPGR2'!$H$10:$I$1048576,2,FALSE),"")</f>
        <v/>
      </c>
      <c r="I878" s="336" t="str">
        <f>IFERROR(VLOOKUP(Tabla1[[#This Row],[Código_Actividad]],Tabla2[[Código]:[Total de Acciones ]],15,FALSE),"")</f>
        <v/>
      </c>
      <c r="J878" s="556"/>
      <c r="K878" s="558" t="str">
        <f>IFERROR(VLOOKUP($J878,[7]LSIns!$B$5:$C$45,2,FALSE),"")</f>
        <v/>
      </c>
      <c r="L878" s="557"/>
      <c r="M878" s="401" t="str">
        <f>IFERROR(VLOOKUP($L878,[4]Insumos!$C$2:$F$517,2,FALSE),"")</f>
        <v/>
      </c>
      <c r="N878" s="505"/>
      <c r="O878" s="402" t="str">
        <f>IFERROR(VLOOKUP($L878,[4]Insumos!$C$2:$F$517,3,FALSE),"")</f>
        <v/>
      </c>
      <c r="P878" s="337" t="e">
        <f>+Tabla1[[#This Row],[Precio Unitario]]*Tabla1[[#This Row],[Cantidad de Insumos]]</f>
        <v>#VALUE!</v>
      </c>
      <c r="Q878" s="402" t="str">
        <f>IFERROR(VLOOKUP($L878,[4]Insumos!$C$2:$F$517,4,FALSE),"")</f>
        <v/>
      </c>
      <c r="R878" s="571"/>
    </row>
    <row r="879" spans="2:18" x14ac:dyDescent="0.25">
      <c r="B879" s="403" t="str">
        <f>IF(Tabla1[[#This Row],[Código_Actividad]]="","",CONCATENATE(Tabla1[[#This Row],[POA]],".",Tabla1[[#This Row],[SRS]],".",Tabla1[[#This Row],[AREA]],".",Tabla1[[#This Row],[TIPO]]))</f>
        <v/>
      </c>
      <c r="C879" s="403" t="str">
        <f>IF(Tabla1[[#This Row],[Código_Actividad]]="","",'Formulario PPGR1'!#REF!)</f>
        <v/>
      </c>
      <c r="D879" s="403" t="str">
        <f>IF(Tabla1[[#This Row],[Código_Actividad]]="","",'Formulario PPGR1'!#REF!)</f>
        <v/>
      </c>
      <c r="E879" s="403" t="str">
        <f>IF(Tabla1[[#This Row],[Código_Actividad]]="","",'Formulario PPGR1'!#REF!)</f>
        <v/>
      </c>
      <c r="F879" s="403" t="str">
        <f>IF(Tabla1[[#This Row],[Código_Actividad]]="","",'Formulario PPGR1'!#REF!)</f>
        <v/>
      </c>
      <c r="G879" s="400"/>
      <c r="H879" s="419" t="str">
        <f>IFERROR(VLOOKUP(Tabla1[[#This Row],[Código_Actividad]],'Formulario PPGR2'!$H$10:$I$1048576,2,FALSE),"")</f>
        <v/>
      </c>
      <c r="I879" s="336" t="str">
        <f>IFERROR(VLOOKUP(Tabla1[[#This Row],[Código_Actividad]],Tabla2[[Código]:[Total de Acciones ]],15,FALSE),"")</f>
        <v/>
      </c>
      <c r="J879" s="556"/>
      <c r="K879" s="558" t="s">
        <v>1298</v>
      </c>
      <c r="L879" s="557"/>
      <c r="M879" s="401" t="str">
        <f>IFERROR(VLOOKUP($L879,[4]Insumos!$C$2:$F$517,2,FALSE),"")</f>
        <v/>
      </c>
      <c r="N879" s="505"/>
      <c r="O879" s="402" t="str">
        <f>IFERROR(VLOOKUP($L879,[4]Insumos!$C$2:$F$517,3,FALSE),"")</f>
        <v/>
      </c>
      <c r="P879" s="337" t="e">
        <f>+Tabla1[[#This Row],[Precio Unitario]]*Tabla1[[#This Row],[Cantidad de Insumos]]</f>
        <v>#VALUE!</v>
      </c>
      <c r="Q879" s="402" t="str">
        <f>IFERROR(VLOOKUP($L879,[4]Insumos!$C$2:$F$517,4,FALSE),"")</f>
        <v/>
      </c>
      <c r="R879" s="571"/>
    </row>
    <row r="880" spans="2:18" x14ac:dyDescent="0.25">
      <c r="B880" s="403" t="str">
        <f>IF(Tabla1[[#This Row],[Código_Actividad]]="","",CONCATENATE(Tabla1[[#This Row],[POA]],".",Tabla1[[#This Row],[SRS]],".",Tabla1[[#This Row],[AREA]],".",Tabla1[[#This Row],[TIPO]]))</f>
        <v/>
      </c>
      <c r="C880" s="403" t="str">
        <f>IF(Tabla1[[#This Row],[Código_Actividad]]="","",'Formulario PPGR1'!#REF!)</f>
        <v/>
      </c>
      <c r="D880" s="403" t="str">
        <f>IF(Tabla1[[#This Row],[Código_Actividad]]="","",'Formulario PPGR1'!#REF!)</f>
        <v/>
      </c>
      <c r="E880" s="403" t="str">
        <f>IF(Tabla1[[#This Row],[Código_Actividad]]="","",'Formulario PPGR1'!#REF!)</f>
        <v/>
      </c>
      <c r="F880" s="403" t="str">
        <f>IF(Tabla1[[#This Row],[Código_Actividad]]="","",'Formulario PPGR1'!#REF!)</f>
        <v/>
      </c>
      <c r="G880" s="400"/>
      <c r="H880" s="419" t="str">
        <f>IFERROR(VLOOKUP(Tabla1[[#This Row],[Código_Actividad]],'Formulario PPGR2'!$H$10:$I$1048576,2,FALSE),"")</f>
        <v/>
      </c>
      <c r="I880" s="336" t="str">
        <f>IFERROR(VLOOKUP(Tabla1[[#This Row],[Código_Actividad]],Tabla2[[Código]:[Total de Acciones ]],15,FALSE),"")</f>
        <v/>
      </c>
      <c r="J880" s="556"/>
      <c r="K880" s="558" t="s">
        <v>1298</v>
      </c>
      <c r="L880" s="557"/>
      <c r="M880" s="401" t="str">
        <f>IFERROR(VLOOKUP($L880,[4]Insumos!$C$2:$F$517,2,FALSE),"")</f>
        <v/>
      </c>
      <c r="N880" s="505"/>
      <c r="O880" s="402" t="str">
        <f>IFERROR(VLOOKUP($L880,[4]Insumos!$C$2:$F$517,3,FALSE),"")</f>
        <v/>
      </c>
      <c r="P880" s="337" t="e">
        <f>+Tabla1[[#This Row],[Precio Unitario]]*Tabla1[[#This Row],[Cantidad de Insumos]]</f>
        <v>#VALUE!</v>
      </c>
      <c r="Q880" s="402" t="str">
        <f>IFERROR(VLOOKUP($L880,[4]Insumos!$C$2:$F$517,4,FALSE),"")</f>
        <v/>
      </c>
      <c r="R880" s="571"/>
    </row>
    <row r="881" spans="2:18" x14ac:dyDescent="0.25">
      <c r="B881" s="403" t="str">
        <f>IF(Tabla1[[#This Row],[Código_Actividad]]="","",CONCATENATE(Tabla1[[#This Row],[POA]],".",Tabla1[[#This Row],[SRS]],".",Tabla1[[#This Row],[AREA]],".",Tabla1[[#This Row],[TIPO]]))</f>
        <v/>
      </c>
      <c r="C881" s="403" t="str">
        <f>IF(Tabla1[[#This Row],[Código_Actividad]]="","",'Formulario PPGR1'!#REF!)</f>
        <v/>
      </c>
      <c r="D881" s="403" t="str">
        <f>IF(Tabla1[[#This Row],[Código_Actividad]]="","",'Formulario PPGR1'!#REF!)</f>
        <v/>
      </c>
      <c r="E881" s="403" t="str">
        <f>IF(Tabla1[[#This Row],[Código_Actividad]]="","",'Formulario PPGR1'!#REF!)</f>
        <v/>
      </c>
      <c r="F881" s="403" t="str">
        <f>IF(Tabla1[[#This Row],[Código_Actividad]]="","",'Formulario PPGR1'!#REF!)</f>
        <v/>
      </c>
      <c r="G881" s="400"/>
      <c r="H881" s="419" t="str">
        <f>IFERROR(VLOOKUP(Tabla1[[#This Row],[Código_Actividad]],'Formulario PPGR2'!$H$10:$I$1048576,2,FALSE),"")</f>
        <v/>
      </c>
      <c r="I881" s="336" t="str">
        <f>IFERROR(VLOOKUP(Tabla1[[#This Row],[Código_Actividad]],Tabla2[[Código]:[Total de Acciones ]],15,FALSE),"")</f>
        <v/>
      </c>
      <c r="J881" s="556"/>
      <c r="K881" s="558" t="s">
        <v>846</v>
      </c>
      <c r="L881" s="557"/>
      <c r="M881" s="401" t="str">
        <f>IFERROR(VLOOKUP($L881,[4]Insumos!$C$2:$F$517,2,FALSE),"")</f>
        <v/>
      </c>
      <c r="N881" s="505"/>
      <c r="O881" s="402" t="str">
        <f>IFERROR(VLOOKUP($L881,[4]Insumos!$C$2:$F$517,3,FALSE),"")</f>
        <v/>
      </c>
      <c r="P881" s="337" t="e">
        <f>+Tabla1[[#This Row],[Precio Unitario]]*Tabla1[[#This Row],[Cantidad de Insumos]]</f>
        <v>#VALUE!</v>
      </c>
      <c r="Q881" s="402" t="str">
        <f>IFERROR(VLOOKUP($L881,[4]Insumos!$C$2:$F$517,4,FALSE),"")</f>
        <v/>
      </c>
      <c r="R881" s="571"/>
    </row>
    <row r="882" spans="2:18" x14ac:dyDescent="0.25">
      <c r="B882" s="403" t="str">
        <f>IF(Tabla1[[#This Row],[Código_Actividad]]="","",CONCATENATE(Tabla1[[#This Row],[POA]],".",Tabla1[[#This Row],[SRS]],".",Tabla1[[#This Row],[AREA]],".",Tabla1[[#This Row],[TIPO]]))</f>
        <v/>
      </c>
      <c r="C882" s="403" t="str">
        <f>IF(Tabla1[[#This Row],[Código_Actividad]]="","",'Formulario PPGR1'!#REF!)</f>
        <v/>
      </c>
      <c r="D882" s="403" t="str">
        <f>IF(Tabla1[[#This Row],[Código_Actividad]]="","",'Formulario PPGR1'!#REF!)</f>
        <v/>
      </c>
      <c r="E882" s="403" t="str">
        <f>IF(Tabla1[[#This Row],[Código_Actividad]]="","",'Formulario PPGR1'!#REF!)</f>
        <v/>
      </c>
      <c r="F882" s="403" t="str">
        <f>IF(Tabla1[[#This Row],[Código_Actividad]]="","",'Formulario PPGR1'!#REF!)</f>
        <v/>
      </c>
      <c r="G882" s="400"/>
      <c r="H882" s="419" t="str">
        <f>IFERROR(VLOOKUP(Tabla1[[#This Row],[Código_Actividad]],'Formulario PPGR2'!$H$10:$I$1048576,2,FALSE),"")</f>
        <v/>
      </c>
      <c r="I882" s="336" t="str">
        <f>IFERROR(VLOOKUP(Tabla1[[#This Row],[Código_Actividad]],Tabla2[[Código]:[Total de Acciones ]],15,FALSE),"")</f>
        <v/>
      </c>
      <c r="J882" s="556"/>
      <c r="K882" s="558" t="s">
        <v>987</v>
      </c>
      <c r="L882" s="557"/>
      <c r="M882" s="401" t="str">
        <f>IFERROR(VLOOKUP($L882,[4]Insumos!$C$2:$F$517,2,FALSE),"")</f>
        <v/>
      </c>
      <c r="N882" s="505"/>
      <c r="O882" s="402" t="str">
        <f>IFERROR(VLOOKUP($L882,[4]Insumos!$C$2:$F$517,3,FALSE),"")</f>
        <v/>
      </c>
      <c r="P882" s="337" t="e">
        <f>+Tabla1[[#This Row],[Precio Unitario]]*Tabla1[[#This Row],[Cantidad de Insumos]]</f>
        <v>#VALUE!</v>
      </c>
      <c r="Q882" s="402" t="str">
        <f>IFERROR(VLOOKUP($L882,[4]Insumos!$C$2:$F$517,4,FALSE),"")</f>
        <v/>
      </c>
      <c r="R882" s="571"/>
    </row>
    <row r="883" spans="2:18" x14ac:dyDescent="0.25">
      <c r="B883" s="403" t="str">
        <f>IF(Tabla1[[#This Row],[Código_Actividad]]="","",CONCATENATE(Tabla1[[#This Row],[POA]],".",Tabla1[[#This Row],[SRS]],".",Tabla1[[#This Row],[AREA]],".",Tabla1[[#This Row],[TIPO]]))</f>
        <v/>
      </c>
      <c r="C883" s="403" t="str">
        <f>IF(Tabla1[[#This Row],[Código_Actividad]]="","",'Formulario PPGR1'!#REF!)</f>
        <v/>
      </c>
      <c r="D883" s="403" t="str">
        <f>IF(Tabla1[[#This Row],[Código_Actividad]]="","",'Formulario PPGR1'!#REF!)</f>
        <v/>
      </c>
      <c r="E883" s="403" t="str">
        <f>IF(Tabla1[[#This Row],[Código_Actividad]]="","",'Formulario PPGR1'!#REF!)</f>
        <v/>
      </c>
      <c r="F883" s="403" t="str">
        <f>IF(Tabla1[[#This Row],[Código_Actividad]]="","",'Formulario PPGR1'!#REF!)</f>
        <v/>
      </c>
      <c r="G883" s="400"/>
      <c r="H883" s="419" t="str">
        <f>IFERROR(VLOOKUP(Tabla1[[#This Row],[Código_Actividad]],'Formulario PPGR2'!$H$10:$I$1048576,2,FALSE),"")</f>
        <v/>
      </c>
      <c r="I883" s="336" t="str">
        <f>IFERROR(VLOOKUP(Tabla1[[#This Row],[Código_Actividad]],Tabla2[[Código]:[Total de Acciones ]],15,FALSE),"")</f>
        <v/>
      </c>
      <c r="J883" s="556"/>
      <c r="K883" s="558" t="s">
        <v>688</v>
      </c>
      <c r="L883" s="557"/>
      <c r="M883" s="401" t="str">
        <f>IFERROR(VLOOKUP($L883,[4]Insumos!$C$2:$F$517,2,FALSE),"")</f>
        <v/>
      </c>
      <c r="N883" s="505"/>
      <c r="O883" s="402" t="str">
        <f>IFERROR(VLOOKUP($L883,[4]Insumos!$C$2:$F$517,3,FALSE),"")</f>
        <v/>
      </c>
      <c r="P883" s="337" t="e">
        <f>+Tabla1[[#This Row],[Precio Unitario]]*Tabla1[[#This Row],[Cantidad de Insumos]]</f>
        <v>#VALUE!</v>
      </c>
      <c r="Q883" s="402" t="str">
        <f>IFERROR(VLOOKUP($L883,[4]Insumos!$C$2:$F$517,4,FALSE),"")</f>
        <v/>
      </c>
      <c r="R883" s="571"/>
    </row>
    <row r="884" spans="2:18" x14ac:dyDescent="0.25">
      <c r="B884" s="403" t="str">
        <f>IF(Tabla1[[#This Row],[Código_Actividad]]="","",CONCATENATE(Tabla1[[#This Row],[POA]],".",Tabla1[[#This Row],[SRS]],".",Tabla1[[#This Row],[AREA]],".",Tabla1[[#This Row],[TIPO]]))</f>
        <v/>
      </c>
      <c r="C884" s="403" t="str">
        <f>IF(Tabla1[[#This Row],[Código_Actividad]]="","",'Formulario PPGR1'!#REF!)</f>
        <v/>
      </c>
      <c r="D884" s="403" t="str">
        <f>IF(Tabla1[[#This Row],[Código_Actividad]]="","",'Formulario PPGR1'!#REF!)</f>
        <v/>
      </c>
      <c r="E884" s="403" t="str">
        <f>IF(Tabla1[[#This Row],[Código_Actividad]]="","",'Formulario PPGR1'!#REF!)</f>
        <v/>
      </c>
      <c r="F884" s="403" t="str">
        <f>IF(Tabla1[[#This Row],[Código_Actividad]]="","",'Formulario PPGR1'!#REF!)</f>
        <v/>
      </c>
      <c r="G884" s="400"/>
      <c r="H884" s="419" t="str">
        <f>IFERROR(VLOOKUP(Tabla1[[#This Row],[Código_Actividad]],'Formulario PPGR2'!$H$10:$I$1048576,2,FALSE),"")</f>
        <v/>
      </c>
      <c r="I884" s="336" t="str">
        <f>IFERROR(VLOOKUP(Tabla1[[#This Row],[Código_Actividad]],Tabla2[[Código]:[Total de Acciones ]],15,FALSE),"")</f>
        <v/>
      </c>
      <c r="J884" s="556"/>
      <c r="K884" s="558" t="s">
        <v>688</v>
      </c>
      <c r="L884" s="557"/>
      <c r="M884" s="401" t="str">
        <f>IFERROR(VLOOKUP($L884,[4]Insumos!$C$2:$F$517,2,FALSE),"")</f>
        <v/>
      </c>
      <c r="N884" s="505"/>
      <c r="O884" s="402" t="str">
        <f>IFERROR(VLOOKUP($L884,[4]Insumos!$C$2:$F$517,3,FALSE),"")</f>
        <v/>
      </c>
      <c r="P884" s="337" t="e">
        <f>+Tabla1[[#This Row],[Precio Unitario]]*Tabla1[[#This Row],[Cantidad de Insumos]]</f>
        <v>#VALUE!</v>
      </c>
      <c r="Q884" s="402" t="str">
        <f>IFERROR(VLOOKUP($L884,[4]Insumos!$C$2:$F$517,4,FALSE),"")</f>
        <v/>
      </c>
      <c r="R884" s="571"/>
    </row>
    <row r="885" spans="2:18" x14ac:dyDescent="0.25">
      <c r="B885" s="403" t="str">
        <f>IF(Tabla1[[#This Row],[Código_Actividad]]="","",CONCATENATE(Tabla1[[#This Row],[POA]],".",Tabla1[[#This Row],[SRS]],".",Tabla1[[#This Row],[AREA]],".",Tabla1[[#This Row],[TIPO]]))</f>
        <v/>
      </c>
      <c r="C885" s="403" t="str">
        <f>IF(Tabla1[[#This Row],[Código_Actividad]]="","",'Formulario PPGR1'!#REF!)</f>
        <v/>
      </c>
      <c r="D885" s="403" t="str">
        <f>IF(Tabla1[[#This Row],[Código_Actividad]]="","",'Formulario PPGR1'!#REF!)</f>
        <v/>
      </c>
      <c r="E885" s="403" t="str">
        <f>IF(Tabla1[[#This Row],[Código_Actividad]]="","",'Formulario PPGR1'!#REF!)</f>
        <v/>
      </c>
      <c r="F885" s="403" t="str">
        <f>IF(Tabla1[[#This Row],[Código_Actividad]]="","",'Formulario PPGR1'!#REF!)</f>
        <v/>
      </c>
      <c r="G885" s="400"/>
      <c r="H885" s="419" t="str">
        <f>IFERROR(VLOOKUP(Tabla1[[#This Row],[Código_Actividad]],'Formulario PPGR2'!$H$10:$I$1048576,2,FALSE),"")</f>
        <v/>
      </c>
      <c r="I885" s="336" t="str">
        <f>IFERROR(VLOOKUP(Tabla1[[#This Row],[Código_Actividad]],Tabla2[[Código]:[Total de Acciones ]],15,FALSE),"")</f>
        <v/>
      </c>
      <c r="J885" s="556"/>
      <c r="K885" s="558" t="s">
        <v>841</v>
      </c>
      <c r="L885" s="557"/>
      <c r="M885" s="401" t="str">
        <f>IFERROR(VLOOKUP($L885,[4]Insumos!$C$2:$F$517,2,FALSE),"")</f>
        <v/>
      </c>
      <c r="N885" s="505"/>
      <c r="O885" s="402" t="str">
        <f>IFERROR(VLOOKUP($L885,[4]Insumos!$C$2:$F$517,3,FALSE),"")</f>
        <v/>
      </c>
      <c r="P885" s="337" t="e">
        <f>+Tabla1[[#This Row],[Precio Unitario]]*Tabla1[[#This Row],[Cantidad de Insumos]]</f>
        <v>#VALUE!</v>
      </c>
      <c r="Q885" s="402" t="str">
        <f>IFERROR(VLOOKUP($L885,[4]Insumos!$C$2:$F$517,4,FALSE),"")</f>
        <v/>
      </c>
      <c r="R885" s="571"/>
    </row>
    <row r="886" spans="2:18" x14ac:dyDescent="0.25">
      <c r="B886" s="403" t="str">
        <f>IF(Tabla1[[#This Row],[Código_Actividad]]="","",CONCATENATE(Tabla1[[#This Row],[POA]],".",Tabla1[[#This Row],[SRS]],".",Tabla1[[#This Row],[AREA]],".",Tabla1[[#This Row],[TIPO]]))</f>
        <v/>
      </c>
      <c r="C886" s="403" t="str">
        <f>IF(Tabla1[[#This Row],[Código_Actividad]]="","",'Formulario PPGR1'!#REF!)</f>
        <v/>
      </c>
      <c r="D886" s="403" t="str">
        <f>IF(Tabla1[[#This Row],[Código_Actividad]]="","",'Formulario PPGR1'!#REF!)</f>
        <v/>
      </c>
      <c r="E886" s="403" t="str">
        <f>IF(Tabla1[[#This Row],[Código_Actividad]]="","",'Formulario PPGR1'!#REF!)</f>
        <v/>
      </c>
      <c r="F886" s="403" t="str">
        <f>IF(Tabla1[[#This Row],[Código_Actividad]]="","",'Formulario PPGR1'!#REF!)</f>
        <v/>
      </c>
      <c r="G886" s="400"/>
      <c r="H886" s="419" t="str">
        <f>IFERROR(VLOOKUP(Tabla1[[#This Row],[Código_Actividad]],'Formulario PPGR2'!$H$10:$I$1048576,2,FALSE),"")</f>
        <v/>
      </c>
      <c r="I886" s="336" t="str">
        <f>IFERROR(VLOOKUP(Tabla1[[#This Row],[Código_Actividad]],Tabla2[[Código]:[Total de Acciones ]],15,FALSE),"")</f>
        <v/>
      </c>
      <c r="J886" s="556"/>
      <c r="K886" s="558" t="s">
        <v>1008</v>
      </c>
      <c r="L886" s="557"/>
      <c r="M886" s="401" t="str">
        <f>IFERROR(VLOOKUP($L886,[4]Insumos!$C$2:$F$517,2,FALSE),"")</f>
        <v/>
      </c>
      <c r="N886" s="505"/>
      <c r="O886" s="402" t="str">
        <f>IFERROR(VLOOKUP($L886,[4]Insumos!$C$2:$F$517,3,FALSE),"")</f>
        <v/>
      </c>
      <c r="P886" s="337" t="e">
        <f>+Tabla1[[#This Row],[Precio Unitario]]*Tabla1[[#This Row],[Cantidad de Insumos]]</f>
        <v>#VALUE!</v>
      </c>
      <c r="Q886" s="402" t="str">
        <f>IFERROR(VLOOKUP($L886,[4]Insumos!$C$2:$F$517,4,FALSE),"")</f>
        <v/>
      </c>
      <c r="R886" s="571"/>
    </row>
    <row r="887" spans="2:18" x14ac:dyDescent="0.25">
      <c r="B887" s="403" t="str">
        <f>IF(Tabla1[[#This Row],[Código_Actividad]]="","",CONCATENATE(Tabla1[[#This Row],[POA]],".",Tabla1[[#This Row],[SRS]],".",Tabla1[[#This Row],[AREA]],".",Tabla1[[#This Row],[TIPO]]))</f>
        <v/>
      </c>
      <c r="C887" s="403" t="str">
        <f>IF(Tabla1[[#This Row],[Código_Actividad]]="","",'Formulario PPGR1'!#REF!)</f>
        <v/>
      </c>
      <c r="D887" s="403" t="str">
        <f>IF(Tabla1[[#This Row],[Código_Actividad]]="","",'Formulario PPGR1'!#REF!)</f>
        <v/>
      </c>
      <c r="E887" s="403" t="str">
        <f>IF(Tabla1[[#This Row],[Código_Actividad]]="","",'Formulario PPGR1'!#REF!)</f>
        <v/>
      </c>
      <c r="F887" s="403" t="str">
        <f>IF(Tabla1[[#This Row],[Código_Actividad]]="","",'Formulario PPGR1'!#REF!)</f>
        <v/>
      </c>
      <c r="G887" s="400"/>
      <c r="H887" s="419" t="str">
        <f>IFERROR(VLOOKUP(Tabla1[[#This Row],[Código_Actividad]],'Formulario PPGR2'!$H$10:$I$1048576,2,FALSE),"")</f>
        <v/>
      </c>
      <c r="I887" s="336" t="str">
        <f>IFERROR(VLOOKUP(Tabla1[[#This Row],[Código_Actividad]],Tabla2[[Código]:[Total de Acciones ]],15,FALSE),"")</f>
        <v/>
      </c>
      <c r="J887" s="556"/>
      <c r="K887" s="558" t="s">
        <v>1008</v>
      </c>
      <c r="L887" s="557"/>
      <c r="M887" s="401" t="str">
        <f>IFERROR(VLOOKUP($L887,[4]Insumos!$C$2:$F$517,2,FALSE),"")</f>
        <v/>
      </c>
      <c r="N887" s="505"/>
      <c r="O887" s="402" t="str">
        <f>IFERROR(VLOOKUP($L887,[4]Insumos!$C$2:$F$517,3,FALSE),"")</f>
        <v/>
      </c>
      <c r="P887" s="337" t="e">
        <f>+Tabla1[[#This Row],[Precio Unitario]]*Tabla1[[#This Row],[Cantidad de Insumos]]</f>
        <v>#VALUE!</v>
      </c>
      <c r="Q887" s="402" t="str">
        <f>IFERROR(VLOOKUP($L887,[4]Insumos!$C$2:$F$517,4,FALSE),"")</f>
        <v/>
      </c>
      <c r="R887" s="571"/>
    </row>
    <row r="888" spans="2:18" x14ac:dyDescent="0.25">
      <c r="B888" s="403" t="str">
        <f>IF(Tabla1[[#This Row],[Código_Actividad]]="","",CONCATENATE(Tabla1[[#This Row],[POA]],".",Tabla1[[#This Row],[SRS]],".",Tabla1[[#This Row],[AREA]],".",Tabla1[[#This Row],[TIPO]]))</f>
        <v/>
      </c>
      <c r="C888" s="403" t="str">
        <f>IF(Tabla1[[#This Row],[Código_Actividad]]="","",'Formulario PPGR1'!#REF!)</f>
        <v/>
      </c>
      <c r="D888" s="403" t="str">
        <f>IF(Tabla1[[#This Row],[Código_Actividad]]="","",'Formulario PPGR1'!#REF!)</f>
        <v/>
      </c>
      <c r="E888" s="403" t="str">
        <f>IF(Tabla1[[#This Row],[Código_Actividad]]="","",'Formulario PPGR1'!#REF!)</f>
        <v/>
      </c>
      <c r="F888" s="403" t="str">
        <f>IF(Tabla1[[#This Row],[Código_Actividad]]="","",'Formulario PPGR1'!#REF!)</f>
        <v/>
      </c>
      <c r="G888" s="400"/>
      <c r="H888" s="419" t="str">
        <f>IFERROR(VLOOKUP(Tabla1[[#This Row],[Código_Actividad]],'Formulario PPGR2'!$H$10:$I$1048576,2,FALSE),"")</f>
        <v/>
      </c>
      <c r="I888" s="336" t="str">
        <f>IFERROR(VLOOKUP(Tabla1[[#This Row],[Código_Actividad]],Tabla2[[Código]:[Total de Acciones ]],15,FALSE),"")</f>
        <v/>
      </c>
      <c r="J888" s="556"/>
      <c r="K888" s="558" t="s">
        <v>1008</v>
      </c>
      <c r="L888" s="557"/>
      <c r="M888" s="401" t="str">
        <f>IFERROR(VLOOKUP($L888,[4]Insumos!$C$2:$F$517,2,FALSE),"")</f>
        <v/>
      </c>
      <c r="N888" s="505"/>
      <c r="O888" s="402" t="str">
        <f>IFERROR(VLOOKUP($L888,[4]Insumos!$C$2:$F$517,3,FALSE),"")</f>
        <v/>
      </c>
      <c r="P888" s="337" t="e">
        <f>+Tabla1[[#This Row],[Precio Unitario]]*Tabla1[[#This Row],[Cantidad de Insumos]]</f>
        <v>#VALUE!</v>
      </c>
      <c r="Q888" s="402" t="str">
        <f>IFERROR(VLOOKUP($L888,[4]Insumos!$C$2:$F$517,4,FALSE),"")</f>
        <v/>
      </c>
      <c r="R888" s="571"/>
    </row>
    <row r="889" spans="2:18" x14ac:dyDescent="0.25">
      <c r="B889" s="403" t="str">
        <f>IF(Tabla1[[#This Row],[Código_Actividad]]="","",CONCATENATE(Tabla1[[#This Row],[POA]],".",Tabla1[[#This Row],[SRS]],".",Tabla1[[#This Row],[AREA]],".",Tabla1[[#This Row],[TIPO]]))</f>
        <v/>
      </c>
      <c r="C889" s="403" t="str">
        <f>IF(Tabla1[[#This Row],[Código_Actividad]]="","",'Formulario PPGR1'!#REF!)</f>
        <v/>
      </c>
      <c r="D889" s="403" t="str">
        <f>IF(Tabla1[[#This Row],[Código_Actividad]]="","",'Formulario PPGR1'!#REF!)</f>
        <v/>
      </c>
      <c r="E889" s="403" t="str">
        <f>IF(Tabla1[[#This Row],[Código_Actividad]]="","",'Formulario PPGR1'!#REF!)</f>
        <v/>
      </c>
      <c r="F889" s="403" t="str">
        <f>IF(Tabla1[[#This Row],[Código_Actividad]]="","",'Formulario PPGR1'!#REF!)</f>
        <v/>
      </c>
      <c r="G889" s="400"/>
      <c r="H889" s="419" t="str">
        <f>IFERROR(VLOOKUP(Tabla1[[#This Row],[Código_Actividad]],'Formulario PPGR2'!$H$10:$I$1048576,2,FALSE),"")</f>
        <v/>
      </c>
      <c r="I889" s="336" t="str">
        <f>IFERROR(VLOOKUP(Tabla1[[#This Row],[Código_Actividad]],Tabla2[[Código]:[Total de Acciones ]],15,FALSE),"")</f>
        <v/>
      </c>
      <c r="J889" s="556"/>
      <c r="K889" s="558" t="s">
        <v>1128</v>
      </c>
      <c r="L889" s="557"/>
      <c r="M889" s="401" t="str">
        <f>IFERROR(VLOOKUP($L889,[4]Insumos!$C$2:$F$517,2,FALSE),"")</f>
        <v/>
      </c>
      <c r="N889" s="505"/>
      <c r="O889" s="402" t="str">
        <f>IFERROR(VLOOKUP($L889,[4]Insumos!$C$2:$F$517,3,FALSE),"")</f>
        <v/>
      </c>
      <c r="P889" s="337" t="e">
        <f>+Tabla1[[#This Row],[Precio Unitario]]*Tabla1[[#This Row],[Cantidad de Insumos]]</f>
        <v>#VALUE!</v>
      </c>
      <c r="Q889" s="402" t="str">
        <f>IFERROR(VLOOKUP($L889,[4]Insumos!$C$2:$F$517,4,FALSE),"")</f>
        <v/>
      </c>
      <c r="R889" s="571"/>
    </row>
    <row r="890" spans="2:18" x14ac:dyDescent="0.25">
      <c r="B890" s="403" t="str">
        <f>IF(Tabla1[[#This Row],[Código_Actividad]]="","",CONCATENATE(Tabla1[[#This Row],[POA]],".",Tabla1[[#This Row],[SRS]],".",Tabla1[[#This Row],[AREA]],".",Tabla1[[#This Row],[TIPO]]))</f>
        <v/>
      </c>
      <c r="C890" s="403" t="str">
        <f>IF(Tabla1[[#This Row],[Código_Actividad]]="","",'Formulario PPGR1'!#REF!)</f>
        <v/>
      </c>
      <c r="D890" s="403" t="str">
        <f>IF(Tabla1[[#This Row],[Código_Actividad]]="","",'Formulario PPGR1'!#REF!)</f>
        <v/>
      </c>
      <c r="E890" s="403" t="str">
        <f>IF(Tabla1[[#This Row],[Código_Actividad]]="","",'Formulario PPGR1'!#REF!)</f>
        <v/>
      </c>
      <c r="F890" s="403" t="str">
        <f>IF(Tabla1[[#This Row],[Código_Actividad]]="","",'Formulario PPGR1'!#REF!)</f>
        <v/>
      </c>
      <c r="G890" s="400"/>
      <c r="H890" s="419" t="str">
        <f>IFERROR(VLOOKUP(Tabla1[[#This Row],[Código_Actividad]],'Formulario PPGR2'!$H$10:$I$1048576,2,FALSE),"")</f>
        <v/>
      </c>
      <c r="I890" s="336" t="str">
        <f>IFERROR(VLOOKUP(Tabla1[[#This Row],[Código_Actividad]],Tabla2[[Código]:[Total de Acciones ]],15,FALSE),"")</f>
        <v/>
      </c>
      <c r="J890" s="556"/>
      <c r="K890" s="558" t="str">
        <f>IFERROR(VLOOKUP($J890,[7]LSIns!$B$5:$C$45,2,FALSE),"")</f>
        <v/>
      </c>
      <c r="L890" s="557"/>
      <c r="M890" s="401" t="str">
        <f>IFERROR(VLOOKUP($L890,[4]Insumos!$C$2:$F$517,2,FALSE),"")</f>
        <v/>
      </c>
      <c r="N890" s="505"/>
      <c r="O890" s="402" t="str">
        <f>IFERROR(VLOOKUP($L890,[4]Insumos!$C$2:$F$517,3,FALSE),"")</f>
        <v/>
      </c>
      <c r="P890" s="337" t="e">
        <f>+Tabla1[[#This Row],[Precio Unitario]]*Tabla1[[#This Row],[Cantidad de Insumos]]</f>
        <v>#VALUE!</v>
      </c>
      <c r="Q890" s="402" t="str">
        <f>IFERROR(VLOOKUP($L890,[4]Insumos!$C$2:$F$517,4,FALSE),"")</f>
        <v/>
      </c>
      <c r="R890" s="571"/>
    </row>
    <row r="891" spans="2:18" x14ac:dyDescent="0.25">
      <c r="B891" s="403" t="str">
        <f>IF(Tabla1[[#This Row],[Código_Actividad]]="","",CONCATENATE(Tabla1[[#This Row],[POA]],".",Tabla1[[#This Row],[SRS]],".",Tabla1[[#This Row],[AREA]],".",Tabla1[[#This Row],[TIPO]]))</f>
        <v/>
      </c>
      <c r="C891" s="403" t="str">
        <f>IF(Tabla1[[#This Row],[Código_Actividad]]="","",'Formulario PPGR1'!#REF!)</f>
        <v/>
      </c>
      <c r="D891" s="403" t="str">
        <f>IF(Tabla1[[#This Row],[Código_Actividad]]="","",'Formulario PPGR1'!#REF!)</f>
        <v/>
      </c>
      <c r="E891" s="403" t="str">
        <f>IF(Tabla1[[#This Row],[Código_Actividad]]="","",'Formulario PPGR1'!#REF!)</f>
        <v/>
      </c>
      <c r="F891" s="403" t="str">
        <f>IF(Tabla1[[#This Row],[Código_Actividad]]="","",'Formulario PPGR1'!#REF!)</f>
        <v/>
      </c>
      <c r="G891" s="400"/>
      <c r="H891" s="419" t="str">
        <f>IFERROR(VLOOKUP(Tabla1[[#This Row],[Código_Actividad]],'Formulario PPGR2'!$H$10:$I$1048576,2,FALSE),"")</f>
        <v/>
      </c>
      <c r="I891" s="336" t="str">
        <f>IFERROR(VLOOKUP(Tabla1[[#This Row],[Código_Actividad]],Tabla2[[Código]:[Total de Acciones ]],15,FALSE),"")</f>
        <v/>
      </c>
      <c r="J891" s="556"/>
      <c r="K891" s="558" t="s">
        <v>1298</v>
      </c>
      <c r="L891" s="557"/>
      <c r="M891" s="401" t="str">
        <f>IFERROR(VLOOKUP($L891,[4]Insumos!$C$2:$F$517,2,FALSE),"")</f>
        <v/>
      </c>
      <c r="N891" s="505"/>
      <c r="O891" s="402" t="str">
        <f>IFERROR(VLOOKUP($L891,[4]Insumos!$C$2:$F$517,3,FALSE),"")</f>
        <v/>
      </c>
      <c r="P891" s="337" t="e">
        <f>+Tabla1[[#This Row],[Precio Unitario]]*Tabla1[[#This Row],[Cantidad de Insumos]]</f>
        <v>#VALUE!</v>
      </c>
      <c r="Q891" s="402" t="str">
        <f>IFERROR(VLOOKUP($L891,[4]Insumos!$C$2:$F$517,4,FALSE),"")</f>
        <v/>
      </c>
      <c r="R891" s="571"/>
    </row>
    <row r="892" spans="2:18" x14ac:dyDescent="0.25">
      <c r="B892" s="403" t="str">
        <f>IF(Tabla1[[#This Row],[Código_Actividad]]="","",CONCATENATE(Tabla1[[#This Row],[POA]],".",Tabla1[[#This Row],[SRS]],".",Tabla1[[#This Row],[AREA]],".",Tabla1[[#This Row],[TIPO]]))</f>
        <v/>
      </c>
      <c r="C892" s="403" t="str">
        <f>IF(Tabla1[[#This Row],[Código_Actividad]]="","",'Formulario PPGR1'!#REF!)</f>
        <v/>
      </c>
      <c r="D892" s="403" t="str">
        <f>IF(Tabla1[[#This Row],[Código_Actividad]]="","",'Formulario PPGR1'!#REF!)</f>
        <v/>
      </c>
      <c r="E892" s="403" t="str">
        <f>IF(Tabla1[[#This Row],[Código_Actividad]]="","",'Formulario PPGR1'!#REF!)</f>
        <v/>
      </c>
      <c r="F892" s="403" t="str">
        <f>IF(Tabla1[[#This Row],[Código_Actividad]]="","",'Formulario PPGR1'!#REF!)</f>
        <v/>
      </c>
      <c r="G892" s="400"/>
      <c r="H892" s="419" t="str">
        <f>IFERROR(VLOOKUP(Tabla1[[#This Row],[Código_Actividad]],'Formulario PPGR2'!$H$10:$I$1048576,2,FALSE),"")</f>
        <v/>
      </c>
      <c r="I892" s="336" t="str">
        <f>IFERROR(VLOOKUP(Tabla1[[#This Row],[Código_Actividad]],Tabla2[[Código]:[Total de Acciones ]],15,FALSE),"")</f>
        <v/>
      </c>
      <c r="J892" s="556"/>
      <c r="K892" s="558" t="s">
        <v>1298</v>
      </c>
      <c r="L892" s="557"/>
      <c r="M892" s="401" t="str">
        <f>IFERROR(VLOOKUP($L892,[4]Insumos!$C$2:$F$517,2,FALSE),"")</f>
        <v/>
      </c>
      <c r="N892" s="505"/>
      <c r="O892" s="402" t="str">
        <f>IFERROR(VLOOKUP($L892,[4]Insumos!$C$2:$F$517,3,FALSE),"")</f>
        <v/>
      </c>
      <c r="P892" s="337" t="e">
        <f>+Tabla1[[#This Row],[Precio Unitario]]*Tabla1[[#This Row],[Cantidad de Insumos]]</f>
        <v>#VALUE!</v>
      </c>
      <c r="Q892" s="402" t="str">
        <f>IFERROR(VLOOKUP($L892,[4]Insumos!$C$2:$F$517,4,FALSE),"")</f>
        <v/>
      </c>
      <c r="R892" s="571"/>
    </row>
    <row r="893" spans="2:18" x14ac:dyDescent="0.25">
      <c r="B893" s="403" t="str">
        <f>IF(Tabla1[[#This Row],[Código_Actividad]]="","",CONCATENATE(Tabla1[[#This Row],[POA]],".",Tabla1[[#This Row],[SRS]],".",Tabla1[[#This Row],[AREA]],".",Tabla1[[#This Row],[TIPO]]))</f>
        <v/>
      </c>
      <c r="C893" s="403" t="str">
        <f>IF(Tabla1[[#This Row],[Código_Actividad]]="","",'Formulario PPGR1'!#REF!)</f>
        <v/>
      </c>
      <c r="D893" s="403" t="str">
        <f>IF(Tabla1[[#This Row],[Código_Actividad]]="","",'Formulario PPGR1'!#REF!)</f>
        <v/>
      </c>
      <c r="E893" s="403" t="str">
        <f>IF(Tabla1[[#This Row],[Código_Actividad]]="","",'Formulario PPGR1'!#REF!)</f>
        <v/>
      </c>
      <c r="F893" s="403" t="str">
        <f>IF(Tabla1[[#This Row],[Código_Actividad]]="","",'Formulario PPGR1'!#REF!)</f>
        <v/>
      </c>
      <c r="G893" s="400"/>
      <c r="H893" s="419" t="str">
        <f>IFERROR(VLOOKUP(Tabla1[[#This Row],[Código_Actividad]],'Formulario PPGR2'!$H$10:$I$1048576,2,FALSE),"")</f>
        <v/>
      </c>
      <c r="I893" s="336" t="str">
        <f>IFERROR(VLOOKUP(Tabla1[[#This Row],[Código_Actividad]],Tabla2[[Código]:[Total de Acciones ]],15,FALSE),"")</f>
        <v/>
      </c>
      <c r="J893" s="556"/>
      <c r="K893" s="558" t="s">
        <v>846</v>
      </c>
      <c r="L893" s="557"/>
      <c r="M893" s="401" t="str">
        <f>IFERROR(VLOOKUP($L893,[4]Insumos!$C$2:$F$517,2,FALSE),"")</f>
        <v/>
      </c>
      <c r="N893" s="505"/>
      <c r="O893" s="402" t="str">
        <f>IFERROR(VLOOKUP($L893,[4]Insumos!$C$2:$F$517,3,FALSE),"")</f>
        <v/>
      </c>
      <c r="P893" s="337" t="e">
        <f>+Tabla1[[#This Row],[Precio Unitario]]*Tabla1[[#This Row],[Cantidad de Insumos]]</f>
        <v>#VALUE!</v>
      </c>
      <c r="Q893" s="402" t="str">
        <f>IFERROR(VLOOKUP($L893,[4]Insumos!$C$2:$F$517,4,FALSE),"")</f>
        <v/>
      </c>
      <c r="R893" s="571"/>
    </row>
    <row r="894" spans="2:18" x14ac:dyDescent="0.25">
      <c r="B894" s="403" t="str">
        <f>IF(Tabla1[[#This Row],[Código_Actividad]]="","",CONCATENATE(Tabla1[[#This Row],[POA]],".",Tabla1[[#This Row],[SRS]],".",Tabla1[[#This Row],[AREA]],".",Tabla1[[#This Row],[TIPO]]))</f>
        <v/>
      </c>
      <c r="C894" s="403" t="str">
        <f>IF(Tabla1[[#This Row],[Código_Actividad]]="","",'Formulario PPGR1'!#REF!)</f>
        <v/>
      </c>
      <c r="D894" s="403" t="str">
        <f>IF(Tabla1[[#This Row],[Código_Actividad]]="","",'Formulario PPGR1'!#REF!)</f>
        <v/>
      </c>
      <c r="E894" s="403" t="str">
        <f>IF(Tabla1[[#This Row],[Código_Actividad]]="","",'Formulario PPGR1'!#REF!)</f>
        <v/>
      </c>
      <c r="F894" s="403" t="str">
        <f>IF(Tabla1[[#This Row],[Código_Actividad]]="","",'Formulario PPGR1'!#REF!)</f>
        <v/>
      </c>
      <c r="G894" s="400"/>
      <c r="H894" s="419" t="str">
        <f>IFERROR(VLOOKUP(Tabla1[[#This Row],[Código_Actividad]],'Formulario PPGR2'!$H$10:$I$1048576,2,FALSE),"")</f>
        <v/>
      </c>
      <c r="I894" s="336" t="str">
        <f>IFERROR(VLOOKUP(Tabla1[[#This Row],[Código_Actividad]],Tabla2[[Código]:[Total de Acciones ]],15,FALSE),"")</f>
        <v/>
      </c>
      <c r="J894" s="556"/>
      <c r="K894" s="558" t="s">
        <v>987</v>
      </c>
      <c r="L894" s="557"/>
      <c r="M894" s="401" t="str">
        <f>IFERROR(VLOOKUP($L894,[4]Insumos!$C$2:$F$517,2,FALSE),"")</f>
        <v/>
      </c>
      <c r="N894" s="505"/>
      <c r="O894" s="402" t="str">
        <f>IFERROR(VLOOKUP($L894,[4]Insumos!$C$2:$F$517,3,FALSE),"")</f>
        <v/>
      </c>
      <c r="P894" s="337" t="e">
        <f>+Tabla1[[#This Row],[Precio Unitario]]*Tabla1[[#This Row],[Cantidad de Insumos]]</f>
        <v>#VALUE!</v>
      </c>
      <c r="Q894" s="402" t="str">
        <f>IFERROR(VLOOKUP($L894,[4]Insumos!$C$2:$F$517,4,FALSE),"")</f>
        <v/>
      </c>
      <c r="R894" s="571"/>
    </row>
    <row r="895" spans="2:18" x14ac:dyDescent="0.25">
      <c r="B895" s="403" t="str">
        <f>IF(Tabla1[[#This Row],[Código_Actividad]]="","",CONCATENATE(Tabla1[[#This Row],[POA]],".",Tabla1[[#This Row],[SRS]],".",Tabla1[[#This Row],[AREA]],".",Tabla1[[#This Row],[TIPO]]))</f>
        <v/>
      </c>
      <c r="C895" s="403" t="str">
        <f>IF(Tabla1[[#This Row],[Código_Actividad]]="","",'Formulario PPGR1'!#REF!)</f>
        <v/>
      </c>
      <c r="D895" s="403" t="str">
        <f>IF(Tabla1[[#This Row],[Código_Actividad]]="","",'Formulario PPGR1'!#REF!)</f>
        <v/>
      </c>
      <c r="E895" s="403" t="str">
        <f>IF(Tabla1[[#This Row],[Código_Actividad]]="","",'Formulario PPGR1'!#REF!)</f>
        <v/>
      </c>
      <c r="F895" s="403" t="str">
        <f>IF(Tabla1[[#This Row],[Código_Actividad]]="","",'Formulario PPGR1'!#REF!)</f>
        <v/>
      </c>
      <c r="G895" s="400"/>
      <c r="H895" s="419" t="str">
        <f>IFERROR(VLOOKUP(Tabla1[[#This Row],[Código_Actividad]],'Formulario PPGR2'!$H$10:$I$1048576,2,FALSE),"")</f>
        <v/>
      </c>
      <c r="I895" s="336" t="str">
        <f>IFERROR(VLOOKUP(Tabla1[[#This Row],[Código_Actividad]],Tabla2[[Código]:[Total de Acciones ]],15,FALSE),"")</f>
        <v/>
      </c>
      <c r="J895" s="556"/>
      <c r="K895" s="558" t="s">
        <v>688</v>
      </c>
      <c r="L895" s="557"/>
      <c r="M895" s="401" t="str">
        <f>IFERROR(VLOOKUP($L895,[4]Insumos!$C$2:$F$517,2,FALSE),"")</f>
        <v/>
      </c>
      <c r="N895" s="505"/>
      <c r="O895" s="402" t="str">
        <f>IFERROR(VLOOKUP($L895,[4]Insumos!$C$2:$F$517,3,FALSE),"")</f>
        <v/>
      </c>
      <c r="P895" s="337" t="e">
        <f>+Tabla1[[#This Row],[Precio Unitario]]*Tabla1[[#This Row],[Cantidad de Insumos]]</f>
        <v>#VALUE!</v>
      </c>
      <c r="Q895" s="402" t="str">
        <f>IFERROR(VLOOKUP($L895,[4]Insumos!$C$2:$F$517,4,FALSE),"")</f>
        <v/>
      </c>
      <c r="R895" s="571"/>
    </row>
    <row r="896" spans="2:18" x14ac:dyDescent="0.25">
      <c r="B896" s="403" t="str">
        <f>IF(Tabla1[[#This Row],[Código_Actividad]]="","",CONCATENATE(Tabla1[[#This Row],[POA]],".",Tabla1[[#This Row],[SRS]],".",Tabla1[[#This Row],[AREA]],".",Tabla1[[#This Row],[TIPO]]))</f>
        <v/>
      </c>
      <c r="C896" s="403" t="str">
        <f>IF(Tabla1[[#This Row],[Código_Actividad]]="","",'Formulario PPGR1'!#REF!)</f>
        <v/>
      </c>
      <c r="D896" s="403" t="str">
        <f>IF(Tabla1[[#This Row],[Código_Actividad]]="","",'Formulario PPGR1'!#REF!)</f>
        <v/>
      </c>
      <c r="E896" s="403" t="str">
        <f>IF(Tabla1[[#This Row],[Código_Actividad]]="","",'Formulario PPGR1'!#REF!)</f>
        <v/>
      </c>
      <c r="F896" s="403" t="str">
        <f>IF(Tabla1[[#This Row],[Código_Actividad]]="","",'Formulario PPGR1'!#REF!)</f>
        <v/>
      </c>
      <c r="G896" s="400"/>
      <c r="H896" s="419" t="str">
        <f>IFERROR(VLOOKUP(Tabla1[[#This Row],[Código_Actividad]],'Formulario PPGR2'!$H$10:$I$1048576,2,FALSE),"")</f>
        <v/>
      </c>
      <c r="I896" s="336" t="str">
        <f>IFERROR(VLOOKUP(Tabla1[[#This Row],[Código_Actividad]],Tabla2[[Código]:[Total de Acciones ]],15,FALSE),"")</f>
        <v/>
      </c>
      <c r="J896" s="556"/>
      <c r="K896" s="558" t="s">
        <v>688</v>
      </c>
      <c r="L896" s="557"/>
      <c r="M896" s="401" t="str">
        <f>IFERROR(VLOOKUP($L896,[4]Insumos!$C$2:$F$517,2,FALSE),"")</f>
        <v/>
      </c>
      <c r="N896" s="505"/>
      <c r="O896" s="402" t="str">
        <f>IFERROR(VLOOKUP($L896,[4]Insumos!$C$2:$F$517,3,FALSE),"")</f>
        <v/>
      </c>
      <c r="P896" s="337" t="e">
        <f>+Tabla1[[#This Row],[Precio Unitario]]*Tabla1[[#This Row],[Cantidad de Insumos]]</f>
        <v>#VALUE!</v>
      </c>
      <c r="Q896" s="402" t="str">
        <f>IFERROR(VLOOKUP($L896,[4]Insumos!$C$2:$F$517,4,FALSE),"")</f>
        <v/>
      </c>
      <c r="R896" s="571"/>
    </row>
    <row r="897" spans="2:18" x14ac:dyDescent="0.25">
      <c r="B897" s="403" t="str">
        <f>IF(Tabla1[[#This Row],[Código_Actividad]]="","",CONCATENATE(Tabla1[[#This Row],[POA]],".",Tabla1[[#This Row],[SRS]],".",Tabla1[[#This Row],[AREA]],".",Tabla1[[#This Row],[TIPO]]))</f>
        <v/>
      </c>
      <c r="C897" s="403" t="str">
        <f>IF(Tabla1[[#This Row],[Código_Actividad]]="","",'Formulario PPGR1'!#REF!)</f>
        <v/>
      </c>
      <c r="D897" s="403" t="str">
        <f>IF(Tabla1[[#This Row],[Código_Actividad]]="","",'Formulario PPGR1'!#REF!)</f>
        <v/>
      </c>
      <c r="E897" s="403" t="str">
        <f>IF(Tabla1[[#This Row],[Código_Actividad]]="","",'Formulario PPGR1'!#REF!)</f>
        <v/>
      </c>
      <c r="F897" s="403" t="str">
        <f>IF(Tabla1[[#This Row],[Código_Actividad]]="","",'Formulario PPGR1'!#REF!)</f>
        <v/>
      </c>
      <c r="G897" s="400"/>
      <c r="H897" s="419" t="str">
        <f>IFERROR(VLOOKUP(Tabla1[[#This Row],[Código_Actividad]],'Formulario PPGR2'!$H$10:$I$1048576,2,FALSE),"")</f>
        <v/>
      </c>
      <c r="I897" s="336" t="str">
        <f>IFERROR(VLOOKUP(Tabla1[[#This Row],[Código_Actividad]],Tabla2[[Código]:[Total de Acciones ]],15,FALSE),"")</f>
        <v/>
      </c>
      <c r="J897" s="556"/>
      <c r="K897" s="558" t="s">
        <v>841</v>
      </c>
      <c r="L897" s="557"/>
      <c r="M897" s="401" t="str">
        <f>IFERROR(VLOOKUP($L897,[4]Insumos!$C$2:$F$517,2,FALSE),"")</f>
        <v/>
      </c>
      <c r="N897" s="505"/>
      <c r="O897" s="402" t="str">
        <f>IFERROR(VLOOKUP($L897,[4]Insumos!$C$2:$F$517,3,FALSE),"")</f>
        <v/>
      </c>
      <c r="P897" s="337" t="e">
        <f>+Tabla1[[#This Row],[Precio Unitario]]*Tabla1[[#This Row],[Cantidad de Insumos]]</f>
        <v>#VALUE!</v>
      </c>
      <c r="Q897" s="402" t="str">
        <f>IFERROR(VLOOKUP($L897,[4]Insumos!$C$2:$F$517,4,FALSE),"")</f>
        <v/>
      </c>
      <c r="R897" s="571"/>
    </row>
    <row r="898" spans="2:18" x14ac:dyDescent="0.25">
      <c r="B898" s="403" t="str">
        <f>IF(Tabla1[[#This Row],[Código_Actividad]]="","",CONCATENATE(Tabla1[[#This Row],[POA]],".",Tabla1[[#This Row],[SRS]],".",Tabla1[[#This Row],[AREA]],".",Tabla1[[#This Row],[TIPO]]))</f>
        <v/>
      </c>
      <c r="C898" s="403" t="str">
        <f>IF(Tabla1[[#This Row],[Código_Actividad]]="","",'Formulario PPGR1'!#REF!)</f>
        <v/>
      </c>
      <c r="D898" s="403" t="str">
        <f>IF(Tabla1[[#This Row],[Código_Actividad]]="","",'Formulario PPGR1'!#REF!)</f>
        <v/>
      </c>
      <c r="E898" s="403" t="str">
        <f>IF(Tabla1[[#This Row],[Código_Actividad]]="","",'Formulario PPGR1'!#REF!)</f>
        <v/>
      </c>
      <c r="F898" s="403" t="str">
        <f>IF(Tabla1[[#This Row],[Código_Actividad]]="","",'Formulario PPGR1'!#REF!)</f>
        <v/>
      </c>
      <c r="G898" s="400"/>
      <c r="H898" s="419" t="str">
        <f>IFERROR(VLOOKUP(Tabla1[[#This Row],[Código_Actividad]],'Formulario PPGR2'!$H$10:$I$1048576,2,FALSE),"")</f>
        <v/>
      </c>
      <c r="I898" s="336" t="str">
        <f>IFERROR(VLOOKUP(Tabla1[[#This Row],[Código_Actividad]],Tabla2[[Código]:[Total de Acciones ]],15,FALSE),"")</f>
        <v/>
      </c>
      <c r="J898" s="556"/>
      <c r="K898" s="558" t="s">
        <v>1008</v>
      </c>
      <c r="L898" s="557"/>
      <c r="M898" s="401" t="str">
        <f>IFERROR(VLOOKUP($L898,[4]Insumos!$C$2:$F$517,2,FALSE),"")</f>
        <v/>
      </c>
      <c r="N898" s="505"/>
      <c r="O898" s="402" t="str">
        <f>IFERROR(VLOOKUP($L898,[4]Insumos!$C$2:$F$517,3,FALSE),"")</f>
        <v/>
      </c>
      <c r="P898" s="337" t="e">
        <f>+Tabla1[[#This Row],[Precio Unitario]]*Tabla1[[#This Row],[Cantidad de Insumos]]</f>
        <v>#VALUE!</v>
      </c>
      <c r="Q898" s="402" t="str">
        <f>IFERROR(VLOOKUP($L898,[4]Insumos!$C$2:$F$517,4,FALSE),"")</f>
        <v/>
      </c>
      <c r="R898" s="571"/>
    </row>
    <row r="899" spans="2:18" x14ac:dyDescent="0.25">
      <c r="B899" s="403" t="str">
        <f>IF(Tabla1[[#This Row],[Código_Actividad]]="","",CONCATENATE(Tabla1[[#This Row],[POA]],".",Tabla1[[#This Row],[SRS]],".",Tabla1[[#This Row],[AREA]],".",Tabla1[[#This Row],[TIPO]]))</f>
        <v/>
      </c>
      <c r="C899" s="403" t="str">
        <f>IF(Tabla1[[#This Row],[Código_Actividad]]="","",'Formulario PPGR1'!#REF!)</f>
        <v/>
      </c>
      <c r="D899" s="403" t="str">
        <f>IF(Tabla1[[#This Row],[Código_Actividad]]="","",'Formulario PPGR1'!#REF!)</f>
        <v/>
      </c>
      <c r="E899" s="403" t="str">
        <f>IF(Tabla1[[#This Row],[Código_Actividad]]="","",'Formulario PPGR1'!#REF!)</f>
        <v/>
      </c>
      <c r="F899" s="403" t="str">
        <f>IF(Tabla1[[#This Row],[Código_Actividad]]="","",'Formulario PPGR1'!#REF!)</f>
        <v/>
      </c>
      <c r="G899" s="400"/>
      <c r="H899" s="419" t="str">
        <f>IFERROR(VLOOKUP(Tabla1[[#This Row],[Código_Actividad]],'Formulario PPGR2'!$H$10:$I$1048576,2,FALSE),"")</f>
        <v/>
      </c>
      <c r="I899" s="336" t="str">
        <f>IFERROR(VLOOKUP(Tabla1[[#This Row],[Código_Actividad]],Tabla2[[Código]:[Total de Acciones ]],15,FALSE),"")</f>
        <v/>
      </c>
      <c r="J899" s="556"/>
      <c r="K899" s="558" t="s">
        <v>1008</v>
      </c>
      <c r="L899" s="557"/>
      <c r="M899" s="401" t="str">
        <f>IFERROR(VLOOKUP($L899,[4]Insumos!$C$2:$F$517,2,FALSE),"")</f>
        <v/>
      </c>
      <c r="N899" s="505"/>
      <c r="O899" s="402" t="str">
        <f>IFERROR(VLOOKUP($L899,[4]Insumos!$C$2:$F$517,3,FALSE),"")</f>
        <v/>
      </c>
      <c r="P899" s="337" t="e">
        <f>+Tabla1[[#This Row],[Precio Unitario]]*Tabla1[[#This Row],[Cantidad de Insumos]]</f>
        <v>#VALUE!</v>
      </c>
      <c r="Q899" s="402" t="str">
        <f>IFERROR(VLOOKUP($L899,[4]Insumos!$C$2:$F$517,4,FALSE),"")</f>
        <v/>
      </c>
      <c r="R899" s="571"/>
    </row>
    <row r="900" spans="2:18" x14ac:dyDescent="0.25">
      <c r="B900" s="403" t="str">
        <f>IF(Tabla1[[#This Row],[Código_Actividad]]="","",CONCATENATE(Tabla1[[#This Row],[POA]],".",Tabla1[[#This Row],[SRS]],".",Tabla1[[#This Row],[AREA]],".",Tabla1[[#This Row],[TIPO]]))</f>
        <v/>
      </c>
      <c r="C900" s="403" t="str">
        <f>IF(Tabla1[[#This Row],[Código_Actividad]]="","",'Formulario PPGR1'!#REF!)</f>
        <v/>
      </c>
      <c r="D900" s="403" t="str">
        <f>IF(Tabla1[[#This Row],[Código_Actividad]]="","",'Formulario PPGR1'!#REF!)</f>
        <v/>
      </c>
      <c r="E900" s="403" t="str">
        <f>IF(Tabla1[[#This Row],[Código_Actividad]]="","",'Formulario PPGR1'!#REF!)</f>
        <v/>
      </c>
      <c r="F900" s="403" t="str">
        <f>IF(Tabla1[[#This Row],[Código_Actividad]]="","",'Formulario PPGR1'!#REF!)</f>
        <v/>
      </c>
      <c r="G900" s="400"/>
      <c r="H900" s="419" t="str">
        <f>IFERROR(VLOOKUP(Tabla1[[#This Row],[Código_Actividad]],'Formulario PPGR2'!$H$10:$I$1048576,2,FALSE),"")</f>
        <v/>
      </c>
      <c r="I900" s="336" t="str">
        <f>IFERROR(VLOOKUP(Tabla1[[#This Row],[Código_Actividad]],Tabla2[[Código]:[Total de Acciones ]],15,FALSE),"")</f>
        <v/>
      </c>
      <c r="J900" s="556"/>
      <c r="K900" s="558" t="s">
        <v>1008</v>
      </c>
      <c r="L900" s="557"/>
      <c r="M900" s="401" t="str">
        <f>IFERROR(VLOOKUP($L900,[4]Insumos!$C$2:$F$517,2,FALSE),"")</f>
        <v/>
      </c>
      <c r="N900" s="505"/>
      <c r="O900" s="402" t="str">
        <f>IFERROR(VLOOKUP($L900,[4]Insumos!$C$2:$F$517,3,FALSE),"")</f>
        <v/>
      </c>
      <c r="P900" s="337" t="e">
        <f>+Tabla1[[#This Row],[Precio Unitario]]*Tabla1[[#This Row],[Cantidad de Insumos]]</f>
        <v>#VALUE!</v>
      </c>
      <c r="Q900" s="402" t="str">
        <f>IFERROR(VLOOKUP($L900,[4]Insumos!$C$2:$F$517,4,FALSE),"")</f>
        <v/>
      </c>
      <c r="R900" s="571"/>
    </row>
    <row r="901" spans="2:18" x14ac:dyDescent="0.25">
      <c r="B901" s="403" t="str">
        <f>IF(Tabla1[[#This Row],[Código_Actividad]]="","",CONCATENATE(Tabla1[[#This Row],[POA]],".",Tabla1[[#This Row],[SRS]],".",Tabla1[[#This Row],[AREA]],".",Tabla1[[#This Row],[TIPO]]))</f>
        <v/>
      </c>
      <c r="C901" s="403" t="str">
        <f>IF(Tabla1[[#This Row],[Código_Actividad]]="","",'Formulario PPGR1'!#REF!)</f>
        <v/>
      </c>
      <c r="D901" s="403" t="str">
        <f>IF(Tabla1[[#This Row],[Código_Actividad]]="","",'Formulario PPGR1'!#REF!)</f>
        <v/>
      </c>
      <c r="E901" s="403" t="str">
        <f>IF(Tabla1[[#This Row],[Código_Actividad]]="","",'Formulario PPGR1'!#REF!)</f>
        <v/>
      </c>
      <c r="F901" s="403" t="str">
        <f>IF(Tabla1[[#This Row],[Código_Actividad]]="","",'Formulario PPGR1'!#REF!)</f>
        <v/>
      </c>
      <c r="G901" s="400"/>
      <c r="H901" s="419" t="str">
        <f>IFERROR(VLOOKUP(Tabla1[[#This Row],[Código_Actividad]],'Formulario PPGR2'!$H$10:$I$1048576,2,FALSE),"")</f>
        <v/>
      </c>
      <c r="I901" s="336" t="str">
        <f>IFERROR(VLOOKUP(Tabla1[[#This Row],[Código_Actividad]],Tabla2[[Código]:[Total de Acciones ]],15,FALSE),"")</f>
        <v/>
      </c>
      <c r="J901" s="556"/>
      <c r="K901" s="558" t="s">
        <v>1128</v>
      </c>
      <c r="L901" s="557"/>
      <c r="M901" s="401" t="str">
        <f>IFERROR(VLOOKUP($L901,[4]Insumos!$C$2:$F$517,2,FALSE),"")</f>
        <v/>
      </c>
      <c r="N901" s="505"/>
      <c r="O901" s="402" t="str">
        <f>IFERROR(VLOOKUP($L901,[4]Insumos!$C$2:$F$517,3,FALSE),"")</f>
        <v/>
      </c>
      <c r="P901" s="337" t="e">
        <f>+Tabla1[[#This Row],[Precio Unitario]]*Tabla1[[#This Row],[Cantidad de Insumos]]</f>
        <v>#VALUE!</v>
      </c>
      <c r="Q901" s="402" t="str">
        <f>IFERROR(VLOOKUP($L901,[4]Insumos!$C$2:$F$517,4,FALSE),"")</f>
        <v/>
      </c>
      <c r="R901" s="571"/>
    </row>
    <row r="902" spans="2:18" x14ac:dyDescent="0.25">
      <c r="B902" s="403" t="str">
        <f>IF(Tabla1[[#This Row],[Código_Actividad]]="","",CONCATENATE(Tabla1[[#This Row],[POA]],".",Tabla1[[#This Row],[SRS]],".",Tabla1[[#This Row],[AREA]],".",Tabla1[[#This Row],[TIPO]]))</f>
        <v/>
      </c>
      <c r="C902" s="403" t="str">
        <f>IF(Tabla1[[#This Row],[Código_Actividad]]="","",'Formulario PPGR1'!#REF!)</f>
        <v/>
      </c>
      <c r="D902" s="403" t="str">
        <f>IF(Tabla1[[#This Row],[Código_Actividad]]="","",'Formulario PPGR1'!#REF!)</f>
        <v/>
      </c>
      <c r="E902" s="403" t="str">
        <f>IF(Tabla1[[#This Row],[Código_Actividad]]="","",'Formulario PPGR1'!#REF!)</f>
        <v/>
      </c>
      <c r="F902" s="403" t="str">
        <f>IF(Tabla1[[#This Row],[Código_Actividad]]="","",'Formulario PPGR1'!#REF!)</f>
        <v/>
      </c>
      <c r="G902" s="400"/>
      <c r="H902" s="419" t="str">
        <f>IFERROR(VLOOKUP(Tabla1[[#This Row],[Código_Actividad]],'Formulario PPGR2'!$H$10:$I$1048576,2,FALSE),"")</f>
        <v/>
      </c>
      <c r="I902" s="336" t="str">
        <f>IFERROR(VLOOKUP(Tabla1[[#This Row],[Código_Actividad]],Tabla2[[Código]:[Total de Acciones ]],15,FALSE),"")</f>
        <v/>
      </c>
      <c r="J902" s="556"/>
      <c r="K902" s="558" t="str">
        <f>IFERROR(VLOOKUP($J902,[7]LSIns!$B$5:$C$45,2,FALSE),"")</f>
        <v/>
      </c>
      <c r="L902" s="557"/>
      <c r="M902" s="401" t="str">
        <f>IFERROR(VLOOKUP($L902,[4]Insumos!$C$2:$F$517,2,FALSE),"")</f>
        <v/>
      </c>
      <c r="N902" s="505"/>
      <c r="O902" s="402" t="str">
        <f>IFERROR(VLOOKUP($L902,[4]Insumos!$C$2:$F$517,3,FALSE),"")</f>
        <v/>
      </c>
      <c r="P902" s="337" t="e">
        <f>+Tabla1[[#This Row],[Precio Unitario]]*Tabla1[[#This Row],[Cantidad de Insumos]]</f>
        <v>#VALUE!</v>
      </c>
      <c r="Q902" s="402" t="str">
        <f>IFERROR(VLOOKUP($L902,[4]Insumos!$C$2:$F$517,4,FALSE),"")</f>
        <v/>
      </c>
      <c r="R902" s="571"/>
    </row>
    <row r="903" spans="2:18" x14ac:dyDescent="0.25">
      <c r="B903" s="403" t="str">
        <f>IF(Tabla1[[#This Row],[Código_Actividad]]="","",CONCATENATE(Tabla1[[#This Row],[POA]],".",Tabla1[[#This Row],[SRS]],".",Tabla1[[#This Row],[AREA]],".",Tabla1[[#This Row],[TIPO]]))</f>
        <v/>
      </c>
      <c r="C903" s="403" t="str">
        <f>IF(Tabla1[[#This Row],[Código_Actividad]]="","",'Formulario PPGR1'!#REF!)</f>
        <v/>
      </c>
      <c r="D903" s="403" t="str">
        <f>IF(Tabla1[[#This Row],[Código_Actividad]]="","",'Formulario PPGR1'!#REF!)</f>
        <v/>
      </c>
      <c r="E903" s="403" t="str">
        <f>IF(Tabla1[[#This Row],[Código_Actividad]]="","",'Formulario PPGR1'!#REF!)</f>
        <v/>
      </c>
      <c r="F903" s="403" t="str">
        <f>IF(Tabla1[[#This Row],[Código_Actividad]]="","",'Formulario PPGR1'!#REF!)</f>
        <v/>
      </c>
      <c r="G903" s="400"/>
      <c r="H903" s="419" t="str">
        <f>IFERROR(VLOOKUP(Tabla1[[#This Row],[Código_Actividad]],'Formulario PPGR2'!$H$10:$I$1048576,2,FALSE),"")</f>
        <v/>
      </c>
      <c r="I903" s="336" t="str">
        <f>IFERROR(VLOOKUP(Tabla1[[#This Row],[Código_Actividad]],Tabla2[[Código]:[Total de Acciones ]],15,FALSE),"")</f>
        <v/>
      </c>
      <c r="J903" s="556"/>
      <c r="K903" s="558" t="s">
        <v>1298</v>
      </c>
      <c r="L903" s="557"/>
      <c r="M903" s="401" t="str">
        <f>IFERROR(VLOOKUP($L903,[4]Insumos!$C$2:$F$517,2,FALSE),"")</f>
        <v/>
      </c>
      <c r="N903" s="505"/>
      <c r="O903" s="402" t="str">
        <f>IFERROR(VLOOKUP($L903,[4]Insumos!$C$2:$F$517,3,FALSE),"")</f>
        <v/>
      </c>
      <c r="P903" s="337" t="e">
        <f>+Tabla1[[#This Row],[Precio Unitario]]*Tabla1[[#This Row],[Cantidad de Insumos]]</f>
        <v>#VALUE!</v>
      </c>
      <c r="Q903" s="402" t="str">
        <f>IFERROR(VLOOKUP($L903,[4]Insumos!$C$2:$F$517,4,FALSE),"")</f>
        <v/>
      </c>
      <c r="R903" s="571"/>
    </row>
    <row r="904" spans="2:18" x14ac:dyDescent="0.25">
      <c r="B904" s="403" t="str">
        <f>IF(Tabla1[[#This Row],[Código_Actividad]]="","",CONCATENATE(Tabla1[[#This Row],[POA]],".",Tabla1[[#This Row],[SRS]],".",Tabla1[[#This Row],[AREA]],".",Tabla1[[#This Row],[TIPO]]))</f>
        <v/>
      </c>
      <c r="C904" s="403" t="str">
        <f>IF(Tabla1[[#This Row],[Código_Actividad]]="","",'Formulario PPGR1'!#REF!)</f>
        <v/>
      </c>
      <c r="D904" s="403" t="str">
        <f>IF(Tabla1[[#This Row],[Código_Actividad]]="","",'Formulario PPGR1'!#REF!)</f>
        <v/>
      </c>
      <c r="E904" s="403" t="str">
        <f>IF(Tabla1[[#This Row],[Código_Actividad]]="","",'Formulario PPGR1'!#REF!)</f>
        <v/>
      </c>
      <c r="F904" s="403" t="str">
        <f>IF(Tabla1[[#This Row],[Código_Actividad]]="","",'Formulario PPGR1'!#REF!)</f>
        <v/>
      </c>
      <c r="G904" s="400"/>
      <c r="H904" s="419" t="str">
        <f>IFERROR(VLOOKUP(Tabla1[[#This Row],[Código_Actividad]],'Formulario PPGR2'!$H$10:$I$1048576,2,FALSE),"")</f>
        <v/>
      </c>
      <c r="I904" s="336" t="str">
        <f>IFERROR(VLOOKUP(Tabla1[[#This Row],[Código_Actividad]],Tabla2[[Código]:[Total de Acciones ]],15,FALSE),"")</f>
        <v/>
      </c>
      <c r="J904" s="556"/>
      <c r="K904" s="558" t="s">
        <v>1298</v>
      </c>
      <c r="L904" s="557"/>
      <c r="M904" s="401" t="str">
        <f>IFERROR(VLOOKUP($L904,[4]Insumos!$C$2:$F$517,2,FALSE),"")</f>
        <v/>
      </c>
      <c r="N904" s="505"/>
      <c r="O904" s="402" t="str">
        <f>IFERROR(VLOOKUP($L904,[4]Insumos!$C$2:$F$517,3,FALSE),"")</f>
        <v/>
      </c>
      <c r="P904" s="337" t="e">
        <f>+Tabla1[[#This Row],[Precio Unitario]]*Tabla1[[#This Row],[Cantidad de Insumos]]</f>
        <v>#VALUE!</v>
      </c>
      <c r="Q904" s="402" t="str">
        <f>IFERROR(VLOOKUP($L904,[4]Insumos!$C$2:$F$517,4,FALSE),"")</f>
        <v/>
      </c>
      <c r="R904" s="571"/>
    </row>
    <row r="905" spans="2:18" x14ac:dyDescent="0.25">
      <c r="B905" s="403" t="str">
        <f>IF(Tabla1[[#This Row],[Código_Actividad]]="","",CONCATENATE(Tabla1[[#This Row],[POA]],".",Tabla1[[#This Row],[SRS]],".",Tabla1[[#This Row],[AREA]],".",Tabla1[[#This Row],[TIPO]]))</f>
        <v/>
      </c>
      <c r="C905" s="403" t="str">
        <f>IF(Tabla1[[#This Row],[Código_Actividad]]="","",'Formulario PPGR1'!#REF!)</f>
        <v/>
      </c>
      <c r="D905" s="403" t="str">
        <f>IF(Tabla1[[#This Row],[Código_Actividad]]="","",'Formulario PPGR1'!#REF!)</f>
        <v/>
      </c>
      <c r="E905" s="403" t="str">
        <f>IF(Tabla1[[#This Row],[Código_Actividad]]="","",'Formulario PPGR1'!#REF!)</f>
        <v/>
      </c>
      <c r="F905" s="403" t="str">
        <f>IF(Tabla1[[#This Row],[Código_Actividad]]="","",'Formulario PPGR1'!#REF!)</f>
        <v/>
      </c>
      <c r="G905" s="400"/>
      <c r="H905" s="419" t="str">
        <f>IFERROR(VLOOKUP(Tabla1[[#This Row],[Código_Actividad]],'Formulario PPGR2'!$H$10:$I$1048576,2,FALSE),"")</f>
        <v/>
      </c>
      <c r="I905" s="336" t="str">
        <f>IFERROR(VLOOKUP(Tabla1[[#This Row],[Código_Actividad]],Tabla2[[Código]:[Total de Acciones ]],15,FALSE),"")</f>
        <v/>
      </c>
      <c r="J905" s="556"/>
      <c r="K905" s="558" t="s">
        <v>846</v>
      </c>
      <c r="L905" s="557"/>
      <c r="M905" s="401" t="str">
        <f>IFERROR(VLOOKUP($L905,[4]Insumos!$C$2:$F$517,2,FALSE),"")</f>
        <v/>
      </c>
      <c r="N905" s="505"/>
      <c r="O905" s="402" t="str">
        <f>IFERROR(VLOOKUP($L905,[4]Insumos!$C$2:$F$517,3,FALSE),"")</f>
        <v/>
      </c>
      <c r="P905" s="337" t="e">
        <f>+Tabla1[[#This Row],[Precio Unitario]]*Tabla1[[#This Row],[Cantidad de Insumos]]</f>
        <v>#VALUE!</v>
      </c>
      <c r="Q905" s="402" t="str">
        <f>IFERROR(VLOOKUP($L905,[4]Insumos!$C$2:$F$517,4,FALSE),"")</f>
        <v/>
      </c>
      <c r="R905" s="571"/>
    </row>
    <row r="906" spans="2:18" x14ac:dyDescent="0.25">
      <c r="B906" s="403" t="str">
        <f>IF(Tabla1[[#This Row],[Código_Actividad]]="","",CONCATENATE(Tabla1[[#This Row],[POA]],".",Tabla1[[#This Row],[SRS]],".",Tabla1[[#This Row],[AREA]],".",Tabla1[[#This Row],[TIPO]]))</f>
        <v/>
      </c>
      <c r="C906" s="403" t="str">
        <f>IF(Tabla1[[#This Row],[Código_Actividad]]="","",'Formulario PPGR1'!#REF!)</f>
        <v/>
      </c>
      <c r="D906" s="403" t="str">
        <f>IF(Tabla1[[#This Row],[Código_Actividad]]="","",'Formulario PPGR1'!#REF!)</f>
        <v/>
      </c>
      <c r="E906" s="403" t="str">
        <f>IF(Tabla1[[#This Row],[Código_Actividad]]="","",'Formulario PPGR1'!#REF!)</f>
        <v/>
      </c>
      <c r="F906" s="403" t="str">
        <f>IF(Tabla1[[#This Row],[Código_Actividad]]="","",'Formulario PPGR1'!#REF!)</f>
        <v/>
      </c>
      <c r="G906" s="400"/>
      <c r="H906" s="419" t="str">
        <f>IFERROR(VLOOKUP(Tabla1[[#This Row],[Código_Actividad]],'Formulario PPGR2'!$H$10:$I$1048576,2,FALSE),"")</f>
        <v/>
      </c>
      <c r="I906" s="336" t="str">
        <f>IFERROR(VLOOKUP(Tabla1[[#This Row],[Código_Actividad]],Tabla2[[Código]:[Total de Acciones ]],15,FALSE),"")</f>
        <v/>
      </c>
      <c r="J906" s="556"/>
      <c r="K906" s="558" t="s">
        <v>987</v>
      </c>
      <c r="L906" s="557"/>
      <c r="M906" s="401" t="str">
        <f>IFERROR(VLOOKUP($L906,[4]Insumos!$C$2:$F$517,2,FALSE),"")</f>
        <v/>
      </c>
      <c r="N906" s="505"/>
      <c r="O906" s="402" t="str">
        <f>IFERROR(VLOOKUP($L906,[4]Insumos!$C$2:$F$517,3,FALSE),"")</f>
        <v/>
      </c>
      <c r="P906" s="337" t="e">
        <f>+Tabla1[[#This Row],[Precio Unitario]]*Tabla1[[#This Row],[Cantidad de Insumos]]</f>
        <v>#VALUE!</v>
      </c>
      <c r="Q906" s="402" t="str">
        <f>IFERROR(VLOOKUP($L906,[4]Insumos!$C$2:$F$517,4,FALSE),"")</f>
        <v/>
      </c>
      <c r="R906" s="571"/>
    </row>
    <row r="907" spans="2:18" x14ac:dyDescent="0.25">
      <c r="B907" s="403" t="str">
        <f>IF(Tabla1[[#This Row],[Código_Actividad]]="","",CONCATENATE(Tabla1[[#This Row],[POA]],".",Tabla1[[#This Row],[SRS]],".",Tabla1[[#This Row],[AREA]],".",Tabla1[[#This Row],[TIPO]]))</f>
        <v/>
      </c>
      <c r="C907" s="403" t="str">
        <f>IF(Tabla1[[#This Row],[Código_Actividad]]="","",'Formulario PPGR1'!#REF!)</f>
        <v/>
      </c>
      <c r="D907" s="403" t="str">
        <f>IF(Tabla1[[#This Row],[Código_Actividad]]="","",'Formulario PPGR1'!#REF!)</f>
        <v/>
      </c>
      <c r="E907" s="403" t="str">
        <f>IF(Tabla1[[#This Row],[Código_Actividad]]="","",'Formulario PPGR1'!#REF!)</f>
        <v/>
      </c>
      <c r="F907" s="403" t="str">
        <f>IF(Tabla1[[#This Row],[Código_Actividad]]="","",'Formulario PPGR1'!#REF!)</f>
        <v/>
      </c>
      <c r="G907" s="400"/>
      <c r="H907" s="419" t="str">
        <f>IFERROR(VLOOKUP(Tabla1[[#This Row],[Código_Actividad]],'Formulario PPGR2'!$H$10:$I$1048576,2,FALSE),"")</f>
        <v/>
      </c>
      <c r="I907" s="336" t="str">
        <f>IFERROR(VLOOKUP(Tabla1[[#This Row],[Código_Actividad]],Tabla2[[Código]:[Total de Acciones ]],15,FALSE),"")</f>
        <v/>
      </c>
      <c r="J907" s="556"/>
      <c r="K907" s="558" t="s">
        <v>688</v>
      </c>
      <c r="L907" s="557"/>
      <c r="M907" s="401" t="str">
        <f>IFERROR(VLOOKUP($L907,[4]Insumos!$C$2:$F$517,2,FALSE),"")</f>
        <v/>
      </c>
      <c r="N907" s="505"/>
      <c r="O907" s="402" t="str">
        <f>IFERROR(VLOOKUP($L907,[4]Insumos!$C$2:$F$517,3,FALSE),"")</f>
        <v/>
      </c>
      <c r="P907" s="337" t="e">
        <f>+Tabla1[[#This Row],[Precio Unitario]]*Tabla1[[#This Row],[Cantidad de Insumos]]</f>
        <v>#VALUE!</v>
      </c>
      <c r="Q907" s="402" t="str">
        <f>IFERROR(VLOOKUP($L907,[4]Insumos!$C$2:$F$517,4,FALSE),"")</f>
        <v/>
      </c>
      <c r="R907" s="571"/>
    </row>
    <row r="908" spans="2:18" x14ac:dyDescent="0.25">
      <c r="B908" s="403" t="str">
        <f>IF(Tabla1[[#This Row],[Código_Actividad]]="","",CONCATENATE(Tabla1[[#This Row],[POA]],".",Tabla1[[#This Row],[SRS]],".",Tabla1[[#This Row],[AREA]],".",Tabla1[[#This Row],[TIPO]]))</f>
        <v/>
      </c>
      <c r="C908" s="403" t="str">
        <f>IF(Tabla1[[#This Row],[Código_Actividad]]="","",'Formulario PPGR1'!#REF!)</f>
        <v/>
      </c>
      <c r="D908" s="403" t="str">
        <f>IF(Tabla1[[#This Row],[Código_Actividad]]="","",'Formulario PPGR1'!#REF!)</f>
        <v/>
      </c>
      <c r="E908" s="403" t="str">
        <f>IF(Tabla1[[#This Row],[Código_Actividad]]="","",'Formulario PPGR1'!#REF!)</f>
        <v/>
      </c>
      <c r="F908" s="403" t="str">
        <f>IF(Tabla1[[#This Row],[Código_Actividad]]="","",'Formulario PPGR1'!#REF!)</f>
        <v/>
      </c>
      <c r="G908" s="400"/>
      <c r="H908" s="419" t="str">
        <f>IFERROR(VLOOKUP(Tabla1[[#This Row],[Código_Actividad]],'Formulario PPGR2'!$H$10:$I$1048576,2,FALSE),"")</f>
        <v/>
      </c>
      <c r="I908" s="336" t="str">
        <f>IFERROR(VLOOKUP(Tabla1[[#This Row],[Código_Actividad]],Tabla2[[Código]:[Total de Acciones ]],15,FALSE),"")</f>
        <v/>
      </c>
      <c r="J908" s="556"/>
      <c r="K908" s="558" t="s">
        <v>688</v>
      </c>
      <c r="L908" s="557"/>
      <c r="M908" s="401" t="str">
        <f>IFERROR(VLOOKUP($L908,[4]Insumos!$C$2:$F$517,2,FALSE),"")</f>
        <v/>
      </c>
      <c r="N908" s="505"/>
      <c r="O908" s="402" t="str">
        <f>IFERROR(VLOOKUP($L908,[4]Insumos!$C$2:$F$517,3,FALSE),"")</f>
        <v/>
      </c>
      <c r="P908" s="337" t="e">
        <f>+Tabla1[[#This Row],[Precio Unitario]]*Tabla1[[#This Row],[Cantidad de Insumos]]</f>
        <v>#VALUE!</v>
      </c>
      <c r="Q908" s="402" t="str">
        <f>IFERROR(VLOOKUP($L908,[4]Insumos!$C$2:$F$517,4,FALSE),"")</f>
        <v/>
      </c>
      <c r="R908" s="571"/>
    </row>
    <row r="909" spans="2:18" x14ac:dyDescent="0.25">
      <c r="B909" s="403" t="str">
        <f>IF(Tabla1[[#This Row],[Código_Actividad]]="","",CONCATENATE(Tabla1[[#This Row],[POA]],".",Tabla1[[#This Row],[SRS]],".",Tabla1[[#This Row],[AREA]],".",Tabla1[[#This Row],[TIPO]]))</f>
        <v/>
      </c>
      <c r="C909" s="403" t="str">
        <f>IF(Tabla1[[#This Row],[Código_Actividad]]="","",'Formulario PPGR1'!#REF!)</f>
        <v/>
      </c>
      <c r="D909" s="403" t="str">
        <f>IF(Tabla1[[#This Row],[Código_Actividad]]="","",'Formulario PPGR1'!#REF!)</f>
        <v/>
      </c>
      <c r="E909" s="403" t="str">
        <f>IF(Tabla1[[#This Row],[Código_Actividad]]="","",'Formulario PPGR1'!#REF!)</f>
        <v/>
      </c>
      <c r="F909" s="403" t="str">
        <f>IF(Tabla1[[#This Row],[Código_Actividad]]="","",'Formulario PPGR1'!#REF!)</f>
        <v/>
      </c>
      <c r="G909" s="400"/>
      <c r="H909" s="419" t="str">
        <f>IFERROR(VLOOKUP(Tabla1[[#This Row],[Código_Actividad]],'Formulario PPGR2'!$H$10:$I$1048576,2,FALSE),"")</f>
        <v/>
      </c>
      <c r="I909" s="336" t="str">
        <f>IFERROR(VLOOKUP(Tabla1[[#This Row],[Código_Actividad]],Tabla2[[Código]:[Total de Acciones ]],15,FALSE),"")</f>
        <v/>
      </c>
      <c r="J909" s="556"/>
      <c r="K909" s="558" t="s">
        <v>841</v>
      </c>
      <c r="L909" s="557"/>
      <c r="M909" s="401" t="str">
        <f>IFERROR(VLOOKUP($L909,[4]Insumos!$C$2:$F$517,2,FALSE),"")</f>
        <v/>
      </c>
      <c r="N909" s="505"/>
      <c r="O909" s="402" t="str">
        <f>IFERROR(VLOOKUP($L909,[4]Insumos!$C$2:$F$517,3,FALSE),"")</f>
        <v/>
      </c>
      <c r="P909" s="337" t="e">
        <f>+Tabla1[[#This Row],[Precio Unitario]]*Tabla1[[#This Row],[Cantidad de Insumos]]</f>
        <v>#VALUE!</v>
      </c>
      <c r="Q909" s="402" t="str">
        <f>IFERROR(VLOOKUP($L909,[4]Insumos!$C$2:$F$517,4,FALSE),"")</f>
        <v/>
      </c>
      <c r="R909" s="571"/>
    </row>
    <row r="910" spans="2:18" x14ac:dyDescent="0.25">
      <c r="B910" s="403" t="str">
        <f>IF(Tabla1[[#This Row],[Código_Actividad]]="","",CONCATENATE(Tabla1[[#This Row],[POA]],".",Tabla1[[#This Row],[SRS]],".",Tabla1[[#This Row],[AREA]],".",Tabla1[[#This Row],[TIPO]]))</f>
        <v/>
      </c>
      <c r="C910" s="403" t="str">
        <f>IF(Tabla1[[#This Row],[Código_Actividad]]="","",'Formulario PPGR1'!#REF!)</f>
        <v/>
      </c>
      <c r="D910" s="403" t="str">
        <f>IF(Tabla1[[#This Row],[Código_Actividad]]="","",'Formulario PPGR1'!#REF!)</f>
        <v/>
      </c>
      <c r="E910" s="403" t="str">
        <f>IF(Tabla1[[#This Row],[Código_Actividad]]="","",'Formulario PPGR1'!#REF!)</f>
        <v/>
      </c>
      <c r="F910" s="403" t="str">
        <f>IF(Tabla1[[#This Row],[Código_Actividad]]="","",'Formulario PPGR1'!#REF!)</f>
        <v/>
      </c>
      <c r="G910" s="400"/>
      <c r="H910" s="419" t="str">
        <f>IFERROR(VLOOKUP(Tabla1[[#This Row],[Código_Actividad]],'Formulario PPGR2'!$H$10:$I$1048576,2,FALSE),"")</f>
        <v/>
      </c>
      <c r="I910" s="336" t="str">
        <f>IFERROR(VLOOKUP(Tabla1[[#This Row],[Código_Actividad]],Tabla2[[Código]:[Total de Acciones ]],15,FALSE),"")</f>
        <v/>
      </c>
      <c r="J910" s="556"/>
      <c r="K910" s="558" t="s">
        <v>1008</v>
      </c>
      <c r="L910" s="557"/>
      <c r="M910" s="401" t="str">
        <f>IFERROR(VLOOKUP($L910,[4]Insumos!$C$2:$F$517,2,FALSE),"")</f>
        <v/>
      </c>
      <c r="N910" s="505"/>
      <c r="O910" s="402" t="str">
        <f>IFERROR(VLOOKUP($L910,[4]Insumos!$C$2:$F$517,3,FALSE),"")</f>
        <v/>
      </c>
      <c r="P910" s="337" t="e">
        <f>+Tabla1[[#This Row],[Precio Unitario]]*Tabla1[[#This Row],[Cantidad de Insumos]]</f>
        <v>#VALUE!</v>
      </c>
      <c r="Q910" s="402" t="str">
        <f>IFERROR(VLOOKUP($L910,[4]Insumos!$C$2:$F$517,4,FALSE),"")</f>
        <v/>
      </c>
      <c r="R910" s="571"/>
    </row>
    <row r="911" spans="2:18" x14ac:dyDescent="0.25">
      <c r="B911" s="403" t="str">
        <f>IF(Tabla1[[#This Row],[Código_Actividad]]="","",CONCATENATE(Tabla1[[#This Row],[POA]],".",Tabla1[[#This Row],[SRS]],".",Tabla1[[#This Row],[AREA]],".",Tabla1[[#This Row],[TIPO]]))</f>
        <v/>
      </c>
      <c r="C911" s="403" t="str">
        <f>IF(Tabla1[[#This Row],[Código_Actividad]]="","",'Formulario PPGR1'!#REF!)</f>
        <v/>
      </c>
      <c r="D911" s="403" t="str">
        <f>IF(Tabla1[[#This Row],[Código_Actividad]]="","",'Formulario PPGR1'!#REF!)</f>
        <v/>
      </c>
      <c r="E911" s="403" t="str">
        <f>IF(Tabla1[[#This Row],[Código_Actividad]]="","",'Formulario PPGR1'!#REF!)</f>
        <v/>
      </c>
      <c r="F911" s="403" t="str">
        <f>IF(Tabla1[[#This Row],[Código_Actividad]]="","",'Formulario PPGR1'!#REF!)</f>
        <v/>
      </c>
      <c r="G911" s="400"/>
      <c r="H911" s="419" t="str">
        <f>IFERROR(VLOOKUP(Tabla1[[#This Row],[Código_Actividad]],'Formulario PPGR2'!$H$10:$I$1048576,2,FALSE),"")</f>
        <v/>
      </c>
      <c r="I911" s="336" t="str">
        <f>IFERROR(VLOOKUP(Tabla1[[#This Row],[Código_Actividad]],Tabla2[[Código]:[Total de Acciones ]],15,FALSE),"")</f>
        <v/>
      </c>
      <c r="J911" s="556"/>
      <c r="K911" s="558" t="s">
        <v>1008</v>
      </c>
      <c r="L911" s="557"/>
      <c r="M911" s="401" t="str">
        <f>IFERROR(VLOOKUP($L911,[4]Insumos!$C$2:$F$517,2,FALSE),"")</f>
        <v/>
      </c>
      <c r="N911" s="505"/>
      <c r="O911" s="402" t="str">
        <f>IFERROR(VLOOKUP($L911,[4]Insumos!$C$2:$F$517,3,FALSE),"")</f>
        <v/>
      </c>
      <c r="P911" s="337" t="e">
        <f>+Tabla1[[#This Row],[Precio Unitario]]*Tabla1[[#This Row],[Cantidad de Insumos]]</f>
        <v>#VALUE!</v>
      </c>
      <c r="Q911" s="402" t="str">
        <f>IFERROR(VLOOKUP($L911,[4]Insumos!$C$2:$F$517,4,FALSE),"")</f>
        <v/>
      </c>
      <c r="R911" s="571"/>
    </row>
    <row r="912" spans="2:18" x14ac:dyDescent="0.25">
      <c r="B912" s="403" t="str">
        <f>IF(Tabla1[[#This Row],[Código_Actividad]]="","",CONCATENATE(Tabla1[[#This Row],[POA]],".",Tabla1[[#This Row],[SRS]],".",Tabla1[[#This Row],[AREA]],".",Tabla1[[#This Row],[TIPO]]))</f>
        <v/>
      </c>
      <c r="C912" s="403" t="str">
        <f>IF(Tabla1[[#This Row],[Código_Actividad]]="","",'Formulario PPGR1'!#REF!)</f>
        <v/>
      </c>
      <c r="D912" s="403" t="str">
        <f>IF(Tabla1[[#This Row],[Código_Actividad]]="","",'Formulario PPGR1'!#REF!)</f>
        <v/>
      </c>
      <c r="E912" s="403" t="str">
        <f>IF(Tabla1[[#This Row],[Código_Actividad]]="","",'Formulario PPGR1'!#REF!)</f>
        <v/>
      </c>
      <c r="F912" s="403" t="str">
        <f>IF(Tabla1[[#This Row],[Código_Actividad]]="","",'Formulario PPGR1'!#REF!)</f>
        <v/>
      </c>
      <c r="G912" s="400"/>
      <c r="H912" s="419" t="str">
        <f>IFERROR(VLOOKUP(Tabla1[[#This Row],[Código_Actividad]],'Formulario PPGR2'!$H$10:$I$1048576,2,FALSE),"")</f>
        <v/>
      </c>
      <c r="I912" s="336" t="str">
        <f>IFERROR(VLOOKUP(Tabla1[[#This Row],[Código_Actividad]],Tabla2[[Código]:[Total de Acciones ]],15,FALSE),"")</f>
        <v/>
      </c>
      <c r="J912" s="556"/>
      <c r="K912" s="558" t="s">
        <v>1008</v>
      </c>
      <c r="L912" s="557"/>
      <c r="M912" s="401" t="str">
        <f>IFERROR(VLOOKUP($L912,[4]Insumos!$C$2:$F$517,2,FALSE),"")</f>
        <v/>
      </c>
      <c r="N912" s="505"/>
      <c r="O912" s="402" t="str">
        <f>IFERROR(VLOOKUP($L912,[4]Insumos!$C$2:$F$517,3,FALSE),"")</f>
        <v/>
      </c>
      <c r="P912" s="337" t="e">
        <f>+Tabla1[[#This Row],[Precio Unitario]]*Tabla1[[#This Row],[Cantidad de Insumos]]</f>
        <v>#VALUE!</v>
      </c>
      <c r="Q912" s="402" t="str">
        <f>IFERROR(VLOOKUP($L912,[4]Insumos!$C$2:$F$517,4,FALSE),"")</f>
        <v/>
      </c>
      <c r="R912" s="571"/>
    </row>
    <row r="913" spans="2:18" x14ac:dyDescent="0.25">
      <c r="B913" s="403" t="str">
        <f>IF(Tabla1[[#This Row],[Código_Actividad]]="","",CONCATENATE(Tabla1[[#This Row],[POA]],".",Tabla1[[#This Row],[SRS]],".",Tabla1[[#This Row],[AREA]],".",Tabla1[[#This Row],[TIPO]]))</f>
        <v/>
      </c>
      <c r="C913" s="403" t="str">
        <f>IF(Tabla1[[#This Row],[Código_Actividad]]="","",'Formulario PPGR1'!#REF!)</f>
        <v/>
      </c>
      <c r="D913" s="403" t="str">
        <f>IF(Tabla1[[#This Row],[Código_Actividad]]="","",'Formulario PPGR1'!#REF!)</f>
        <v/>
      </c>
      <c r="E913" s="403" t="str">
        <f>IF(Tabla1[[#This Row],[Código_Actividad]]="","",'Formulario PPGR1'!#REF!)</f>
        <v/>
      </c>
      <c r="F913" s="403" t="str">
        <f>IF(Tabla1[[#This Row],[Código_Actividad]]="","",'Formulario PPGR1'!#REF!)</f>
        <v/>
      </c>
      <c r="G913" s="400"/>
      <c r="H913" s="419" t="str">
        <f>IFERROR(VLOOKUP(Tabla1[[#This Row],[Código_Actividad]],'Formulario PPGR2'!$H$10:$I$1048576,2,FALSE),"")</f>
        <v/>
      </c>
      <c r="I913" s="336" t="str">
        <f>IFERROR(VLOOKUP(Tabla1[[#This Row],[Código_Actividad]],Tabla2[[Código]:[Total de Acciones ]],15,FALSE),"")</f>
        <v/>
      </c>
      <c r="J913" s="556"/>
      <c r="K913" s="558" t="s">
        <v>1128</v>
      </c>
      <c r="L913" s="557"/>
      <c r="M913" s="401" t="str">
        <f>IFERROR(VLOOKUP($L913,[4]Insumos!$C$2:$F$517,2,FALSE),"")</f>
        <v/>
      </c>
      <c r="N913" s="505"/>
      <c r="O913" s="402" t="str">
        <f>IFERROR(VLOOKUP($L913,[4]Insumos!$C$2:$F$517,3,FALSE),"")</f>
        <v/>
      </c>
      <c r="P913" s="337" t="e">
        <f>+Tabla1[[#This Row],[Precio Unitario]]*Tabla1[[#This Row],[Cantidad de Insumos]]</f>
        <v>#VALUE!</v>
      </c>
      <c r="Q913" s="402" t="str">
        <f>IFERROR(VLOOKUP($L913,[4]Insumos!$C$2:$F$517,4,FALSE),"")</f>
        <v/>
      </c>
      <c r="R913" s="571"/>
    </row>
    <row r="914" spans="2:18" x14ac:dyDescent="0.25">
      <c r="B914" s="403" t="str">
        <f>IF(Tabla1[[#This Row],[Código_Actividad]]="","",CONCATENATE(Tabla1[[#This Row],[POA]],".",Tabla1[[#This Row],[SRS]],".",Tabla1[[#This Row],[AREA]],".",Tabla1[[#This Row],[TIPO]]))</f>
        <v/>
      </c>
      <c r="C914" s="403" t="str">
        <f>IF(Tabla1[[#This Row],[Código_Actividad]]="","",'Formulario PPGR1'!#REF!)</f>
        <v/>
      </c>
      <c r="D914" s="403" t="str">
        <f>IF(Tabla1[[#This Row],[Código_Actividad]]="","",'Formulario PPGR1'!#REF!)</f>
        <v/>
      </c>
      <c r="E914" s="403" t="str">
        <f>IF(Tabla1[[#This Row],[Código_Actividad]]="","",'Formulario PPGR1'!#REF!)</f>
        <v/>
      </c>
      <c r="F914" s="403" t="str">
        <f>IF(Tabla1[[#This Row],[Código_Actividad]]="","",'Formulario PPGR1'!#REF!)</f>
        <v/>
      </c>
      <c r="G914" s="400"/>
      <c r="H914" s="419" t="str">
        <f>IFERROR(VLOOKUP(Tabla1[[#This Row],[Código_Actividad]],'Formulario PPGR2'!$H$10:$I$1048576,2,FALSE),"")</f>
        <v/>
      </c>
      <c r="I914" s="336" t="str">
        <f>IFERROR(VLOOKUP(Tabla1[[#This Row],[Código_Actividad]],Tabla2[[Código]:[Total de Acciones ]],15,FALSE),"")</f>
        <v/>
      </c>
      <c r="J914" s="556"/>
      <c r="K914" s="558" t="str">
        <f>IFERROR(VLOOKUP($J914,[7]LSIns!$B$5:$C$45,2,FALSE),"")</f>
        <v/>
      </c>
      <c r="L914" s="557"/>
      <c r="M914" s="401" t="str">
        <f>IFERROR(VLOOKUP($L914,[4]Insumos!$C$2:$F$517,2,FALSE),"")</f>
        <v/>
      </c>
      <c r="N914" s="505"/>
      <c r="O914" s="402" t="str">
        <f>IFERROR(VLOOKUP($L914,[4]Insumos!$C$2:$F$517,3,FALSE),"")</f>
        <v/>
      </c>
      <c r="P914" s="337" t="e">
        <f>+Tabla1[[#This Row],[Precio Unitario]]*Tabla1[[#This Row],[Cantidad de Insumos]]</f>
        <v>#VALUE!</v>
      </c>
      <c r="Q914" s="402" t="str">
        <f>IFERROR(VLOOKUP($L914,[4]Insumos!$C$2:$F$517,4,FALSE),"")</f>
        <v/>
      </c>
      <c r="R914" s="571"/>
    </row>
    <row r="915" spans="2:18" x14ac:dyDescent="0.25">
      <c r="B915" s="403" t="str">
        <f>IF(Tabla1[[#This Row],[Código_Actividad]]="","",CONCATENATE(Tabla1[[#This Row],[POA]],".",Tabla1[[#This Row],[SRS]],".",Tabla1[[#This Row],[AREA]],".",Tabla1[[#This Row],[TIPO]]))</f>
        <v/>
      </c>
      <c r="C915" s="403" t="str">
        <f>IF(Tabla1[[#This Row],[Código_Actividad]]="","",'Formulario PPGR1'!#REF!)</f>
        <v/>
      </c>
      <c r="D915" s="403" t="str">
        <f>IF(Tabla1[[#This Row],[Código_Actividad]]="","",'Formulario PPGR1'!#REF!)</f>
        <v/>
      </c>
      <c r="E915" s="403" t="str">
        <f>IF(Tabla1[[#This Row],[Código_Actividad]]="","",'Formulario PPGR1'!#REF!)</f>
        <v/>
      </c>
      <c r="F915" s="403" t="str">
        <f>IF(Tabla1[[#This Row],[Código_Actividad]]="","",'Formulario PPGR1'!#REF!)</f>
        <v/>
      </c>
      <c r="G915" s="400"/>
      <c r="H915" s="419" t="str">
        <f>IFERROR(VLOOKUP(Tabla1[[#This Row],[Código_Actividad]],'Formulario PPGR2'!$H$10:$I$1048576,2,FALSE),"")</f>
        <v/>
      </c>
      <c r="I915" s="336" t="str">
        <f>IFERROR(VLOOKUP(Tabla1[[#This Row],[Código_Actividad]],Tabla2[[Código]:[Total de Acciones ]],15,FALSE),"")</f>
        <v/>
      </c>
      <c r="J915" s="556"/>
      <c r="K915" s="558" t="str">
        <f>IFERROR(VLOOKUP($J915,[7]LSIns!$B$5:$C$45,2,FALSE),"")</f>
        <v/>
      </c>
      <c r="L915" s="557"/>
      <c r="M915" s="401" t="str">
        <f>IFERROR(VLOOKUP($L915,[4]Insumos!$C$2:$F$517,2,FALSE),"")</f>
        <v/>
      </c>
      <c r="N915" s="505"/>
      <c r="O915" s="402" t="str">
        <f>IFERROR(VLOOKUP($L915,[4]Insumos!$C$2:$F$517,3,FALSE),"")</f>
        <v/>
      </c>
      <c r="P915" s="337" t="e">
        <f>+Tabla1[[#This Row],[Precio Unitario]]*Tabla1[[#This Row],[Cantidad de Insumos]]</f>
        <v>#VALUE!</v>
      </c>
      <c r="Q915" s="402" t="str">
        <f>IFERROR(VLOOKUP($L915,[4]Insumos!$C$2:$F$517,4,FALSE),"")</f>
        <v/>
      </c>
      <c r="R915" s="571"/>
    </row>
    <row r="916" spans="2:18" x14ac:dyDescent="0.25">
      <c r="B916" s="403" t="str">
        <f>IF(Tabla1[[#This Row],[Código_Actividad]]="","",CONCATENATE(Tabla1[[#This Row],[POA]],".",Tabla1[[#This Row],[SRS]],".",Tabla1[[#This Row],[AREA]],".",Tabla1[[#This Row],[TIPO]]))</f>
        <v/>
      </c>
      <c r="C916" s="403" t="str">
        <f>IF(Tabla1[[#This Row],[Código_Actividad]]="","",'Formulario PPGR1'!#REF!)</f>
        <v/>
      </c>
      <c r="D916" s="403" t="str">
        <f>IF(Tabla1[[#This Row],[Código_Actividad]]="","",'Formulario PPGR1'!#REF!)</f>
        <v/>
      </c>
      <c r="E916" s="403" t="str">
        <f>IF(Tabla1[[#This Row],[Código_Actividad]]="","",'Formulario PPGR1'!#REF!)</f>
        <v/>
      </c>
      <c r="F916" s="403" t="str">
        <f>IF(Tabla1[[#This Row],[Código_Actividad]]="","",'Formulario PPGR1'!#REF!)</f>
        <v/>
      </c>
      <c r="G916" s="400"/>
      <c r="H916" s="419" t="str">
        <f>IFERROR(VLOOKUP(Tabla1[[#This Row],[Código_Actividad]],'Formulario PPGR2'!$H$10:$I$1048576,2,FALSE),"")</f>
        <v/>
      </c>
      <c r="I916" s="336" t="str">
        <f>IFERROR(VLOOKUP(Tabla1[[#This Row],[Código_Actividad]],Tabla2[[Código]:[Total de Acciones ]],15,FALSE),"")</f>
        <v/>
      </c>
      <c r="J916" s="556"/>
      <c r="K916" s="558" t="str">
        <f>IFERROR(VLOOKUP($J916,[7]LSIns!$B$5:$C$45,2,FALSE),"")</f>
        <v/>
      </c>
      <c r="L916" s="557"/>
      <c r="M916" s="401" t="str">
        <f>IFERROR(VLOOKUP($L916,[4]Insumos!$C$2:$F$517,2,FALSE),"")</f>
        <v/>
      </c>
      <c r="N916" s="505"/>
      <c r="O916" s="402" t="str">
        <f>IFERROR(VLOOKUP($L916,[4]Insumos!$C$2:$F$517,3,FALSE),"")</f>
        <v/>
      </c>
      <c r="P916" s="337" t="e">
        <f>+Tabla1[[#This Row],[Precio Unitario]]*Tabla1[[#This Row],[Cantidad de Insumos]]</f>
        <v>#VALUE!</v>
      </c>
      <c r="Q916" s="402" t="str">
        <f>IFERROR(VLOOKUP($L916,[4]Insumos!$C$2:$F$517,4,FALSE),"")</f>
        <v/>
      </c>
      <c r="R916" s="571"/>
    </row>
    <row r="917" spans="2:18" x14ac:dyDescent="0.25">
      <c r="B917" s="403" t="str">
        <f>IF(Tabla1[[#This Row],[Código_Actividad]]="","",CONCATENATE(Tabla1[[#This Row],[POA]],".",Tabla1[[#This Row],[SRS]],".",Tabla1[[#This Row],[AREA]],".",Tabla1[[#This Row],[TIPO]]))</f>
        <v/>
      </c>
      <c r="C917" s="403" t="str">
        <f>IF(Tabla1[[#This Row],[Código_Actividad]]="","",'Formulario PPGR1'!#REF!)</f>
        <v/>
      </c>
      <c r="D917" s="403" t="str">
        <f>IF(Tabla1[[#This Row],[Código_Actividad]]="","",'Formulario PPGR1'!#REF!)</f>
        <v/>
      </c>
      <c r="E917" s="403" t="str">
        <f>IF(Tabla1[[#This Row],[Código_Actividad]]="","",'Formulario PPGR1'!#REF!)</f>
        <v/>
      </c>
      <c r="F917" s="403" t="str">
        <f>IF(Tabla1[[#This Row],[Código_Actividad]]="","",'Formulario PPGR1'!#REF!)</f>
        <v/>
      </c>
      <c r="G917" s="400"/>
      <c r="H917" s="419" t="str">
        <f>IFERROR(VLOOKUP(Tabla1[[#This Row],[Código_Actividad]],'Formulario PPGR2'!$H$10:$I$1048576,2,FALSE),"")</f>
        <v/>
      </c>
      <c r="I917" s="336" t="str">
        <f>IFERROR(VLOOKUP(Tabla1[[#This Row],[Código_Actividad]],Tabla2[[Código]:[Total de Acciones ]],15,FALSE),"")</f>
        <v/>
      </c>
      <c r="J917" s="556"/>
      <c r="K917" s="558" t="str">
        <f>IFERROR(VLOOKUP($J917,[7]LSIns!$B$5:$C$45,2,FALSE),"")</f>
        <v/>
      </c>
      <c r="L917" s="557"/>
      <c r="M917" s="401" t="str">
        <f>IFERROR(VLOOKUP($L917,[4]Insumos!$C$2:$F$517,2,FALSE),"")</f>
        <v/>
      </c>
      <c r="N917" s="505"/>
      <c r="O917" s="402" t="str">
        <f>IFERROR(VLOOKUP($L917,[4]Insumos!$C$2:$F$517,3,FALSE),"")</f>
        <v/>
      </c>
      <c r="P917" s="337" t="e">
        <f>+Tabla1[[#This Row],[Precio Unitario]]*Tabla1[[#This Row],[Cantidad de Insumos]]</f>
        <v>#VALUE!</v>
      </c>
      <c r="Q917" s="402" t="str">
        <f>IFERROR(VLOOKUP($L917,[4]Insumos!$C$2:$F$517,4,FALSE),"")</f>
        <v/>
      </c>
      <c r="R917" s="571"/>
    </row>
    <row r="918" spans="2:18" x14ac:dyDescent="0.25">
      <c r="B918" s="403" t="str">
        <f>IF(Tabla1[[#This Row],[Código_Actividad]]="","",CONCATENATE(Tabla1[[#This Row],[POA]],".",Tabla1[[#This Row],[SRS]],".",Tabla1[[#This Row],[AREA]],".",Tabla1[[#This Row],[TIPO]]))</f>
        <v/>
      </c>
      <c r="C918" s="403" t="str">
        <f>IF(Tabla1[[#This Row],[Código_Actividad]]="","",'Formulario PPGR1'!#REF!)</f>
        <v/>
      </c>
      <c r="D918" s="403" t="str">
        <f>IF(Tabla1[[#This Row],[Código_Actividad]]="","",'Formulario PPGR1'!#REF!)</f>
        <v/>
      </c>
      <c r="E918" s="403" t="str">
        <f>IF(Tabla1[[#This Row],[Código_Actividad]]="","",'Formulario PPGR1'!#REF!)</f>
        <v/>
      </c>
      <c r="F918" s="403" t="str">
        <f>IF(Tabla1[[#This Row],[Código_Actividad]]="","",'Formulario PPGR1'!#REF!)</f>
        <v/>
      </c>
      <c r="G918" s="400"/>
      <c r="H918" s="419" t="str">
        <f>IFERROR(VLOOKUP(Tabla1[[#This Row],[Código_Actividad]],'Formulario PPGR2'!$H$10:$I$1048576,2,FALSE),"")</f>
        <v/>
      </c>
      <c r="I918" s="336" t="str">
        <f>IFERROR(VLOOKUP(Tabla1[[#This Row],[Código_Actividad]],Tabla2[[Código]:[Total de Acciones ]],15,FALSE),"")</f>
        <v/>
      </c>
      <c r="J918" s="556"/>
      <c r="K918" s="558" t="str">
        <f>IFERROR(VLOOKUP($J918,[7]LSIns!$B$5:$C$45,2,FALSE),"")</f>
        <v/>
      </c>
      <c r="L918" s="557"/>
      <c r="M918" s="401" t="str">
        <f>IFERROR(VLOOKUP($L918,[4]Insumos!$C$2:$F$517,2,FALSE),"")</f>
        <v/>
      </c>
      <c r="N918" s="505"/>
      <c r="O918" s="402" t="str">
        <f>IFERROR(VLOOKUP($L918,[4]Insumos!$C$2:$F$517,3,FALSE),"")</f>
        <v/>
      </c>
      <c r="P918" s="337" t="e">
        <f>+Tabla1[[#This Row],[Precio Unitario]]*Tabla1[[#This Row],[Cantidad de Insumos]]</f>
        <v>#VALUE!</v>
      </c>
      <c r="Q918" s="402" t="str">
        <f>IFERROR(VLOOKUP($L918,[4]Insumos!$C$2:$F$517,4,FALSE),"")</f>
        <v/>
      </c>
      <c r="R918" s="571"/>
    </row>
    <row r="919" spans="2:18" x14ac:dyDescent="0.25">
      <c r="B919" s="403" t="str">
        <f>IF(Tabla1[[#This Row],[Código_Actividad]]="","",CONCATENATE(Tabla1[[#This Row],[POA]],".",Tabla1[[#This Row],[SRS]],".",Tabla1[[#This Row],[AREA]],".",Tabla1[[#This Row],[TIPO]]))</f>
        <v/>
      </c>
      <c r="C919" s="403" t="str">
        <f>IF(Tabla1[[#This Row],[Código_Actividad]]="","",'Formulario PPGR1'!#REF!)</f>
        <v/>
      </c>
      <c r="D919" s="403" t="str">
        <f>IF(Tabla1[[#This Row],[Código_Actividad]]="","",'Formulario PPGR1'!#REF!)</f>
        <v/>
      </c>
      <c r="E919" s="403" t="str">
        <f>IF(Tabla1[[#This Row],[Código_Actividad]]="","",'Formulario PPGR1'!#REF!)</f>
        <v/>
      </c>
      <c r="F919" s="403" t="str">
        <f>IF(Tabla1[[#This Row],[Código_Actividad]]="","",'Formulario PPGR1'!#REF!)</f>
        <v/>
      </c>
      <c r="G919" s="400"/>
      <c r="H919" s="419" t="str">
        <f>IFERROR(VLOOKUP(Tabla1[[#This Row],[Código_Actividad]],'Formulario PPGR2'!$H$10:$I$1048576,2,FALSE),"")</f>
        <v/>
      </c>
      <c r="I919" s="336" t="str">
        <f>IFERROR(VLOOKUP(Tabla1[[#This Row],[Código_Actividad]],Tabla2[[Código]:[Total de Acciones ]],15,FALSE),"")</f>
        <v/>
      </c>
      <c r="J919" s="556"/>
      <c r="K919" s="558" t="str">
        <f>IFERROR(VLOOKUP($J919,[7]LSIns!$B$5:$C$45,2,FALSE),"")</f>
        <v/>
      </c>
      <c r="L919" s="557"/>
      <c r="M919" s="401" t="str">
        <f>IFERROR(VLOOKUP($L919,[4]Insumos!$C$2:$F$517,2,FALSE),"")</f>
        <v/>
      </c>
      <c r="N919" s="505"/>
      <c r="O919" s="402" t="str">
        <f>IFERROR(VLOOKUP($L919,[4]Insumos!$C$2:$F$517,3,FALSE),"")</f>
        <v/>
      </c>
      <c r="P919" s="337" t="e">
        <f>+Tabla1[[#This Row],[Precio Unitario]]*Tabla1[[#This Row],[Cantidad de Insumos]]</f>
        <v>#VALUE!</v>
      </c>
      <c r="Q919" s="402" t="str">
        <f>IFERROR(VLOOKUP($L919,[4]Insumos!$C$2:$F$517,4,FALSE),"")</f>
        <v/>
      </c>
      <c r="R919" s="571"/>
    </row>
    <row r="920" spans="2:18" x14ac:dyDescent="0.25">
      <c r="B920" s="403" t="str">
        <f>IF(Tabla1[[#This Row],[Código_Actividad]]="","",CONCATENATE(Tabla1[[#This Row],[POA]],".",Tabla1[[#This Row],[SRS]],".",Tabla1[[#This Row],[AREA]],".",Tabla1[[#This Row],[TIPO]]))</f>
        <v/>
      </c>
      <c r="C920" s="403" t="str">
        <f>IF(Tabla1[[#This Row],[Código_Actividad]]="","",'Formulario PPGR1'!#REF!)</f>
        <v/>
      </c>
      <c r="D920" s="403" t="str">
        <f>IF(Tabla1[[#This Row],[Código_Actividad]]="","",'Formulario PPGR1'!#REF!)</f>
        <v/>
      </c>
      <c r="E920" s="403" t="str">
        <f>IF(Tabla1[[#This Row],[Código_Actividad]]="","",'Formulario PPGR1'!#REF!)</f>
        <v/>
      </c>
      <c r="F920" s="403" t="str">
        <f>IF(Tabla1[[#This Row],[Código_Actividad]]="","",'Formulario PPGR1'!#REF!)</f>
        <v/>
      </c>
      <c r="G920" s="400"/>
      <c r="H920" s="419" t="str">
        <f>IFERROR(VLOOKUP(Tabla1[[#This Row],[Código_Actividad]],'Formulario PPGR2'!$H$10:$I$1048576,2,FALSE),"")</f>
        <v/>
      </c>
      <c r="I920" s="336" t="str">
        <f>IFERROR(VLOOKUP(Tabla1[[#This Row],[Código_Actividad]],Tabla2[[Código]:[Total de Acciones ]],15,FALSE),"")</f>
        <v/>
      </c>
      <c r="J920" s="556"/>
      <c r="K920" s="558" t="str">
        <f>IFERROR(VLOOKUP($J920,[7]LSIns!$B$5:$C$45,2,FALSE),"")</f>
        <v/>
      </c>
      <c r="L920" s="557"/>
      <c r="M920" s="401" t="str">
        <f>IFERROR(VLOOKUP($L920,[4]Insumos!$C$2:$F$517,2,FALSE),"")</f>
        <v/>
      </c>
      <c r="N920" s="505"/>
      <c r="O920" s="402" t="str">
        <f>IFERROR(VLOOKUP($L920,[4]Insumos!$C$2:$F$517,3,FALSE),"")</f>
        <v/>
      </c>
      <c r="P920" s="337" t="e">
        <f>+Tabla1[[#This Row],[Precio Unitario]]*Tabla1[[#This Row],[Cantidad de Insumos]]</f>
        <v>#VALUE!</v>
      </c>
      <c r="Q920" s="402" t="str">
        <f>IFERROR(VLOOKUP($L920,[4]Insumos!$C$2:$F$517,4,FALSE),"")</f>
        <v/>
      </c>
      <c r="R920" s="571"/>
    </row>
    <row r="921" spans="2:18" x14ac:dyDescent="0.25">
      <c r="B921" s="403" t="str">
        <f>IF(Tabla1[[#This Row],[Código_Actividad]]="","",CONCATENATE(Tabla1[[#This Row],[POA]],".",Tabla1[[#This Row],[SRS]],".",Tabla1[[#This Row],[AREA]],".",Tabla1[[#This Row],[TIPO]]))</f>
        <v/>
      </c>
      <c r="C921" s="403" t="str">
        <f>IF(Tabla1[[#This Row],[Código_Actividad]]="","",'Formulario PPGR1'!#REF!)</f>
        <v/>
      </c>
      <c r="D921" s="403" t="str">
        <f>IF(Tabla1[[#This Row],[Código_Actividad]]="","",'Formulario PPGR1'!#REF!)</f>
        <v/>
      </c>
      <c r="E921" s="403" t="str">
        <f>IF(Tabla1[[#This Row],[Código_Actividad]]="","",'Formulario PPGR1'!#REF!)</f>
        <v/>
      </c>
      <c r="F921" s="403" t="str">
        <f>IF(Tabla1[[#This Row],[Código_Actividad]]="","",'Formulario PPGR1'!#REF!)</f>
        <v/>
      </c>
      <c r="G921" s="400"/>
      <c r="H921" s="419" t="str">
        <f>IFERROR(VLOOKUP(Tabla1[[#This Row],[Código_Actividad]],'Formulario PPGR2'!$H$10:$I$1048576,2,FALSE),"")</f>
        <v/>
      </c>
      <c r="I921" s="336" t="str">
        <f>IFERROR(VLOOKUP(Tabla1[[#This Row],[Código_Actividad]],Tabla2[[Código]:[Total de Acciones ]],15,FALSE),"")</f>
        <v/>
      </c>
      <c r="J921" s="556"/>
      <c r="K921" s="558" t="str">
        <f>IFERROR(VLOOKUP($J921,[7]LSIns!$B$5:$C$45,2,FALSE),"")</f>
        <v/>
      </c>
      <c r="L921" s="557"/>
      <c r="M921" s="401" t="str">
        <f>IFERROR(VLOOKUP($L921,[4]Insumos!$C$2:$F$517,2,FALSE),"")</f>
        <v/>
      </c>
      <c r="N921" s="505"/>
      <c r="O921" s="402" t="str">
        <f>IFERROR(VLOOKUP($L921,[4]Insumos!$C$2:$F$517,3,FALSE),"")</f>
        <v/>
      </c>
      <c r="P921" s="337" t="e">
        <f>+Tabla1[[#This Row],[Precio Unitario]]*Tabla1[[#This Row],[Cantidad de Insumos]]</f>
        <v>#VALUE!</v>
      </c>
      <c r="Q921" s="402" t="str">
        <f>IFERROR(VLOOKUP($L921,[4]Insumos!$C$2:$F$517,4,FALSE),"")</f>
        <v/>
      </c>
      <c r="R921" s="571"/>
    </row>
    <row r="922" spans="2:18" x14ac:dyDescent="0.25">
      <c r="B922" s="403" t="str">
        <f>IF(Tabla1[[#This Row],[Código_Actividad]]="","",CONCATENATE(Tabla1[[#This Row],[POA]],".",Tabla1[[#This Row],[SRS]],".",Tabla1[[#This Row],[AREA]],".",Tabla1[[#This Row],[TIPO]]))</f>
        <v/>
      </c>
      <c r="C922" s="403" t="str">
        <f>IF(Tabla1[[#This Row],[Código_Actividad]]="","",'Formulario PPGR1'!#REF!)</f>
        <v/>
      </c>
      <c r="D922" s="403" t="str">
        <f>IF(Tabla1[[#This Row],[Código_Actividad]]="","",'Formulario PPGR1'!#REF!)</f>
        <v/>
      </c>
      <c r="E922" s="403" t="str">
        <f>IF(Tabla1[[#This Row],[Código_Actividad]]="","",'Formulario PPGR1'!#REF!)</f>
        <v/>
      </c>
      <c r="F922" s="403" t="str">
        <f>IF(Tabla1[[#This Row],[Código_Actividad]]="","",'Formulario PPGR1'!#REF!)</f>
        <v/>
      </c>
      <c r="G922" s="400"/>
      <c r="H922" s="419" t="str">
        <f>IFERROR(VLOOKUP(Tabla1[[#This Row],[Código_Actividad]],'Formulario PPGR2'!$H$10:$I$1048576,2,FALSE),"")</f>
        <v/>
      </c>
      <c r="I922" s="336" t="str">
        <f>IFERROR(VLOOKUP(Tabla1[[#This Row],[Código_Actividad]],Tabla2[[Código]:[Total de Acciones ]],15,FALSE),"")</f>
        <v/>
      </c>
      <c r="J922" s="556"/>
      <c r="K922" s="558" t="str">
        <f>IFERROR(VLOOKUP($J922,[7]LSIns!$B$5:$C$45,2,FALSE),"")</f>
        <v/>
      </c>
      <c r="L922" s="557"/>
      <c r="M922" s="401" t="str">
        <f>IFERROR(VLOOKUP($L922,[4]Insumos!$C$2:$F$517,2,FALSE),"")</f>
        <v/>
      </c>
      <c r="N922" s="505"/>
      <c r="O922" s="402" t="str">
        <f>IFERROR(VLOOKUP($L922,[4]Insumos!$C$2:$F$517,3,FALSE),"")</f>
        <v/>
      </c>
      <c r="P922" s="337" t="e">
        <f>+Tabla1[[#This Row],[Precio Unitario]]*Tabla1[[#This Row],[Cantidad de Insumos]]</f>
        <v>#VALUE!</v>
      </c>
      <c r="Q922" s="402" t="str">
        <f>IFERROR(VLOOKUP($L922,[4]Insumos!$C$2:$F$517,4,FALSE),"")</f>
        <v/>
      </c>
      <c r="R922" s="571"/>
    </row>
    <row r="923" spans="2:18" x14ac:dyDescent="0.25">
      <c r="B923" s="403" t="str">
        <f>IF(Tabla1[[#This Row],[Código_Actividad]]="","",CONCATENATE(Tabla1[[#This Row],[POA]],".",Tabla1[[#This Row],[SRS]],".",Tabla1[[#This Row],[AREA]],".",Tabla1[[#This Row],[TIPO]]))</f>
        <v/>
      </c>
      <c r="C923" s="403" t="str">
        <f>IF(Tabla1[[#This Row],[Código_Actividad]]="","",'Formulario PPGR1'!#REF!)</f>
        <v/>
      </c>
      <c r="D923" s="403" t="str">
        <f>IF(Tabla1[[#This Row],[Código_Actividad]]="","",'Formulario PPGR1'!#REF!)</f>
        <v/>
      </c>
      <c r="E923" s="403" t="str">
        <f>IF(Tabla1[[#This Row],[Código_Actividad]]="","",'Formulario PPGR1'!#REF!)</f>
        <v/>
      </c>
      <c r="F923" s="403" t="str">
        <f>IF(Tabla1[[#This Row],[Código_Actividad]]="","",'Formulario PPGR1'!#REF!)</f>
        <v/>
      </c>
      <c r="G923" s="400"/>
      <c r="H923" s="419" t="str">
        <f>IFERROR(VLOOKUP(Tabla1[[#This Row],[Código_Actividad]],'Formulario PPGR2'!$H$10:$I$1048576,2,FALSE),"")</f>
        <v/>
      </c>
      <c r="I923" s="336" t="str">
        <f>IFERROR(VLOOKUP(Tabla1[[#This Row],[Código_Actividad]],Tabla2[[Código]:[Total de Acciones ]],15,FALSE),"")</f>
        <v/>
      </c>
      <c r="J923" s="556"/>
      <c r="K923" s="558" t="str">
        <f>IFERROR(VLOOKUP($J923,[7]LSIns!$B$5:$C$45,2,FALSE),"")</f>
        <v/>
      </c>
      <c r="L923" s="557"/>
      <c r="M923" s="401" t="str">
        <f>IFERROR(VLOOKUP($L923,[4]Insumos!$C$2:$F$517,2,FALSE),"")</f>
        <v/>
      </c>
      <c r="N923" s="505"/>
      <c r="O923" s="402" t="str">
        <f>IFERROR(VLOOKUP($L923,[4]Insumos!$C$2:$F$517,3,FALSE),"")</f>
        <v/>
      </c>
      <c r="P923" s="337" t="e">
        <f>+Tabla1[[#This Row],[Precio Unitario]]*Tabla1[[#This Row],[Cantidad de Insumos]]</f>
        <v>#VALUE!</v>
      </c>
      <c r="Q923" s="402" t="str">
        <f>IFERROR(VLOOKUP($L923,[4]Insumos!$C$2:$F$517,4,FALSE),"")</f>
        <v/>
      </c>
      <c r="R923" s="571"/>
    </row>
    <row r="924" spans="2:18" x14ac:dyDescent="0.25">
      <c r="B924" s="403" t="str">
        <f>IF(Tabla1[[#This Row],[Código_Actividad]]="","",CONCATENATE(Tabla1[[#This Row],[POA]],".",Tabla1[[#This Row],[SRS]],".",Tabla1[[#This Row],[AREA]],".",Tabla1[[#This Row],[TIPO]]))</f>
        <v/>
      </c>
      <c r="C924" s="403" t="str">
        <f>IF(Tabla1[[#This Row],[Código_Actividad]]="","",'Formulario PPGR1'!#REF!)</f>
        <v/>
      </c>
      <c r="D924" s="403" t="str">
        <f>IF(Tabla1[[#This Row],[Código_Actividad]]="","",'Formulario PPGR1'!#REF!)</f>
        <v/>
      </c>
      <c r="E924" s="403" t="str">
        <f>IF(Tabla1[[#This Row],[Código_Actividad]]="","",'Formulario PPGR1'!#REF!)</f>
        <v/>
      </c>
      <c r="F924" s="403" t="str">
        <f>IF(Tabla1[[#This Row],[Código_Actividad]]="","",'Formulario PPGR1'!#REF!)</f>
        <v/>
      </c>
      <c r="G924" s="400"/>
      <c r="H924" s="419" t="str">
        <f>IFERROR(VLOOKUP(Tabla1[[#This Row],[Código_Actividad]],'Formulario PPGR2'!$H$10:$I$1048576,2,FALSE),"")</f>
        <v/>
      </c>
      <c r="I924" s="336" t="str">
        <f>IFERROR(VLOOKUP(Tabla1[[#This Row],[Código_Actividad]],Tabla2[[Código]:[Total de Acciones ]],15,FALSE),"")</f>
        <v/>
      </c>
      <c r="J924" s="556"/>
      <c r="K924" s="558" t="str">
        <f>IFERROR(VLOOKUP($J924,[7]LSIns!$B$5:$C$45,2,FALSE),"")</f>
        <v/>
      </c>
      <c r="L924" s="557"/>
      <c r="M924" s="401" t="str">
        <f>IFERROR(VLOOKUP($L924,[4]Insumos!$C$2:$F$517,2,FALSE),"")</f>
        <v/>
      </c>
      <c r="N924" s="505"/>
      <c r="O924" s="402" t="str">
        <f>IFERROR(VLOOKUP($L924,[4]Insumos!$C$2:$F$517,3,FALSE),"")</f>
        <v/>
      </c>
      <c r="P924" s="337" t="e">
        <f>+Tabla1[[#This Row],[Precio Unitario]]*Tabla1[[#This Row],[Cantidad de Insumos]]</f>
        <v>#VALUE!</v>
      </c>
      <c r="Q924" s="402" t="str">
        <f>IFERROR(VLOOKUP($L924,[4]Insumos!$C$2:$F$517,4,FALSE),"")</f>
        <v/>
      </c>
      <c r="R924" s="571"/>
    </row>
    <row r="925" spans="2:18" x14ac:dyDescent="0.25">
      <c r="B925" s="403" t="str">
        <f>IF(Tabla1[[#This Row],[Código_Actividad]]="","",CONCATENATE(Tabla1[[#This Row],[POA]],".",Tabla1[[#This Row],[SRS]],".",Tabla1[[#This Row],[AREA]],".",Tabla1[[#This Row],[TIPO]]))</f>
        <v/>
      </c>
      <c r="C925" s="403" t="str">
        <f>IF(Tabla1[[#This Row],[Código_Actividad]]="","",'Formulario PPGR1'!#REF!)</f>
        <v/>
      </c>
      <c r="D925" s="403" t="str">
        <f>IF(Tabla1[[#This Row],[Código_Actividad]]="","",'Formulario PPGR1'!#REF!)</f>
        <v/>
      </c>
      <c r="E925" s="403" t="str">
        <f>IF(Tabla1[[#This Row],[Código_Actividad]]="","",'Formulario PPGR1'!#REF!)</f>
        <v/>
      </c>
      <c r="F925" s="403" t="str">
        <f>IF(Tabla1[[#This Row],[Código_Actividad]]="","",'Formulario PPGR1'!#REF!)</f>
        <v/>
      </c>
      <c r="G925" s="400"/>
      <c r="H925" s="419" t="str">
        <f>IFERROR(VLOOKUP(Tabla1[[#This Row],[Código_Actividad]],'Formulario PPGR2'!$H$10:$I$1048576,2,FALSE),"")</f>
        <v/>
      </c>
      <c r="I925" s="336" t="str">
        <f>IFERROR(VLOOKUP(Tabla1[[#This Row],[Código_Actividad]],Tabla2[[Código]:[Total de Acciones ]],15,FALSE),"")</f>
        <v/>
      </c>
      <c r="J925" s="556"/>
      <c r="K925" s="558" t="str">
        <f>IFERROR(VLOOKUP($J925,[7]LSIns!$B$5:$C$45,2,FALSE),"")</f>
        <v/>
      </c>
      <c r="L925" s="557"/>
      <c r="M925" s="401" t="str">
        <f>IFERROR(VLOOKUP($L925,[4]Insumos!$C$2:$F$517,2,FALSE),"")</f>
        <v/>
      </c>
      <c r="N925" s="505"/>
      <c r="O925" s="402" t="str">
        <f>IFERROR(VLOOKUP($L925,[4]Insumos!$C$2:$F$517,3,FALSE),"")</f>
        <v/>
      </c>
      <c r="P925" s="337" t="e">
        <f>+Tabla1[[#This Row],[Precio Unitario]]*Tabla1[[#This Row],[Cantidad de Insumos]]</f>
        <v>#VALUE!</v>
      </c>
      <c r="Q925" s="402" t="str">
        <f>IFERROR(VLOOKUP($L925,[4]Insumos!$C$2:$F$517,4,FALSE),"")</f>
        <v/>
      </c>
      <c r="R925" s="571"/>
    </row>
    <row r="926" spans="2:18" x14ac:dyDescent="0.25">
      <c r="B926" s="403" t="str">
        <f>IF(Tabla1[[#This Row],[Código_Actividad]]="","",CONCATENATE(Tabla1[[#This Row],[POA]],".",Tabla1[[#This Row],[SRS]],".",Tabla1[[#This Row],[AREA]],".",Tabla1[[#This Row],[TIPO]]))</f>
        <v/>
      </c>
      <c r="C926" s="403" t="str">
        <f>IF(Tabla1[[#This Row],[Código_Actividad]]="","",'Formulario PPGR1'!#REF!)</f>
        <v/>
      </c>
      <c r="D926" s="403" t="str">
        <f>IF(Tabla1[[#This Row],[Código_Actividad]]="","",'Formulario PPGR1'!#REF!)</f>
        <v/>
      </c>
      <c r="E926" s="403" t="str">
        <f>IF(Tabla1[[#This Row],[Código_Actividad]]="","",'Formulario PPGR1'!#REF!)</f>
        <v/>
      </c>
      <c r="F926" s="403" t="str">
        <f>IF(Tabla1[[#This Row],[Código_Actividad]]="","",'Formulario PPGR1'!#REF!)</f>
        <v/>
      </c>
      <c r="G926" s="400"/>
      <c r="H926" s="419" t="str">
        <f>IFERROR(VLOOKUP(Tabla1[[#This Row],[Código_Actividad]],'Formulario PPGR2'!$H$10:$I$1048576,2,FALSE),"")</f>
        <v/>
      </c>
      <c r="I926" s="336" t="str">
        <f>IFERROR(VLOOKUP(Tabla1[[#This Row],[Código_Actividad]],Tabla2[[Código]:[Total de Acciones ]],15,FALSE),"")</f>
        <v/>
      </c>
      <c r="J926" s="556"/>
      <c r="K926" s="558" t="str">
        <f>IFERROR(VLOOKUP($J926,[7]LSIns!$B$5:$C$45,2,FALSE),"")</f>
        <v/>
      </c>
      <c r="L926" s="557"/>
      <c r="M926" s="401" t="str">
        <f>IFERROR(VLOOKUP($L926,[4]Insumos!$C$2:$F$517,2,FALSE),"")</f>
        <v/>
      </c>
      <c r="N926" s="505"/>
      <c r="O926" s="402" t="str">
        <f>IFERROR(VLOOKUP($L926,[4]Insumos!$C$2:$F$517,3,FALSE),"")</f>
        <v/>
      </c>
      <c r="P926" s="337" t="e">
        <f>+Tabla1[[#This Row],[Precio Unitario]]*Tabla1[[#This Row],[Cantidad de Insumos]]</f>
        <v>#VALUE!</v>
      </c>
      <c r="Q926" s="402" t="str">
        <f>IFERROR(VLOOKUP($L926,[4]Insumos!$C$2:$F$517,4,FALSE),"")</f>
        <v/>
      </c>
      <c r="R926" s="571"/>
    </row>
    <row r="927" spans="2:18" x14ac:dyDescent="0.25">
      <c r="B927" s="403" t="str">
        <f>IF(Tabla1[[#This Row],[Código_Actividad]]="","",CONCATENATE(Tabla1[[#This Row],[POA]],".",Tabla1[[#This Row],[SRS]],".",Tabla1[[#This Row],[AREA]],".",Tabla1[[#This Row],[TIPO]]))</f>
        <v/>
      </c>
      <c r="C927" s="403" t="str">
        <f>IF(Tabla1[[#This Row],[Código_Actividad]]="","",'Formulario PPGR1'!#REF!)</f>
        <v/>
      </c>
      <c r="D927" s="403" t="str">
        <f>IF(Tabla1[[#This Row],[Código_Actividad]]="","",'Formulario PPGR1'!#REF!)</f>
        <v/>
      </c>
      <c r="E927" s="403" t="str">
        <f>IF(Tabla1[[#This Row],[Código_Actividad]]="","",'Formulario PPGR1'!#REF!)</f>
        <v/>
      </c>
      <c r="F927" s="403" t="str">
        <f>IF(Tabla1[[#This Row],[Código_Actividad]]="","",'Formulario PPGR1'!#REF!)</f>
        <v/>
      </c>
      <c r="G927" s="400"/>
      <c r="H927" s="419" t="str">
        <f>IFERROR(VLOOKUP(Tabla1[[#This Row],[Código_Actividad]],'Formulario PPGR2'!$H$10:$I$1048576,2,FALSE),"")</f>
        <v/>
      </c>
      <c r="I927" s="336" t="str">
        <f>IFERROR(VLOOKUP(Tabla1[[#This Row],[Código_Actividad]],Tabla2[[Código]:[Total de Acciones ]],15,FALSE),"")</f>
        <v/>
      </c>
      <c r="J927" s="556"/>
      <c r="K927" s="558" t="str">
        <f>IFERROR(VLOOKUP($J927,[7]LSIns!$B$5:$C$45,2,FALSE),"")</f>
        <v/>
      </c>
      <c r="L927" s="557"/>
      <c r="M927" s="401" t="str">
        <f>IFERROR(VLOOKUP($L927,[4]Insumos!$C$2:$F$517,2,FALSE),"")</f>
        <v/>
      </c>
      <c r="N927" s="505"/>
      <c r="O927" s="402" t="str">
        <f>IFERROR(VLOOKUP($L927,[4]Insumos!$C$2:$F$517,3,FALSE),"")</f>
        <v/>
      </c>
      <c r="P927" s="337" t="e">
        <f>+Tabla1[[#This Row],[Precio Unitario]]*Tabla1[[#This Row],[Cantidad de Insumos]]</f>
        <v>#VALUE!</v>
      </c>
      <c r="Q927" s="402" t="str">
        <f>IFERROR(VLOOKUP($L927,[4]Insumos!$C$2:$F$517,4,FALSE),"")</f>
        <v/>
      </c>
      <c r="R927" s="571"/>
    </row>
    <row r="928" spans="2:18" x14ac:dyDescent="0.25">
      <c r="B928" s="403" t="str">
        <f>IF(Tabla1[[#This Row],[Código_Actividad]]="","",CONCATENATE(Tabla1[[#This Row],[POA]],".",Tabla1[[#This Row],[SRS]],".",Tabla1[[#This Row],[AREA]],".",Tabla1[[#This Row],[TIPO]]))</f>
        <v/>
      </c>
      <c r="C928" s="403" t="str">
        <f>IF(Tabla1[[#This Row],[Código_Actividad]]="","",'Formulario PPGR1'!#REF!)</f>
        <v/>
      </c>
      <c r="D928" s="403" t="str">
        <f>IF(Tabla1[[#This Row],[Código_Actividad]]="","",'Formulario PPGR1'!#REF!)</f>
        <v/>
      </c>
      <c r="E928" s="403" t="str">
        <f>IF(Tabla1[[#This Row],[Código_Actividad]]="","",'Formulario PPGR1'!#REF!)</f>
        <v/>
      </c>
      <c r="F928" s="403" t="str">
        <f>IF(Tabla1[[#This Row],[Código_Actividad]]="","",'Formulario PPGR1'!#REF!)</f>
        <v/>
      </c>
      <c r="G928" s="400"/>
      <c r="H928" s="419" t="str">
        <f>IFERROR(VLOOKUP(Tabla1[[#This Row],[Código_Actividad]],'Formulario PPGR2'!$H$10:$I$1048576,2,FALSE),"")</f>
        <v/>
      </c>
      <c r="I928" s="336" t="str">
        <f>IFERROR(VLOOKUP(Tabla1[[#This Row],[Código_Actividad]],Tabla2[[Código]:[Total de Acciones ]],15,FALSE),"")</f>
        <v/>
      </c>
      <c r="J928" s="556"/>
      <c r="K928" s="558" t="str">
        <f>IFERROR(VLOOKUP($J928,[7]LSIns!$B$5:$C$45,2,FALSE),"")</f>
        <v/>
      </c>
      <c r="L928" s="557"/>
      <c r="M928" s="401" t="str">
        <f>IFERROR(VLOOKUP($L928,[4]Insumos!$C$2:$F$517,2,FALSE),"")</f>
        <v/>
      </c>
      <c r="N928" s="505"/>
      <c r="O928" s="402" t="str">
        <f>IFERROR(VLOOKUP($L928,[4]Insumos!$C$2:$F$517,3,FALSE),"")</f>
        <v/>
      </c>
      <c r="P928" s="337" t="e">
        <f>+Tabla1[[#This Row],[Precio Unitario]]*Tabla1[[#This Row],[Cantidad de Insumos]]</f>
        <v>#VALUE!</v>
      </c>
      <c r="Q928" s="402" t="str">
        <f>IFERROR(VLOOKUP($L928,[4]Insumos!$C$2:$F$517,4,FALSE),"")</f>
        <v/>
      </c>
      <c r="R928" s="571"/>
    </row>
    <row r="929" spans="2:18" x14ac:dyDescent="0.25">
      <c r="B929" s="403" t="str">
        <f>IF(Tabla1[[#This Row],[Código_Actividad]]="","",CONCATENATE(Tabla1[[#This Row],[POA]],".",Tabla1[[#This Row],[SRS]],".",Tabla1[[#This Row],[AREA]],".",Tabla1[[#This Row],[TIPO]]))</f>
        <v/>
      </c>
      <c r="C929" s="403" t="str">
        <f>IF(Tabla1[[#This Row],[Código_Actividad]]="","",'Formulario PPGR1'!#REF!)</f>
        <v/>
      </c>
      <c r="D929" s="403" t="str">
        <f>IF(Tabla1[[#This Row],[Código_Actividad]]="","",'Formulario PPGR1'!#REF!)</f>
        <v/>
      </c>
      <c r="E929" s="403" t="str">
        <f>IF(Tabla1[[#This Row],[Código_Actividad]]="","",'Formulario PPGR1'!#REF!)</f>
        <v/>
      </c>
      <c r="F929" s="403" t="str">
        <f>IF(Tabla1[[#This Row],[Código_Actividad]]="","",'Formulario PPGR1'!#REF!)</f>
        <v/>
      </c>
      <c r="G929" s="400"/>
      <c r="H929" s="419" t="str">
        <f>IFERROR(VLOOKUP(Tabla1[[#This Row],[Código_Actividad]],'Formulario PPGR2'!$H$10:$I$1048576,2,FALSE),"")</f>
        <v/>
      </c>
      <c r="I929" s="336" t="str">
        <f>IFERROR(VLOOKUP(Tabla1[[#This Row],[Código_Actividad]],Tabla2[[Código]:[Total de Acciones ]],15,FALSE),"")</f>
        <v/>
      </c>
      <c r="J929" s="556"/>
      <c r="K929" s="558" t="str">
        <f>IFERROR(VLOOKUP($J929,[7]LSIns!$B$5:$C$45,2,FALSE),"")</f>
        <v/>
      </c>
      <c r="L929" s="557"/>
      <c r="M929" s="401" t="str">
        <f>IFERROR(VLOOKUP($L929,[4]Insumos!$C$2:$F$517,2,FALSE),"")</f>
        <v/>
      </c>
      <c r="N929" s="505"/>
      <c r="O929" s="402" t="str">
        <f>IFERROR(VLOOKUP($L929,[4]Insumos!$C$2:$F$517,3,FALSE),"")</f>
        <v/>
      </c>
      <c r="P929" s="337" t="e">
        <f>+Tabla1[[#This Row],[Precio Unitario]]*Tabla1[[#This Row],[Cantidad de Insumos]]</f>
        <v>#VALUE!</v>
      </c>
      <c r="Q929" s="402" t="str">
        <f>IFERROR(VLOOKUP($L929,[4]Insumos!$C$2:$F$517,4,FALSE),"")</f>
        <v/>
      </c>
      <c r="R929" s="571"/>
    </row>
    <row r="930" spans="2:18" x14ac:dyDescent="0.25">
      <c r="B930" s="403" t="str">
        <f>IF(Tabla1[[#This Row],[Código_Actividad]]="","",CONCATENATE(Tabla1[[#This Row],[POA]],".",Tabla1[[#This Row],[SRS]],".",Tabla1[[#This Row],[AREA]],".",Tabla1[[#This Row],[TIPO]]))</f>
        <v/>
      </c>
      <c r="C930" s="403" t="str">
        <f>IF(Tabla1[[#This Row],[Código_Actividad]]="","",'Formulario PPGR1'!#REF!)</f>
        <v/>
      </c>
      <c r="D930" s="403" t="str">
        <f>IF(Tabla1[[#This Row],[Código_Actividad]]="","",'Formulario PPGR1'!#REF!)</f>
        <v/>
      </c>
      <c r="E930" s="403" t="str">
        <f>IF(Tabla1[[#This Row],[Código_Actividad]]="","",'Formulario PPGR1'!#REF!)</f>
        <v/>
      </c>
      <c r="F930" s="403" t="str">
        <f>IF(Tabla1[[#This Row],[Código_Actividad]]="","",'Formulario PPGR1'!#REF!)</f>
        <v/>
      </c>
      <c r="G930" s="400"/>
      <c r="H930" s="419" t="str">
        <f>IFERROR(VLOOKUP(Tabla1[[#This Row],[Código_Actividad]],'Formulario PPGR2'!$H$10:$I$1048576,2,FALSE),"")</f>
        <v/>
      </c>
      <c r="I930" s="336" t="str">
        <f>IFERROR(VLOOKUP(Tabla1[[#This Row],[Código_Actividad]],Tabla2[[Código]:[Total de Acciones ]],15,FALSE),"")</f>
        <v/>
      </c>
      <c r="J930" s="556"/>
      <c r="K930" s="558" t="str">
        <f>IFERROR(VLOOKUP($J930,[7]LSIns!$B$5:$C$45,2,FALSE),"")</f>
        <v/>
      </c>
      <c r="L930" s="557"/>
      <c r="M930" s="401" t="str">
        <f>IFERROR(VLOOKUP($L930,[4]Insumos!$C$2:$F$517,2,FALSE),"")</f>
        <v/>
      </c>
      <c r="N930" s="505"/>
      <c r="O930" s="402" t="str">
        <f>IFERROR(VLOOKUP($L930,[4]Insumos!$C$2:$F$517,3,FALSE),"")</f>
        <v/>
      </c>
      <c r="P930" s="337" t="e">
        <f>+Tabla1[[#This Row],[Precio Unitario]]*Tabla1[[#This Row],[Cantidad de Insumos]]</f>
        <v>#VALUE!</v>
      </c>
      <c r="Q930" s="402" t="str">
        <f>IFERROR(VLOOKUP($L930,[4]Insumos!$C$2:$F$517,4,FALSE),"")</f>
        <v/>
      </c>
      <c r="R930" s="571"/>
    </row>
    <row r="931" spans="2:18" x14ac:dyDescent="0.25">
      <c r="B931" s="403" t="str">
        <f>IF(Tabla1[[#This Row],[Código_Actividad]]="","",CONCATENATE(Tabla1[[#This Row],[POA]],".",Tabla1[[#This Row],[SRS]],".",Tabla1[[#This Row],[AREA]],".",Tabla1[[#This Row],[TIPO]]))</f>
        <v/>
      </c>
      <c r="C931" s="403" t="str">
        <f>IF(Tabla1[[#This Row],[Código_Actividad]]="","",'Formulario PPGR1'!#REF!)</f>
        <v/>
      </c>
      <c r="D931" s="403" t="str">
        <f>IF(Tabla1[[#This Row],[Código_Actividad]]="","",'Formulario PPGR1'!#REF!)</f>
        <v/>
      </c>
      <c r="E931" s="403" t="str">
        <f>IF(Tabla1[[#This Row],[Código_Actividad]]="","",'Formulario PPGR1'!#REF!)</f>
        <v/>
      </c>
      <c r="F931" s="403" t="str">
        <f>IF(Tabla1[[#This Row],[Código_Actividad]]="","",'Formulario PPGR1'!#REF!)</f>
        <v/>
      </c>
      <c r="G931" s="400"/>
      <c r="H931" s="419" t="str">
        <f>IFERROR(VLOOKUP(Tabla1[[#This Row],[Código_Actividad]],'Formulario PPGR2'!$H$10:$I$1048576,2,FALSE),"")</f>
        <v/>
      </c>
      <c r="I931" s="336" t="str">
        <f>IFERROR(VLOOKUP(Tabla1[[#This Row],[Código_Actividad]],Tabla2[[Código]:[Total de Acciones ]],15,FALSE),"")</f>
        <v/>
      </c>
      <c r="J931" s="556"/>
      <c r="K931" s="558" t="str">
        <f>IFERROR(VLOOKUP($J931,[7]LSIns!$B$5:$C$45,2,FALSE),"")</f>
        <v/>
      </c>
      <c r="L931" s="557"/>
      <c r="M931" s="401" t="str">
        <f>IFERROR(VLOOKUP($L931,[4]Insumos!$C$2:$F$517,2,FALSE),"")</f>
        <v/>
      </c>
      <c r="N931" s="505"/>
      <c r="O931" s="402" t="str">
        <f>IFERROR(VLOOKUP($L931,[4]Insumos!$C$2:$F$517,3,FALSE),"")</f>
        <v/>
      </c>
      <c r="P931" s="337" t="e">
        <f>+Tabla1[[#This Row],[Precio Unitario]]*Tabla1[[#This Row],[Cantidad de Insumos]]</f>
        <v>#VALUE!</v>
      </c>
      <c r="Q931" s="402" t="str">
        <f>IFERROR(VLOOKUP($L931,[4]Insumos!$C$2:$F$517,4,FALSE),"")</f>
        <v/>
      </c>
      <c r="R931" s="571"/>
    </row>
    <row r="932" spans="2:18" x14ac:dyDescent="0.25">
      <c r="B932" s="403" t="str">
        <f>IF(Tabla1[[#This Row],[Código_Actividad]]="","",CONCATENATE(Tabla1[[#This Row],[POA]],".",Tabla1[[#This Row],[SRS]],".",Tabla1[[#This Row],[AREA]],".",Tabla1[[#This Row],[TIPO]]))</f>
        <v/>
      </c>
      <c r="C932" s="403" t="str">
        <f>IF(Tabla1[[#This Row],[Código_Actividad]]="","",'Formulario PPGR1'!#REF!)</f>
        <v/>
      </c>
      <c r="D932" s="403" t="str">
        <f>IF(Tabla1[[#This Row],[Código_Actividad]]="","",'Formulario PPGR1'!#REF!)</f>
        <v/>
      </c>
      <c r="E932" s="403" t="str">
        <f>IF(Tabla1[[#This Row],[Código_Actividad]]="","",'Formulario PPGR1'!#REF!)</f>
        <v/>
      </c>
      <c r="F932" s="403" t="str">
        <f>IF(Tabla1[[#This Row],[Código_Actividad]]="","",'Formulario PPGR1'!#REF!)</f>
        <v/>
      </c>
      <c r="G932" s="400"/>
      <c r="H932" s="419" t="str">
        <f>IFERROR(VLOOKUP(Tabla1[[#This Row],[Código_Actividad]],'Formulario PPGR2'!$H$10:$I$1048576,2,FALSE),"")</f>
        <v/>
      </c>
      <c r="I932" s="336" t="str">
        <f>IFERROR(VLOOKUP(Tabla1[[#This Row],[Código_Actividad]],Tabla2[[Código]:[Total de Acciones ]],15,FALSE),"")</f>
        <v/>
      </c>
      <c r="J932" s="556"/>
      <c r="K932" s="558" t="str">
        <f>IFERROR(VLOOKUP($J932,[7]LSIns!$B$5:$C$45,2,FALSE),"")</f>
        <v/>
      </c>
      <c r="L932" s="557"/>
      <c r="M932" s="401" t="str">
        <f>IFERROR(VLOOKUP($L932,[4]Insumos!$C$2:$F$517,2,FALSE),"")</f>
        <v/>
      </c>
      <c r="N932" s="505"/>
      <c r="O932" s="402" t="str">
        <f>IFERROR(VLOOKUP($L932,[4]Insumos!$C$2:$F$517,3,FALSE),"")</f>
        <v/>
      </c>
      <c r="P932" s="337" t="e">
        <f>+Tabla1[[#This Row],[Precio Unitario]]*Tabla1[[#This Row],[Cantidad de Insumos]]</f>
        <v>#VALUE!</v>
      </c>
      <c r="Q932" s="402" t="str">
        <f>IFERROR(VLOOKUP($L932,[4]Insumos!$C$2:$F$517,4,FALSE),"")</f>
        <v/>
      </c>
      <c r="R932" s="571"/>
    </row>
    <row r="933" spans="2:18" x14ac:dyDescent="0.25">
      <c r="B933" s="403" t="str">
        <f>IF(Tabla1[[#This Row],[Código_Actividad]]="","",CONCATENATE(Tabla1[[#This Row],[POA]],".",Tabla1[[#This Row],[SRS]],".",Tabla1[[#This Row],[AREA]],".",Tabla1[[#This Row],[TIPO]]))</f>
        <v/>
      </c>
      <c r="C933" s="403" t="str">
        <f>IF(Tabla1[[#This Row],[Código_Actividad]]="","",'Formulario PPGR1'!#REF!)</f>
        <v/>
      </c>
      <c r="D933" s="403" t="str">
        <f>IF(Tabla1[[#This Row],[Código_Actividad]]="","",'Formulario PPGR1'!#REF!)</f>
        <v/>
      </c>
      <c r="E933" s="403" t="str">
        <f>IF(Tabla1[[#This Row],[Código_Actividad]]="","",'Formulario PPGR1'!#REF!)</f>
        <v/>
      </c>
      <c r="F933" s="403" t="str">
        <f>IF(Tabla1[[#This Row],[Código_Actividad]]="","",'Formulario PPGR1'!#REF!)</f>
        <v/>
      </c>
      <c r="G933" s="400"/>
      <c r="H933" s="419" t="str">
        <f>IFERROR(VLOOKUP(Tabla1[[#This Row],[Código_Actividad]],'Formulario PPGR2'!$H$10:$I$1048576,2,FALSE),"")</f>
        <v/>
      </c>
      <c r="I933" s="336" t="str">
        <f>IFERROR(VLOOKUP(Tabla1[[#This Row],[Código_Actividad]],Tabla2[[Código]:[Total de Acciones ]],15,FALSE),"")</f>
        <v/>
      </c>
      <c r="J933" s="556"/>
      <c r="K933" s="558" t="str">
        <f>IFERROR(VLOOKUP($J933,[7]LSIns!$B$5:$C$45,2,FALSE),"")</f>
        <v/>
      </c>
      <c r="L933" s="557"/>
      <c r="M933" s="401" t="str">
        <f>IFERROR(VLOOKUP($L933,[4]Insumos!$C$2:$F$517,2,FALSE),"")</f>
        <v/>
      </c>
      <c r="N933" s="505"/>
      <c r="O933" s="402" t="str">
        <f>IFERROR(VLOOKUP($L933,[4]Insumos!$C$2:$F$517,3,FALSE),"")</f>
        <v/>
      </c>
      <c r="P933" s="337" t="e">
        <f>+Tabla1[[#This Row],[Precio Unitario]]*Tabla1[[#This Row],[Cantidad de Insumos]]</f>
        <v>#VALUE!</v>
      </c>
      <c r="Q933" s="402" t="str">
        <f>IFERROR(VLOOKUP($L933,[4]Insumos!$C$2:$F$517,4,FALSE),"")</f>
        <v/>
      </c>
      <c r="R933" s="571"/>
    </row>
    <row r="934" spans="2:18" x14ac:dyDescent="0.25">
      <c r="B934" s="403" t="str">
        <f>IF(Tabla1[[#This Row],[Código_Actividad]]="","",CONCATENATE(Tabla1[[#This Row],[POA]],".",Tabla1[[#This Row],[SRS]],".",Tabla1[[#This Row],[AREA]],".",Tabla1[[#This Row],[TIPO]]))</f>
        <v/>
      </c>
      <c r="C934" s="403" t="str">
        <f>IF(Tabla1[[#This Row],[Código_Actividad]]="","",'Formulario PPGR1'!#REF!)</f>
        <v/>
      </c>
      <c r="D934" s="403" t="str">
        <f>IF(Tabla1[[#This Row],[Código_Actividad]]="","",'Formulario PPGR1'!#REF!)</f>
        <v/>
      </c>
      <c r="E934" s="403" t="str">
        <f>IF(Tabla1[[#This Row],[Código_Actividad]]="","",'Formulario PPGR1'!#REF!)</f>
        <v/>
      </c>
      <c r="F934" s="403" t="str">
        <f>IF(Tabla1[[#This Row],[Código_Actividad]]="","",'Formulario PPGR1'!#REF!)</f>
        <v/>
      </c>
      <c r="G934" s="400"/>
      <c r="H934" s="419" t="str">
        <f>IFERROR(VLOOKUP(Tabla1[[#This Row],[Código_Actividad]],'Formulario PPGR2'!$H$10:$I$1048576,2,FALSE),"")</f>
        <v/>
      </c>
      <c r="I934" s="336" t="str">
        <f>IFERROR(VLOOKUP(Tabla1[[#This Row],[Código_Actividad]],Tabla2[[Código]:[Total de Acciones ]],15,FALSE),"")</f>
        <v/>
      </c>
      <c r="J934" s="556"/>
      <c r="K934" s="558" t="str">
        <f>IFERROR(VLOOKUP($J934,[7]LSIns!$B$5:$C$45,2,FALSE),"")</f>
        <v/>
      </c>
      <c r="L934" s="557"/>
      <c r="M934" s="401" t="str">
        <f>IFERROR(VLOOKUP($L934,[4]Insumos!$C$2:$F$517,2,FALSE),"")</f>
        <v/>
      </c>
      <c r="N934" s="505"/>
      <c r="O934" s="402" t="str">
        <f>IFERROR(VLOOKUP($L934,[4]Insumos!$C$2:$F$517,3,FALSE),"")</f>
        <v/>
      </c>
      <c r="P934" s="337" t="e">
        <f>+Tabla1[[#This Row],[Precio Unitario]]*Tabla1[[#This Row],[Cantidad de Insumos]]</f>
        <v>#VALUE!</v>
      </c>
      <c r="Q934" s="402" t="str">
        <f>IFERROR(VLOOKUP($L934,[4]Insumos!$C$2:$F$517,4,FALSE),"")</f>
        <v/>
      </c>
      <c r="R934" s="571"/>
    </row>
    <row r="935" spans="2:18" x14ac:dyDescent="0.25">
      <c r="B935" s="403" t="str">
        <f>IF(Tabla1[[#This Row],[Código_Actividad]]="","",CONCATENATE(Tabla1[[#This Row],[POA]],".",Tabla1[[#This Row],[SRS]],".",Tabla1[[#This Row],[AREA]],".",Tabla1[[#This Row],[TIPO]]))</f>
        <v/>
      </c>
      <c r="C935" s="403" t="str">
        <f>IF(Tabla1[[#This Row],[Código_Actividad]]="","",'Formulario PPGR1'!#REF!)</f>
        <v/>
      </c>
      <c r="D935" s="403" t="str">
        <f>IF(Tabla1[[#This Row],[Código_Actividad]]="","",'Formulario PPGR1'!#REF!)</f>
        <v/>
      </c>
      <c r="E935" s="403" t="str">
        <f>IF(Tabla1[[#This Row],[Código_Actividad]]="","",'Formulario PPGR1'!#REF!)</f>
        <v/>
      </c>
      <c r="F935" s="403" t="str">
        <f>IF(Tabla1[[#This Row],[Código_Actividad]]="","",'Formulario PPGR1'!#REF!)</f>
        <v/>
      </c>
      <c r="G935" s="400"/>
      <c r="H935" s="419" t="str">
        <f>IFERROR(VLOOKUP(Tabla1[[#This Row],[Código_Actividad]],'Formulario PPGR2'!$H$10:$I$1048576,2,FALSE),"")</f>
        <v/>
      </c>
      <c r="I935" s="336" t="str">
        <f>IFERROR(VLOOKUP(Tabla1[[#This Row],[Código_Actividad]],Tabla2[[Código]:[Total de Acciones ]],15,FALSE),"")</f>
        <v/>
      </c>
      <c r="J935" s="556"/>
      <c r="K935" s="558" t="str">
        <f>IFERROR(VLOOKUP($J935,[7]LSIns!$B$5:$C$45,2,FALSE),"")</f>
        <v/>
      </c>
      <c r="L935" s="557"/>
      <c r="M935" s="401" t="str">
        <f>IFERROR(VLOOKUP($L935,[4]Insumos!$C$2:$F$517,2,FALSE),"")</f>
        <v/>
      </c>
      <c r="N935" s="505"/>
      <c r="O935" s="402" t="str">
        <f>IFERROR(VLOOKUP($L935,[4]Insumos!$C$2:$F$517,3,FALSE),"")</f>
        <v/>
      </c>
      <c r="P935" s="337" t="e">
        <f>+Tabla1[[#This Row],[Precio Unitario]]*Tabla1[[#This Row],[Cantidad de Insumos]]</f>
        <v>#VALUE!</v>
      </c>
      <c r="Q935" s="402" t="str">
        <f>IFERROR(VLOOKUP($L935,[4]Insumos!$C$2:$F$517,4,FALSE),"")</f>
        <v/>
      </c>
      <c r="R935" s="571"/>
    </row>
    <row r="936" spans="2:18" x14ac:dyDescent="0.25">
      <c r="B936" s="403" t="str">
        <f>IF(Tabla1[[#This Row],[Código_Actividad]]="","",CONCATENATE(Tabla1[[#This Row],[POA]],".",Tabla1[[#This Row],[SRS]],".",Tabla1[[#This Row],[AREA]],".",Tabla1[[#This Row],[TIPO]]))</f>
        <v/>
      </c>
      <c r="C936" s="403" t="str">
        <f>IF(Tabla1[[#This Row],[Código_Actividad]]="","",'Formulario PPGR1'!#REF!)</f>
        <v/>
      </c>
      <c r="D936" s="403" t="str">
        <f>IF(Tabla1[[#This Row],[Código_Actividad]]="","",'Formulario PPGR1'!#REF!)</f>
        <v/>
      </c>
      <c r="E936" s="403" t="str">
        <f>IF(Tabla1[[#This Row],[Código_Actividad]]="","",'Formulario PPGR1'!#REF!)</f>
        <v/>
      </c>
      <c r="F936" s="403" t="str">
        <f>IF(Tabla1[[#This Row],[Código_Actividad]]="","",'Formulario PPGR1'!#REF!)</f>
        <v/>
      </c>
      <c r="G936" s="400"/>
      <c r="H936" s="419" t="str">
        <f>IFERROR(VLOOKUP(Tabla1[[#This Row],[Código_Actividad]],'Formulario PPGR2'!$H$10:$I$1048576,2,FALSE),"")</f>
        <v/>
      </c>
      <c r="I936" s="336" t="str">
        <f>IFERROR(VLOOKUP(Tabla1[[#This Row],[Código_Actividad]],Tabla2[[Código]:[Total de Acciones ]],15,FALSE),"")</f>
        <v/>
      </c>
      <c r="J936" s="556"/>
      <c r="K936" s="558" t="str">
        <f>IFERROR(VLOOKUP($J936,[7]LSIns!$B$5:$C$45,2,FALSE),"")</f>
        <v/>
      </c>
      <c r="L936" s="557"/>
      <c r="M936" s="401" t="str">
        <f>IFERROR(VLOOKUP($L936,[4]Insumos!$C$2:$F$517,2,FALSE),"")</f>
        <v/>
      </c>
      <c r="N936" s="505"/>
      <c r="O936" s="402" t="str">
        <f>IFERROR(VLOOKUP($L936,[4]Insumos!$C$2:$F$517,3,FALSE),"")</f>
        <v/>
      </c>
      <c r="P936" s="337" t="e">
        <f>+Tabla1[[#This Row],[Precio Unitario]]*Tabla1[[#This Row],[Cantidad de Insumos]]</f>
        <v>#VALUE!</v>
      </c>
      <c r="Q936" s="402" t="str">
        <f>IFERROR(VLOOKUP($L936,[4]Insumos!$C$2:$F$517,4,FALSE),"")</f>
        <v/>
      </c>
      <c r="R936" s="571"/>
    </row>
    <row r="937" spans="2:18" x14ac:dyDescent="0.25">
      <c r="B937" s="403" t="str">
        <f>IF(Tabla1[[#This Row],[Código_Actividad]]="","",CONCATENATE(Tabla1[[#This Row],[POA]],".",Tabla1[[#This Row],[SRS]],".",Tabla1[[#This Row],[AREA]],".",Tabla1[[#This Row],[TIPO]]))</f>
        <v/>
      </c>
      <c r="C937" s="403" t="str">
        <f>IF(Tabla1[[#This Row],[Código_Actividad]]="","",'Formulario PPGR1'!#REF!)</f>
        <v/>
      </c>
      <c r="D937" s="403" t="str">
        <f>IF(Tabla1[[#This Row],[Código_Actividad]]="","",'Formulario PPGR1'!#REF!)</f>
        <v/>
      </c>
      <c r="E937" s="403" t="str">
        <f>IF(Tabla1[[#This Row],[Código_Actividad]]="","",'Formulario PPGR1'!#REF!)</f>
        <v/>
      </c>
      <c r="F937" s="403" t="str">
        <f>IF(Tabla1[[#This Row],[Código_Actividad]]="","",'Formulario PPGR1'!#REF!)</f>
        <v/>
      </c>
      <c r="G937" s="400"/>
      <c r="H937" s="419" t="str">
        <f>IFERROR(VLOOKUP(Tabla1[[#This Row],[Código_Actividad]],'Formulario PPGR2'!$H$10:$I$1048576,2,FALSE),"")</f>
        <v/>
      </c>
      <c r="I937" s="336" t="str">
        <f>IFERROR(VLOOKUP(Tabla1[[#This Row],[Código_Actividad]],Tabla2[[Código]:[Total de Acciones ]],15,FALSE),"")</f>
        <v/>
      </c>
      <c r="J937" s="556"/>
      <c r="K937" s="558" t="str">
        <f>IFERROR(VLOOKUP($J937,[7]LSIns!$B$5:$C$45,2,FALSE),"")</f>
        <v/>
      </c>
      <c r="L937" s="557"/>
      <c r="M937" s="401" t="str">
        <f>IFERROR(VLOOKUP($L937,[4]Insumos!$C$2:$F$517,2,FALSE),"")</f>
        <v/>
      </c>
      <c r="N937" s="505"/>
      <c r="O937" s="402" t="str">
        <f>IFERROR(VLOOKUP($L937,[4]Insumos!$C$2:$F$517,3,FALSE),"")</f>
        <v/>
      </c>
      <c r="P937" s="337" t="e">
        <f>+Tabla1[[#This Row],[Precio Unitario]]*Tabla1[[#This Row],[Cantidad de Insumos]]</f>
        <v>#VALUE!</v>
      </c>
      <c r="Q937" s="402" t="str">
        <f>IFERROR(VLOOKUP($L937,[4]Insumos!$C$2:$F$517,4,FALSE),"")</f>
        <v/>
      </c>
      <c r="R937" s="571"/>
    </row>
    <row r="938" spans="2:18" x14ac:dyDescent="0.25">
      <c r="B938" s="403" t="str">
        <f>IF(Tabla1[[#This Row],[Código_Actividad]]="","",CONCATENATE(Tabla1[[#This Row],[POA]],".",Tabla1[[#This Row],[SRS]],".",Tabla1[[#This Row],[AREA]],".",Tabla1[[#This Row],[TIPO]]))</f>
        <v/>
      </c>
      <c r="C938" s="403" t="str">
        <f>IF(Tabla1[[#This Row],[Código_Actividad]]="","",'Formulario PPGR1'!#REF!)</f>
        <v/>
      </c>
      <c r="D938" s="403" t="str">
        <f>IF(Tabla1[[#This Row],[Código_Actividad]]="","",'Formulario PPGR1'!#REF!)</f>
        <v/>
      </c>
      <c r="E938" s="403" t="str">
        <f>IF(Tabla1[[#This Row],[Código_Actividad]]="","",'Formulario PPGR1'!#REF!)</f>
        <v/>
      </c>
      <c r="F938" s="403" t="str">
        <f>IF(Tabla1[[#This Row],[Código_Actividad]]="","",'Formulario PPGR1'!#REF!)</f>
        <v/>
      </c>
      <c r="G938" s="400"/>
      <c r="H938" s="419" t="str">
        <f>IFERROR(VLOOKUP(Tabla1[[#This Row],[Código_Actividad]],'Formulario PPGR2'!$H$10:$I$1048576,2,FALSE),"")</f>
        <v/>
      </c>
      <c r="I938" s="336" t="str">
        <f>IFERROR(VLOOKUP(Tabla1[[#This Row],[Código_Actividad]],Tabla2[[Código]:[Total de Acciones ]],15,FALSE),"")</f>
        <v/>
      </c>
      <c r="J938" s="556"/>
      <c r="K938" s="558" t="str">
        <f>IFERROR(VLOOKUP($J938,[7]LSIns!$B$5:$C$45,2,FALSE),"")</f>
        <v/>
      </c>
      <c r="L938" s="557"/>
      <c r="M938" s="401" t="str">
        <f>IFERROR(VLOOKUP($L938,[4]Insumos!$C$2:$F$517,2,FALSE),"")</f>
        <v/>
      </c>
      <c r="N938" s="505"/>
      <c r="O938" s="402" t="str">
        <f>IFERROR(VLOOKUP($L938,[4]Insumos!$C$2:$F$517,3,FALSE),"")</f>
        <v/>
      </c>
      <c r="P938" s="337" t="e">
        <f>+Tabla1[[#This Row],[Precio Unitario]]*Tabla1[[#This Row],[Cantidad de Insumos]]</f>
        <v>#VALUE!</v>
      </c>
      <c r="Q938" s="402" t="str">
        <f>IFERROR(VLOOKUP($L938,[4]Insumos!$C$2:$F$517,4,FALSE),"")</f>
        <v/>
      </c>
      <c r="R938" s="571"/>
    </row>
    <row r="939" spans="2:18" x14ac:dyDescent="0.25">
      <c r="B939" s="403" t="str">
        <f>IF(Tabla1[[#This Row],[Código_Actividad]]="","",CONCATENATE(Tabla1[[#This Row],[POA]],".",Tabla1[[#This Row],[SRS]],".",Tabla1[[#This Row],[AREA]],".",Tabla1[[#This Row],[TIPO]]))</f>
        <v/>
      </c>
      <c r="C939" s="403" t="str">
        <f>IF(Tabla1[[#This Row],[Código_Actividad]]="","",'Formulario PPGR1'!#REF!)</f>
        <v/>
      </c>
      <c r="D939" s="403" t="str">
        <f>IF(Tabla1[[#This Row],[Código_Actividad]]="","",'Formulario PPGR1'!#REF!)</f>
        <v/>
      </c>
      <c r="E939" s="403" t="str">
        <f>IF(Tabla1[[#This Row],[Código_Actividad]]="","",'Formulario PPGR1'!#REF!)</f>
        <v/>
      </c>
      <c r="F939" s="403" t="str">
        <f>IF(Tabla1[[#This Row],[Código_Actividad]]="","",'Formulario PPGR1'!#REF!)</f>
        <v/>
      </c>
      <c r="G939" s="400"/>
      <c r="H939" s="419" t="str">
        <f>IFERROR(VLOOKUP(Tabla1[[#This Row],[Código_Actividad]],'Formulario PPGR2'!$H$10:$I$1048576,2,FALSE),"")</f>
        <v/>
      </c>
      <c r="I939" s="336" t="str">
        <f>IFERROR(VLOOKUP(Tabla1[[#This Row],[Código_Actividad]],Tabla2[[Código]:[Total de Acciones ]],15,FALSE),"")</f>
        <v/>
      </c>
      <c r="J939" s="556"/>
      <c r="K939" s="558" t="str">
        <f>IFERROR(VLOOKUP($J939,[7]LSIns!$B$5:$C$45,2,FALSE),"")</f>
        <v/>
      </c>
      <c r="L939" s="557"/>
      <c r="M939" s="401" t="str">
        <f>IFERROR(VLOOKUP($L939,[4]Insumos!$C$2:$F$517,2,FALSE),"")</f>
        <v/>
      </c>
      <c r="N939" s="505"/>
      <c r="O939" s="402" t="str">
        <f>IFERROR(VLOOKUP($L939,[4]Insumos!$C$2:$F$517,3,FALSE),"")</f>
        <v/>
      </c>
      <c r="P939" s="337" t="e">
        <f>+Tabla1[[#This Row],[Precio Unitario]]*Tabla1[[#This Row],[Cantidad de Insumos]]</f>
        <v>#VALUE!</v>
      </c>
      <c r="Q939" s="402" t="str">
        <f>IFERROR(VLOOKUP($L939,[4]Insumos!$C$2:$F$517,4,FALSE),"")</f>
        <v/>
      </c>
      <c r="R939" s="571"/>
    </row>
    <row r="940" spans="2:18" x14ac:dyDescent="0.25">
      <c r="B940" s="403" t="str">
        <f>IF(Tabla1[[#This Row],[Código_Actividad]]="","",CONCATENATE(Tabla1[[#This Row],[POA]],".",Tabla1[[#This Row],[SRS]],".",Tabla1[[#This Row],[AREA]],".",Tabla1[[#This Row],[TIPO]]))</f>
        <v/>
      </c>
      <c r="C940" s="403" t="str">
        <f>IF(Tabla1[[#This Row],[Código_Actividad]]="","",'Formulario PPGR1'!#REF!)</f>
        <v/>
      </c>
      <c r="D940" s="403" t="str">
        <f>IF(Tabla1[[#This Row],[Código_Actividad]]="","",'Formulario PPGR1'!#REF!)</f>
        <v/>
      </c>
      <c r="E940" s="403" t="str">
        <f>IF(Tabla1[[#This Row],[Código_Actividad]]="","",'Formulario PPGR1'!#REF!)</f>
        <v/>
      </c>
      <c r="F940" s="403" t="str">
        <f>IF(Tabla1[[#This Row],[Código_Actividad]]="","",'Formulario PPGR1'!#REF!)</f>
        <v/>
      </c>
      <c r="G940" s="400"/>
      <c r="H940" s="419" t="str">
        <f>IFERROR(VLOOKUP(Tabla1[[#This Row],[Código_Actividad]],'Formulario PPGR2'!$H$10:$I$1048576,2,FALSE),"")</f>
        <v/>
      </c>
      <c r="I940" s="336" t="str">
        <f>IFERROR(VLOOKUP(Tabla1[[#This Row],[Código_Actividad]],Tabla2[[Código]:[Total de Acciones ]],15,FALSE),"")</f>
        <v/>
      </c>
      <c r="J940" s="556"/>
      <c r="K940" s="558" t="str">
        <f>IFERROR(VLOOKUP($J940,[7]LSIns!$B$5:$C$45,2,FALSE),"")</f>
        <v/>
      </c>
      <c r="L940" s="557"/>
      <c r="M940" s="401" t="str">
        <f>IFERROR(VLOOKUP($L940,[4]Insumos!$C$2:$F$517,2,FALSE),"")</f>
        <v/>
      </c>
      <c r="N940" s="505"/>
      <c r="O940" s="402" t="str">
        <f>IFERROR(VLOOKUP($L940,[4]Insumos!$C$2:$F$517,3,FALSE),"")</f>
        <v/>
      </c>
      <c r="P940" s="337" t="e">
        <f>+Tabla1[[#This Row],[Precio Unitario]]*Tabla1[[#This Row],[Cantidad de Insumos]]</f>
        <v>#VALUE!</v>
      </c>
      <c r="Q940" s="402" t="str">
        <f>IFERROR(VLOOKUP($L940,[4]Insumos!$C$2:$F$517,4,FALSE),"")</f>
        <v/>
      </c>
      <c r="R940" s="571"/>
    </row>
    <row r="941" spans="2:18" x14ac:dyDescent="0.25">
      <c r="B941" s="403" t="str">
        <f>IF(Tabla1[[#This Row],[Código_Actividad]]="","",CONCATENATE(Tabla1[[#This Row],[POA]],".",Tabla1[[#This Row],[SRS]],".",Tabla1[[#This Row],[AREA]],".",Tabla1[[#This Row],[TIPO]]))</f>
        <v/>
      </c>
      <c r="C941" s="403" t="str">
        <f>IF(Tabla1[[#This Row],[Código_Actividad]]="","",'Formulario PPGR1'!#REF!)</f>
        <v/>
      </c>
      <c r="D941" s="403" t="str">
        <f>IF(Tabla1[[#This Row],[Código_Actividad]]="","",'Formulario PPGR1'!#REF!)</f>
        <v/>
      </c>
      <c r="E941" s="403" t="str">
        <f>IF(Tabla1[[#This Row],[Código_Actividad]]="","",'Formulario PPGR1'!#REF!)</f>
        <v/>
      </c>
      <c r="F941" s="403" t="str">
        <f>IF(Tabla1[[#This Row],[Código_Actividad]]="","",'Formulario PPGR1'!#REF!)</f>
        <v/>
      </c>
      <c r="G941" s="400"/>
      <c r="H941" s="419" t="str">
        <f>IFERROR(VLOOKUP(Tabla1[[#This Row],[Código_Actividad]],'Formulario PPGR2'!$H$10:$I$1048576,2,FALSE),"")</f>
        <v/>
      </c>
      <c r="I941" s="336" t="str">
        <f>IFERROR(VLOOKUP(Tabla1[[#This Row],[Código_Actividad]],Tabla2[[Código]:[Total de Acciones ]],15,FALSE),"")</f>
        <v/>
      </c>
      <c r="J941" s="556"/>
      <c r="K941" s="558" t="str">
        <f>IFERROR(VLOOKUP($J941,[7]LSIns!$B$5:$C$45,2,FALSE),"")</f>
        <v/>
      </c>
      <c r="L941" s="557"/>
      <c r="M941" s="401" t="str">
        <f>IFERROR(VLOOKUP($L941,[4]Insumos!$C$2:$F$517,2,FALSE),"")</f>
        <v/>
      </c>
      <c r="N941" s="505"/>
      <c r="O941" s="402" t="str">
        <f>IFERROR(VLOOKUP($L941,[4]Insumos!$C$2:$F$517,3,FALSE),"")</f>
        <v/>
      </c>
      <c r="P941" s="337" t="e">
        <f>+Tabla1[[#This Row],[Precio Unitario]]*Tabla1[[#This Row],[Cantidad de Insumos]]</f>
        <v>#VALUE!</v>
      </c>
      <c r="Q941" s="402" t="str">
        <f>IFERROR(VLOOKUP($L941,[4]Insumos!$C$2:$F$517,4,FALSE),"")</f>
        <v/>
      </c>
      <c r="R941" s="571"/>
    </row>
    <row r="942" spans="2:18" x14ac:dyDescent="0.25">
      <c r="B942" s="403" t="str">
        <f>IF(Tabla1[[#This Row],[Código_Actividad]]="","",CONCATENATE(Tabla1[[#This Row],[POA]],".",Tabla1[[#This Row],[SRS]],".",Tabla1[[#This Row],[AREA]],".",Tabla1[[#This Row],[TIPO]]))</f>
        <v/>
      </c>
      <c r="C942" s="403" t="str">
        <f>IF(Tabla1[[#This Row],[Código_Actividad]]="","",'Formulario PPGR1'!#REF!)</f>
        <v/>
      </c>
      <c r="D942" s="403" t="str">
        <f>IF(Tabla1[[#This Row],[Código_Actividad]]="","",'Formulario PPGR1'!#REF!)</f>
        <v/>
      </c>
      <c r="E942" s="403" t="str">
        <f>IF(Tabla1[[#This Row],[Código_Actividad]]="","",'Formulario PPGR1'!#REF!)</f>
        <v/>
      </c>
      <c r="F942" s="403" t="str">
        <f>IF(Tabla1[[#This Row],[Código_Actividad]]="","",'Formulario PPGR1'!#REF!)</f>
        <v/>
      </c>
      <c r="G942" s="400"/>
      <c r="H942" s="419" t="str">
        <f>IFERROR(VLOOKUP(Tabla1[[#This Row],[Código_Actividad]],'Formulario PPGR2'!$H$10:$I$1048576,2,FALSE),"")</f>
        <v/>
      </c>
      <c r="I942" s="336" t="str">
        <f>IFERROR(VLOOKUP(Tabla1[[#This Row],[Código_Actividad]],Tabla2[[Código]:[Total de Acciones ]],15,FALSE),"")</f>
        <v/>
      </c>
      <c r="J942" s="556"/>
      <c r="K942" s="558" t="str">
        <f>IFERROR(VLOOKUP($J942,[7]LSIns!$B$5:$C$45,2,FALSE),"")</f>
        <v/>
      </c>
      <c r="L942" s="557"/>
      <c r="M942" s="401" t="str">
        <f>IFERROR(VLOOKUP($L942,[4]Insumos!$C$2:$F$517,2,FALSE),"")</f>
        <v/>
      </c>
      <c r="N942" s="505"/>
      <c r="O942" s="402" t="str">
        <f>IFERROR(VLOOKUP($L942,[4]Insumos!$C$2:$F$517,3,FALSE),"")</f>
        <v/>
      </c>
      <c r="P942" s="337" t="e">
        <f>+Tabla1[[#This Row],[Precio Unitario]]*Tabla1[[#This Row],[Cantidad de Insumos]]</f>
        <v>#VALUE!</v>
      </c>
      <c r="Q942" s="402" t="str">
        <f>IFERROR(VLOOKUP($L942,[4]Insumos!$C$2:$F$517,4,FALSE),"")</f>
        <v/>
      </c>
      <c r="R942" s="571"/>
    </row>
    <row r="943" spans="2:18" x14ac:dyDescent="0.25">
      <c r="B943" s="403" t="str">
        <f>IF(Tabla1[[#This Row],[Código_Actividad]]="","",CONCATENATE(Tabla1[[#This Row],[POA]],".",Tabla1[[#This Row],[SRS]],".",Tabla1[[#This Row],[AREA]],".",Tabla1[[#This Row],[TIPO]]))</f>
        <v/>
      </c>
      <c r="C943" s="403" t="str">
        <f>IF(Tabla1[[#This Row],[Código_Actividad]]="","",'Formulario PPGR1'!#REF!)</f>
        <v/>
      </c>
      <c r="D943" s="403" t="str">
        <f>IF(Tabla1[[#This Row],[Código_Actividad]]="","",'Formulario PPGR1'!#REF!)</f>
        <v/>
      </c>
      <c r="E943" s="403" t="str">
        <f>IF(Tabla1[[#This Row],[Código_Actividad]]="","",'Formulario PPGR1'!#REF!)</f>
        <v/>
      </c>
      <c r="F943" s="403" t="str">
        <f>IF(Tabla1[[#This Row],[Código_Actividad]]="","",'Formulario PPGR1'!#REF!)</f>
        <v/>
      </c>
      <c r="G943" s="400"/>
      <c r="H943" s="419" t="str">
        <f>IFERROR(VLOOKUP(Tabla1[[#This Row],[Código_Actividad]],'Formulario PPGR2'!$H$10:$I$1048576,2,FALSE),"")</f>
        <v/>
      </c>
      <c r="I943" s="336" t="str">
        <f>IFERROR(VLOOKUP(Tabla1[[#This Row],[Código_Actividad]],Tabla2[[Código]:[Total de Acciones ]],15,FALSE),"")</f>
        <v/>
      </c>
      <c r="J943" s="556"/>
      <c r="K943" s="558" t="str">
        <f>IFERROR(VLOOKUP($J943,[7]LSIns!$B$5:$C$45,2,FALSE),"")</f>
        <v/>
      </c>
      <c r="L943" s="557"/>
      <c r="M943" s="401" t="str">
        <f>IFERROR(VLOOKUP($L943,[4]Insumos!$C$2:$F$517,2,FALSE),"")</f>
        <v/>
      </c>
      <c r="N943" s="505"/>
      <c r="O943" s="402" t="str">
        <f>IFERROR(VLOOKUP($L943,[4]Insumos!$C$2:$F$517,3,FALSE),"")</f>
        <v/>
      </c>
      <c r="P943" s="337" t="e">
        <f>+Tabla1[[#This Row],[Precio Unitario]]*Tabla1[[#This Row],[Cantidad de Insumos]]</f>
        <v>#VALUE!</v>
      </c>
      <c r="Q943" s="402" t="str">
        <f>IFERROR(VLOOKUP($L943,[4]Insumos!$C$2:$F$517,4,FALSE),"")</f>
        <v/>
      </c>
      <c r="R943" s="571"/>
    </row>
    <row r="944" spans="2:18" x14ac:dyDescent="0.25">
      <c r="B944" s="403" t="str">
        <f>IF(Tabla1[[#This Row],[Código_Actividad]]="","",CONCATENATE(Tabla1[[#This Row],[POA]],".",Tabla1[[#This Row],[SRS]],".",Tabla1[[#This Row],[AREA]],".",Tabla1[[#This Row],[TIPO]]))</f>
        <v/>
      </c>
      <c r="C944" s="403" t="str">
        <f>IF(Tabla1[[#This Row],[Código_Actividad]]="","",'Formulario PPGR1'!#REF!)</f>
        <v/>
      </c>
      <c r="D944" s="403" t="str">
        <f>IF(Tabla1[[#This Row],[Código_Actividad]]="","",'Formulario PPGR1'!#REF!)</f>
        <v/>
      </c>
      <c r="E944" s="403" t="str">
        <f>IF(Tabla1[[#This Row],[Código_Actividad]]="","",'Formulario PPGR1'!#REF!)</f>
        <v/>
      </c>
      <c r="F944" s="403" t="str">
        <f>IF(Tabla1[[#This Row],[Código_Actividad]]="","",'Formulario PPGR1'!#REF!)</f>
        <v/>
      </c>
      <c r="G944" s="400"/>
      <c r="H944" s="419" t="str">
        <f>IFERROR(VLOOKUP(Tabla1[[#This Row],[Código_Actividad]],'Formulario PPGR2'!$H$10:$I$1048576,2,FALSE),"")</f>
        <v/>
      </c>
      <c r="I944" s="336" t="str">
        <f>IFERROR(VLOOKUP(Tabla1[[#This Row],[Código_Actividad]],Tabla2[[Código]:[Total de Acciones ]],15,FALSE),"")</f>
        <v/>
      </c>
      <c r="J944" s="556"/>
      <c r="K944" s="558" t="str">
        <f>IFERROR(VLOOKUP($J944,[7]LSIns!$B$5:$C$45,2,FALSE),"")</f>
        <v/>
      </c>
      <c r="L944" s="557"/>
      <c r="M944" s="401" t="str">
        <f>IFERROR(VLOOKUP($L944,[4]Insumos!$C$2:$F$517,2,FALSE),"")</f>
        <v/>
      </c>
      <c r="N944" s="505"/>
      <c r="O944" s="402" t="str">
        <f>IFERROR(VLOOKUP($L944,[4]Insumos!$C$2:$F$517,3,FALSE),"")</f>
        <v/>
      </c>
      <c r="P944" s="337" t="e">
        <f>+Tabla1[[#This Row],[Precio Unitario]]*Tabla1[[#This Row],[Cantidad de Insumos]]</f>
        <v>#VALUE!</v>
      </c>
      <c r="Q944" s="402" t="str">
        <f>IFERROR(VLOOKUP($L944,[4]Insumos!$C$2:$F$517,4,FALSE),"")</f>
        <v/>
      </c>
      <c r="R944" s="571"/>
    </row>
    <row r="945" spans="2:18" x14ac:dyDescent="0.25">
      <c r="B945" s="403" t="str">
        <f>IF(Tabla1[[#This Row],[Código_Actividad]]="","",CONCATENATE(Tabla1[[#This Row],[POA]],".",Tabla1[[#This Row],[SRS]],".",Tabla1[[#This Row],[AREA]],".",Tabla1[[#This Row],[TIPO]]))</f>
        <v/>
      </c>
      <c r="C945" s="403" t="str">
        <f>IF(Tabla1[[#This Row],[Código_Actividad]]="","",'Formulario PPGR1'!#REF!)</f>
        <v/>
      </c>
      <c r="D945" s="403" t="str">
        <f>IF(Tabla1[[#This Row],[Código_Actividad]]="","",'Formulario PPGR1'!#REF!)</f>
        <v/>
      </c>
      <c r="E945" s="403" t="str">
        <f>IF(Tabla1[[#This Row],[Código_Actividad]]="","",'Formulario PPGR1'!#REF!)</f>
        <v/>
      </c>
      <c r="F945" s="403" t="str">
        <f>IF(Tabla1[[#This Row],[Código_Actividad]]="","",'Formulario PPGR1'!#REF!)</f>
        <v/>
      </c>
      <c r="G945" s="400"/>
      <c r="H945" s="419" t="str">
        <f>IFERROR(VLOOKUP(Tabla1[[#This Row],[Código_Actividad]],'Formulario PPGR2'!$H$10:$I$1048576,2,FALSE),"")</f>
        <v/>
      </c>
      <c r="I945" s="336" t="str">
        <f>IFERROR(VLOOKUP(Tabla1[[#This Row],[Código_Actividad]],Tabla2[[Código]:[Total de Acciones ]],15,FALSE),"")</f>
        <v/>
      </c>
      <c r="J945" s="556"/>
      <c r="K945" s="558" t="str">
        <f>IFERROR(VLOOKUP($J945,[7]LSIns!$B$5:$C$45,2,FALSE),"")</f>
        <v/>
      </c>
      <c r="L945" s="557"/>
      <c r="M945" s="401" t="str">
        <f>IFERROR(VLOOKUP($L945,[4]Insumos!$C$2:$F$517,2,FALSE),"")</f>
        <v/>
      </c>
      <c r="N945" s="505"/>
      <c r="O945" s="402" t="str">
        <f>IFERROR(VLOOKUP($L945,[4]Insumos!$C$2:$F$517,3,FALSE),"")</f>
        <v/>
      </c>
      <c r="P945" s="337" t="e">
        <f>+Tabla1[[#This Row],[Precio Unitario]]*Tabla1[[#This Row],[Cantidad de Insumos]]</f>
        <v>#VALUE!</v>
      </c>
      <c r="Q945" s="402" t="str">
        <f>IFERROR(VLOOKUP($L945,[4]Insumos!$C$2:$F$517,4,FALSE),"")</f>
        <v/>
      </c>
      <c r="R945" s="571"/>
    </row>
    <row r="946" spans="2:18" x14ac:dyDescent="0.25">
      <c r="B946" s="403" t="str">
        <f>IF(Tabla1[[#This Row],[Código_Actividad]]="","",CONCATENATE(Tabla1[[#This Row],[POA]],".",Tabla1[[#This Row],[SRS]],".",Tabla1[[#This Row],[AREA]],".",Tabla1[[#This Row],[TIPO]]))</f>
        <v/>
      </c>
      <c r="C946" s="403" t="str">
        <f>IF(Tabla1[[#This Row],[Código_Actividad]]="","",'Formulario PPGR1'!#REF!)</f>
        <v/>
      </c>
      <c r="D946" s="403" t="str">
        <f>IF(Tabla1[[#This Row],[Código_Actividad]]="","",'Formulario PPGR1'!#REF!)</f>
        <v/>
      </c>
      <c r="E946" s="403" t="str">
        <f>IF(Tabla1[[#This Row],[Código_Actividad]]="","",'Formulario PPGR1'!#REF!)</f>
        <v/>
      </c>
      <c r="F946" s="403" t="str">
        <f>IF(Tabla1[[#This Row],[Código_Actividad]]="","",'Formulario PPGR1'!#REF!)</f>
        <v/>
      </c>
      <c r="G946" s="400"/>
      <c r="H946" s="419" t="str">
        <f>IFERROR(VLOOKUP(Tabla1[[#This Row],[Código_Actividad]],'Formulario PPGR2'!$H$10:$I$1048576,2,FALSE),"")</f>
        <v/>
      </c>
      <c r="I946" s="336" t="str">
        <f>IFERROR(VLOOKUP(Tabla1[[#This Row],[Código_Actividad]],Tabla2[[Código]:[Total de Acciones ]],15,FALSE),"")</f>
        <v/>
      </c>
      <c r="J946" s="556"/>
      <c r="K946" s="558" t="str">
        <f>IFERROR(VLOOKUP($J946,[7]LSIns!$B$5:$C$45,2,FALSE),"")</f>
        <v/>
      </c>
      <c r="L946" s="557"/>
      <c r="M946" s="401" t="str">
        <f>IFERROR(VLOOKUP($L946,[4]Insumos!$C$2:$F$517,2,FALSE),"")</f>
        <v/>
      </c>
      <c r="N946" s="505"/>
      <c r="O946" s="402" t="str">
        <f>IFERROR(VLOOKUP($L946,[4]Insumos!$C$2:$F$517,3,FALSE),"")</f>
        <v/>
      </c>
      <c r="P946" s="337" t="e">
        <f>+Tabla1[[#This Row],[Precio Unitario]]*Tabla1[[#This Row],[Cantidad de Insumos]]</f>
        <v>#VALUE!</v>
      </c>
      <c r="Q946" s="402" t="str">
        <f>IFERROR(VLOOKUP($L946,[4]Insumos!$C$2:$F$517,4,FALSE),"")</f>
        <v/>
      </c>
      <c r="R946" s="571"/>
    </row>
    <row r="947" spans="2:18" x14ac:dyDescent="0.25">
      <c r="B947" s="403" t="str">
        <f>IF(Tabla1[[#This Row],[Código_Actividad]]="","",CONCATENATE(Tabla1[[#This Row],[POA]],".",Tabla1[[#This Row],[SRS]],".",Tabla1[[#This Row],[AREA]],".",Tabla1[[#This Row],[TIPO]]))</f>
        <v/>
      </c>
      <c r="C947" s="403" t="str">
        <f>IF(Tabla1[[#This Row],[Código_Actividad]]="","",'Formulario PPGR1'!#REF!)</f>
        <v/>
      </c>
      <c r="D947" s="403" t="str">
        <f>IF(Tabla1[[#This Row],[Código_Actividad]]="","",'Formulario PPGR1'!#REF!)</f>
        <v/>
      </c>
      <c r="E947" s="403" t="str">
        <f>IF(Tabla1[[#This Row],[Código_Actividad]]="","",'Formulario PPGR1'!#REF!)</f>
        <v/>
      </c>
      <c r="F947" s="403" t="str">
        <f>IF(Tabla1[[#This Row],[Código_Actividad]]="","",'Formulario PPGR1'!#REF!)</f>
        <v/>
      </c>
      <c r="G947" s="400"/>
      <c r="H947" s="419" t="str">
        <f>IFERROR(VLOOKUP(Tabla1[[#This Row],[Código_Actividad]],'Formulario PPGR2'!$H$10:$I$1048576,2,FALSE),"")</f>
        <v/>
      </c>
      <c r="I947" s="336" t="str">
        <f>IFERROR(VLOOKUP(Tabla1[[#This Row],[Código_Actividad]],Tabla2[[Código]:[Total de Acciones ]],15,FALSE),"")</f>
        <v/>
      </c>
      <c r="J947" s="556"/>
      <c r="K947" s="558" t="str">
        <f>IFERROR(VLOOKUP($J947,[7]LSIns!$B$5:$C$45,2,FALSE),"")</f>
        <v/>
      </c>
      <c r="L947" s="557"/>
      <c r="M947" s="401" t="str">
        <f>IFERROR(VLOOKUP($L947,[4]Insumos!$C$2:$F$517,2,FALSE),"")</f>
        <v/>
      </c>
      <c r="N947" s="505"/>
      <c r="O947" s="402" t="str">
        <f>IFERROR(VLOOKUP($L947,[4]Insumos!$C$2:$F$517,3,FALSE),"")</f>
        <v/>
      </c>
      <c r="P947" s="337" t="e">
        <f>+Tabla1[[#This Row],[Precio Unitario]]*Tabla1[[#This Row],[Cantidad de Insumos]]</f>
        <v>#VALUE!</v>
      </c>
      <c r="Q947" s="402" t="str">
        <f>IFERROR(VLOOKUP($L947,[4]Insumos!$C$2:$F$517,4,FALSE),"")</f>
        <v/>
      </c>
      <c r="R947" s="571"/>
    </row>
    <row r="948" spans="2:18" x14ac:dyDescent="0.25">
      <c r="B948" s="403" t="str">
        <f>IF(Tabla1[[#This Row],[Código_Actividad]]="","",CONCATENATE(Tabla1[[#This Row],[POA]],".",Tabla1[[#This Row],[SRS]],".",Tabla1[[#This Row],[AREA]],".",Tabla1[[#This Row],[TIPO]]))</f>
        <v/>
      </c>
      <c r="C948" s="403" t="str">
        <f>IF(Tabla1[[#This Row],[Código_Actividad]]="","",'Formulario PPGR1'!#REF!)</f>
        <v/>
      </c>
      <c r="D948" s="403" t="str">
        <f>IF(Tabla1[[#This Row],[Código_Actividad]]="","",'Formulario PPGR1'!#REF!)</f>
        <v/>
      </c>
      <c r="E948" s="403" t="str">
        <f>IF(Tabla1[[#This Row],[Código_Actividad]]="","",'Formulario PPGR1'!#REF!)</f>
        <v/>
      </c>
      <c r="F948" s="403" t="str">
        <f>IF(Tabla1[[#This Row],[Código_Actividad]]="","",'Formulario PPGR1'!#REF!)</f>
        <v/>
      </c>
      <c r="G948" s="400"/>
      <c r="H948" s="419" t="str">
        <f>IFERROR(VLOOKUP(Tabla1[[#This Row],[Código_Actividad]],'Formulario PPGR2'!$H$10:$I$1048576,2,FALSE),"")</f>
        <v/>
      </c>
      <c r="I948" s="336" t="str">
        <f>IFERROR(VLOOKUP(Tabla1[[#This Row],[Código_Actividad]],Tabla2[[Código]:[Total de Acciones ]],15,FALSE),"")</f>
        <v/>
      </c>
      <c r="J948" s="556"/>
      <c r="K948" s="558" t="str">
        <f>IFERROR(VLOOKUP($J948,[7]LSIns!$B$5:$C$45,2,FALSE),"")</f>
        <v/>
      </c>
      <c r="L948" s="557"/>
      <c r="M948" s="401" t="str">
        <f>IFERROR(VLOOKUP($L948,[4]Insumos!$C$2:$F$517,2,FALSE),"")</f>
        <v/>
      </c>
      <c r="N948" s="505"/>
      <c r="O948" s="402" t="str">
        <f>IFERROR(VLOOKUP($L948,[4]Insumos!$C$2:$F$517,3,FALSE),"")</f>
        <v/>
      </c>
      <c r="P948" s="337" t="e">
        <f>+Tabla1[[#This Row],[Precio Unitario]]*Tabla1[[#This Row],[Cantidad de Insumos]]</f>
        <v>#VALUE!</v>
      </c>
      <c r="Q948" s="402" t="str">
        <f>IFERROR(VLOOKUP($L948,[4]Insumos!$C$2:$F$517,4,FALSE),"")</f>
        <v/>
      </c>
      <c r="R948" s="571"/>
    </row>
    <row r="949" spans="2:18" x14ac:dyDescent="0.25">
      <c r="B949" s="403" t="str">
        <f>IF(Tabla1[[#This Row],[Código_Actividad]]="","",CONCATENATE(Tabla1[[#This Row],[POA]],".",Tabla1[[#This Row],[SRS]],".",Tabla1[[#This Row],[AREA]],".",Tabla1[[#This Row],[TIPO]]))</f>
        <v/>
      </c>
      <c r="C949" s="403" t="str">
        <f>IF(Tabla1[[#This Row],[Código_Actividad]]="","",'Formulario PPGR1'!#REF!)</f>
        <v/>
      </c>
      <c r="D949" s="403" t="str">
        <f>IF(Tabla1[[#This Row],[Código_Actividad]]="","",'Formulario PPGR1'!#REF!)</f>
        <v/>
      </c>
      <c r="E949" s="403" t="str">
        <f>IF(Tabla1[[#This Row],[Código_Actividad]]="","",'Formulario PPGR1'!#REF!)</f>
        <v/>
      </c>
      <c r="F949" s="403" t="str">
        <f>IF(Tabla1[[#This Row],[Código_Actividad]]="","",'Formulario PPGR1'!#REF!)</f>
        <v/>
      </c>
      <c r="G949" s="400"/>
      <c r="H949" s="419" t="str">
        <f>IFERROR(VLOOKUP(Tabla1[[#This Row],[Código_Actividad]],'Formulario PPGR2'!$H$10:$I$1048576,2,FALSE),"")</f>
        <v/>
      </c>
      <c r="I949" s="336" t="str">
        <f>IFERROR(VLOOKUP(Tabla1[[#This Row],[Código_Actividad]],Tabla2[[Código]:[Total de Acciones ]],15,FALSE),"")</f>
        <v/>
      </c>
      <c r="J949" s="556"/>
      <c r="K949" s="558" t="str">
        <f>IFERROR(VLOOKUP($J949,[7]LSIns!$B$5:$C$45,2,FALSE),"")</f>
        <v/>
      </c>
      <c r="L949" s="557"/>
      <c r="M949" s="401" t="str">
        <f>IFERROR(VLOOKUP($L949,[4]Insumos!$C$2:$F$517,2,FALSE),"")</f>
        <v/>
      </c>
      <c r="N949" s="505"/>
      <c r="O949" s="402" t="str">
        <f>IFERROR(VLOOKUP($L949,[4]Insumos!$C$2:$F$517,3,FALSE),"")</f>
        <v/>
      </c>
      <c r="P949" s="337" t="e">
        <f>+Tabla1[[#This Row],[Precio Unitario]]*Tabla1[[#This Row],[Cantidad de Insumos]]</f>
        <v>#VALUE!</v>
      </c>
      <c r="Q949" s="402" t="str">
        <f>IFERROR(VLOOKUP($L949,[4]Insumos!$C$2:$F$517,4,FALSE),"")</f>
        <v/>
      </c>
      <c r="R949" s="571"/>
    </row>
    <row r="950" spans="2:18" x14ac:dyDescent="0.25">
      <c r="B950" s="403" t="str">
        <f>IF(Tabla1[[#This Row],[Código_Actividad]]="","",CONCATENATE(Tabla1[[#This Row],[POA]],".",Tabla1[[#This Row],[SRS]],".",Tabla1[[#This Row],[AREA]],".",Tabla1[[#This Row],[TIPO]]))</f>
        <v/>
      </c>
      <c r="C950" s="403" t="str">
        <f>IF(Tabla1[[#This Row],[Código_Actividad]]="","",'Formulario PPGR1'!#REF!)</f>
        <v/>
      </c>
      <c r="D950" s="403" t="str">
        <f>IF(Tabla1[[#This Row],[Código_Actividad]]="","",'Formulario PPGR1'!#REF!)</f>
        <v/>
      </c>
      <c r="E950" s="403" t="str">
        <f>IF(Tabla1[[#This Row],[Código_Actividad]]="","",'Formulario PPGR1'!#REF!)</f>
        <v/>
      </c>
      <c r="F950" s="403" t="str">
        <f>IF(Tabla1[[#This Row],[Código_Actividad]]="","",'Formulario PPGR1'!#REF!)</f>
        <v/>
      </c>
      <c r="G950" s="400"/>
      <c r="H950" s="419" t="str">
        <f>IFERROR(VLOOKUP(Tabla1[[#This Row],[Código_Actividad]],'Formulario PPGR2'!$H$10:$I$1048576,2,FALSE),"")</f>
        <v/>
      </c>
      <c r="I950" s="336" t="str">
        <f>IFERROR(VLOOKUP(Tabla1[[#This Row],[Código_Actividad]],Tabla2[[Código]:[Total de Acciones ]],15,FALSE),"")</f>
        <v/>
      </c>
      <c r="J950" s="556"/>
      <c r="K950" s="558" t="str">
        <f>IFERROR(VLOOKUP($J950,[7]LSIns!$B$5:$C$45,2,FALSE),"")</f>
        <v/>
      </c>
      <c r="L950" s="557"/>
      <c r="M950" s="401" t="str">
        <f>IFERROR(VLOOKUP($L950,[4]Insumos!$C$2:$F$517,2,FALSE),"")</f>
        <v/>
      </c>
      <c r="N950" s="505"/>
      <c r="O950" s="402" t="str">
        <f>IFERROR(VLOOKUP($L950,[4]Insumos!$C$2:$F$517,3,FALSE),"")</f>
        <v/>
      </c>
      <c r="P950" s="337" t="e">
        <f>+Tabla1[[#This Row],[Precio Unitario]]*Tabla1[[#This Row],[Cantidad de Insumos]]</f>
        <v>#VALUE!</v>
      </c>
      <c r="Q950" s="402" t="str">
        <f>IFERROR(VLOOKUP($L950,[4]Insumos!$C$2:$F$517,4,FALSE),"")</f>
        <v/>
      </c>
      <c r="R950" s="571"/>
    </row>
    <row r="951" spans="2:18" x14ac:dyDescent="0.25">
      <c r="B951" s="403" t="str">
        <f>IF(Tabla1[[#This Row],[Código_Actividad]]="","",CONCATENATE(Tabla1[[#This Row],[POA]],".",Tabla1[[#This Row],[SRS]],".",Tabla1[[#This Row],[AREA]],".",Tabla1[[#This Row],[TIPO]]))</f>
        <v/>
      </c>
      <c r="C951" s="403" t="str">
        <f>IF(Tabla1[[#This Row],[Código_Actividad]]="","",'Formulario PPGR1'!#REF!)</f>
        <v/>
      </c>
      <c r="D951" s="403" t="str">
        <f>IF(Tabla1[[#This Row],[Código_Actividad]]="","",'Formulario PPGR1'!#REF!)</f>
        <v/>
      </c>
      <c r="E951" s="403" t="str">
        <f>IF(Tabla1[[#This Row],[Código_Actividad]]="","",'Formulario PPGR1'!#REF!)</f>
        <v/>
      </c>
      <c r="F951" s="403" t="str">
        <f>IF(Tabla1[[#This Row],[Código_Actividad]]="","",'Formulario PPGR1'!#REF!)</f>
        <v/>
      </c>
      <c r="G951" s="400"/>
      <c r="H951" s="419" t="str">
        <f>IFERROR(VLOOKUP(Tabla1[[#This Row],[Código_Actividad]],'Formulario PPGR2'!$H$10:$I$1048576,2,FALSE),"")</f>
        <v/>
      </c>
      <c r="I951" s="336" t="str">
        <f>IFERROR(VLOOKUP(Tabla1[[#This Row],[Código_Actividad]],Tabla2[[Código]:[Total de Acciones ]],15,FALSE),"")</f>
        <v/>
      </c>
      <c r="J951" s="556"/>
      <c r="K951" s="558" t="str">
        <f>IFERROR(VLOOKUP($J951,[7]LSIns!$B$5:$C$45,2,FALSE),"")</f>
        <v/>
      </c>
      <c r="L951" s="557"/>
      <c r="M951" s="401" t="str">
        <f>IFERROR(VLOOKUP($L951,[4]Insumos!$C$2:$F$517,2,FALSE),"")</f>
        <v/>
      </c>
      <c r="N951" s="505"/>
      <c r="O951" s="402" t="str">
        <f>IFERROR(VLOOKUP($L951,[4]Insumos!$C$2:$F$517,3,FALSE),"")</f>
        <v/>
      </c>
      <c r="P951" s="337" t="e">
        <f>+Tabla1[[#This Row],[Precio Unitario]]*Tabla1[[#This Row],[Cantidad de Insumos]]</f>
        <v>#VALUE!</v>
      </c>
      <c r="Q951" s="402" t="str">
        <f>IFERROR(VLOOKUP($L951,[4]Insumos!$C$2:$F$517,4,FALSE),"")</f>
        <v/>
      </c>
      <c r="R951" s="571"/>
    </row>
    <row r="952" spans="2:18" x14ac:dyDescent="0.25">
      <c r="B952" s="403" t="str">
        <f>IF(Tabla1[[#This Row],[Código_Actividad]]="","",CONCATENATE(Tabla1[[#This Row],[POA]],".",Tabla1[[#This Row],[SRS]],".",Tabla1[[#This Row],[AREA]],".",Tabla1[[#This Row],[TIPO]]))</f>
        <v/>
      </c>
      <c r="C952" s="403" t="str">
        <f>IF(Tabla1[[#This Row],[Código_Actividad]]="","",'Formulario PPGR1'!#REF!)</f>
        <v/>
      </c>
      <c r="D952" s="403" t="str">
        <f>IF(Tabla1[[#This Row],[Código_Actividad]]="","",'Formulario PPGR1'!#REF!)</f>
        <v/>
      </c>
      <c r="E952" s="403" t="str">
        <f>IF(Tabla1[[#This Row],[Código_Actividad]]="","",'Formulario PPGR1'!#REF!)</f>
        <v/>
      </c>
      <c r="F952" s="403" t="str">
        <f>IF(Tabla1[[#This Row],[Código_Actividad]]="","",'Formulario PPGR1'!#REF!)</f>
        <v/>
      </c>
      <c r="G952" s="400"/>
      <c r="H952" s="419" t="str">
        <f>IFERROR(VLOOKUP(Tabla1[[#This Row],[Código_Actividad]],'Formulario PPGR2'!$H$10:$I$1048576,2,FALSE),"")</f>
        <v/>
      </c>
      <c r="I952" s="336" t="str">
        <f>IFERROR(VLOOKUP(Tabla1[[#This Row],[Código_Actividad]],Tabla2[[Código]:[Total de Acciones ]],15,FALSE),"")</f>
        <v/>
      </c>
      <c r="J952" s="556"/>
      <c r="K952" s="558" t="str">
        <f>IFERROR(VLOOKUP($J952,[7]LSIns!$B$5:$C$45,2,FALSE),"")</f>
        <v/>
      </c>
      <c r="L952" s="557"/>
      <c r="M952" s="401" t="str">
        <f>IFERROR(VLOOKUP($L952,[4]Insumos!$C$2:$F$517,2,FALSE),"")</f>
        <v/>
      </c>
      <c r="N952" s="505"/>
      <c r="O952" s="402" t="str">
        <f>IFERROR(VLOOKUP($L952,[4]Insumos!$C$2:$F$517,3,FALSE),"")</f>
        <v/>
      </c>
      <c r="P952" s="337" t="e">
        <f>+Tabla1[[#This Row],[Precio Unitario]]*Tabla1[[#This Row],[Cantidad de Insumos]]</f>
        <v>#VALUE!</v>
      </c>
      <c r="Q952" s="402" t="str">
        <f>IFERROR(VLOOKUP($L952,[4]Insumos!$C$2:$F$517,4,FALSE),"")</f>
        <v/>
      </c>
      <c r="R952" s="571"/>
    </row>
    <row r="953" spans="2:18" x14ac:dyDescent="0.25">
      <c r="B953" s="403" t="str">
        <f>IF(Tabla1[[#This Row],[Código_Actividad]]="","",CONCATENATE(Tabla1[[#This Row],[POA]],".",Tabla1[[#This Row],[SRS]],".",Tabla1[[#This Row],[AREA]],".",Tabla1[[#This Row],[TIPO]]))</f>
        <v/>
      </c>
      <c r="C953" s="403" t="str">
        <f>IF(Tabla1[[#This Row],[Código_Actividad]]="","",'Formulario PPGR1'!#REF!)</f>
        <v/>
      </c>
      <c r="D953" s="403" t="str">
        <f>IF(Tabla1[[#This Row],[Código_Actividad]]="","",'Formulario PPGR1'!#REF!)</f>
        <v/>
      </c>
      <c r="E953" s="403" t="str">
        <f>IF(Tabla1[[#This Row],[Código_Actividad]]="","",'Formulario PPGR1'!#REF!)</f>
        <v/>
      </c>
      <c r="F953" s="403" t="str">
        <f>IF(Tabla1[[#This Row],[Código_Actividad]]="","",'Formulario PPGR1'!#REF!)</f>
        <v/>
      </c>
      <c r="G953" s="400"/>
      <c r="H953" s="419" t="str">
        <f>IFERROR(VLOOKUP(Tabla1[[#This Row],[Código_Actividad]],'Formulario PPGR2'!$H$10:$I$1048576,2,FALSE),"")</f>
        <v/>
      </c>
      <c r="I953" s="336" t="str">
        <f>IFERROR(VLOOKUP(Tabla1[[#This Row],[Código_Actividad]],Tabla2[[Código]:[Total de Acciones ]],15,FALSE),"")</f>
        <v/>
      </c>
      <c r="J953" s="556"/>
      <c r="K953" s="558" t="str">
        <f>IFERROR(VLOOKUP($J953,[7]LSIns!$B$5:$C$45,2,FALSE),"")</f>
        <v/>
      </c>
      <c r="L953" s="557"/>
      <c r="M953" s="401" t="str">
        <f>IFERROR(VLOOKUP($L953,[4]Insumos!$C$2:$F$517,2,FALSE),"")</f>
        <v/>
      </c>
      <c r="N953" s="505"/>
      <c r="O953" s="402" t="str">
        <f>IFERROR(VLOOKUP($L953,[4]Insumos!$C$2:$F$517,3,FALSE),"")</f>
        <v/>
      </c>
      <c r="P953" s="337" t="e">
        <f>+Tabla1[[#This Row],[Precio Unitario]]*Tabla1[[#This Row],[Cantidad de Insumos]]</f>
        <v>#VALUE!</v>
      </c>
      <c r="Q953" s="402" t="str">
        <f>IFERROR(VLOOKUP($L953,[4]Insumos!$C$2:$F$517,4,FALSE),"")</f>
        <v/>
      </c>
      <c r="R953" s="571"/>
    </row>
    <row r="954" spans="2:18" x14ac:dyDescent="0.25">
      <c r="B954" s="403" t="str">
        <f>IF(Tabla1[[#This Row],[Código_Actividad]]="","",CONCATENATE(Tabla1[[#This Row],[POA]],".",Tabla1[[#This Row],[SRS]],".",Tabla1[[#This Row],[AREA]],".",Tabla1[[#This Row],[TIPO]]))</f>
        <v/>
      </c>
      <c r="C954" s="403" t="str">
        <f>IF(Tabla1[[#This Row],[Código_Actividad]]="","",'Formulario PPGR1'!#REF!)</f>
        <v/>
      </c>
      <c r="D954" s="403" t="str">
        <f>IF(Tabla1[[#This Row],[Código_Actividad]]="","",'Formulario PPGR1'!#REF!)</f>
        <v/>
      </c>
      <c r="E954" s="403" t="str">
        <f>IF(Tabla1[[#This Row],[Código_Actividad]]="","",'Formulario PPGR1'!#REF!)</f>
        <v/>
      </c>
      <c r="F954" s="403" t="str">
        <f>IF(Tabla1[[#This Row],[Código_Actividad]]="","",'Formulario PPGR1'!#REF!)</f>
        <v/>
      </c>
      <c r="G954" s="400"/>
      <c r="H954" s="419" t="str">
        <f>IFERROR(VLOOKUP(Tabla1[[#This Row],[Código_Actividad]],'Formulario PPGR2'!$H$10:$I$1048576,2,FALSE),"")</f>
        <v/>
      </c>
      <c r="I954" s="336" t="str">
        <f>IFERROR(VLOOKUP(Tabla1[[#This Row],[Código_Actividad]],Tabla2[[Código]:[Total de Acciones ]],15,FALSE),"")</f>
        <v/>
      </c>
      <c r="J954" s="556"/>
      <c r="K954" s="558" t="s">
        <v>1298</v>
      </c>
      <c r="L954" s="557"/>
      <c r="M954" s="401" t="str">
        <f>IFERROR(VLOOKUP($L954,[4]Insumos!$C$2:$F$517,2,FALSE),"")</f>
        <v/>
      </c>
      <c r="N954" s="505"/>
      <c r="O954" s="402" t="str">
        <f>IFERROR(VLOOKUP($L954,[4]Insumos!$C$2:$F$517,3,FALSE),"")</f>
        <v/>
      </c>
      <c r="P954" s="337" t="e">
        <f>+Tabla1[[#This Row],[Precio Unitario]]*Tabla1[[#This Row],[Cantidad de Insumos]]</f>
        <v>#VALUE!</v>
      </c>
      <c r="Q954" s="402" t="str">
        <f>IFERROR(VLOOKUP($L954,[4]Insumos!$C$2:$F$517,4,FALSE),"")</f>
        <v/>
      </c>
      <c r="R954" s="571"/>
    </row>
    <row r="955" spans="2:18" x14ac:dyDescent="0.25">
      <c r="B955" s="403" t="str">
        <f>IF(Tabla1[[#This Row],[Código_Actividad]]="","",CONCATENATE(Tabla1[[#This Row],[POA]],".",Tabla1[[#This Row],[SRS]],".",Tabla1[[#This Row],[AREA]],".",Tabla1[[#This Row],[TIPO]]))</f>
        <v/>
      </c>
      <c r="C955" s="403" t="str">
        <f>IF(Tabla1[[#This Row],[Código_Actividad]]="","",'Formulario PPGR1'!#REF!)</f>
        <v/>
      </c>
      <c r="D955" s="403" t="str">
        <f>IF(Tabla1[[#This Row],[Código_Actividad]]="","",'Formulario PPGR1'!#REF!)</f>
        <v/>
      </c>
      <c r="E955" s="403" t="str">
        <f>IF(Tabla1[[#This Row],[Código_Actividad]]="","",'Formulario PPGR1'!#REF!)</f>
        <v/>
      </c>
      <c r="F955" s="403" t="str">
        <f>IF(Tabla1[[#This Row],[Código_Actividad]]="","",'Formulario PPGR1'!#REF!)</f>
        <v/>
      </c>
      <c r="G955" s="400"/>
      <c r="H955" s="419" t="str">
        <f>IFERROR(VLOOKUP(Tabla1[[#This Row],[Código_Actividad]],'Formulario PPGR2'!$H$10:$I$1048576,2,FALSE),"")</f>
        <v/>
      </c>
      <c r="I955" s="336" t="str">
        <f>IFERROR(VLOOKUP(Tabla1[[#This Row],[Código_Actividad]],Tabla2[[Código]:[Total de Acciones ]],15,FALSE),"")</f>
        <v/>
      </c>
      <c r="J955" s="556"/>
      <c r="K955" s="558" t="s">
        <v>1298</v>
      </c>
      <c r="L955" s="557"/>
      <c r="M955" s="401" t="str">
        <f>IFERROR(VLOOKUP($L955,[4]Insumos!$C$2:$F$517,2,FALSE),"")</f>
        <v/>
      </c>
      <c r="N955" s="505"/>
      <c r="O955" s="402" t="str">
        <f>IFERROR(VLOOKUP($L955,[4]Insumos!$C$2:$F$517,3,FALSE),"")</f>
        <v/>
      </c>
      <c r="P955" s="337" t="e">
        <f>+Tabla1[[#This Row],[Precio Unitario]]*Tabla1[[#This Row],[Cantidad de Insumos]]</f>
        <v>#VALUE!</v>
      </c>
      <c r="Q955" s="402" t="str">
        <f>IFERROR(VLOOKUP($L955,[4]Insumos!$C$2:$F$517,4,FALSE),"")</f>
        <v/>
      </c>
      <c r="R955" s="571"/>
    </row>
    <row r="956" spans="2:18" x14ac:dyDescent="0.25">
      <c r="B956" s="403" t="str">
        <f>IF(Tabla1[[#This Row],[Código_Actividad]]="","",CONCATENATE(Tabla1[[#This Row],[POA]],".",Tabla1[[#This Row],[SRS]],".",Tabla1[[#This Row],[AREA]],".",Tabla1[[#This Row],[TIPO]]))</f>
        <v/>
      </c>
      <c r="C956" s="403" t="str">
        <f>IF(Tabla1[[#This Row],[Código_Actividad]]="","",'Formulario PPGR1'!#REF!)</f>
        <v/>
      </c>
      <c r="D956" s="403" t="str">
        <f>IF(Tabla1[[#This Row],[Código_Actividad]]="","",'Formulario PPGR1'!#REF!)</f>
        <v/>
      </c>
      <c r="E956" s="403" t="str">
        <f>IF(Tabla1[[#This Row],[Código_Actividad]]="","",'Formulario PPGR1'!#REF!)</f>
        <v/>
      </c>
      <c r="F956" s="403" t="str">
        <f>IF(Tabla1[[#This Row],[Código_Actividad]]="","",'Formulario PPGR1'!#REF!)</f>
        <v/>
      </c>
      <c r="G956" s="400"/>
      <c r="H956" s="419" t="str">
        <f>IFERROR(VLOOKUP(Tabla1[[#This Row],[Código_Actividad]],'Formulario PPGR2'!$H$10:$I$1048576,2,FALSE),"")</f>
        <v/>
      </c>
      <c r="I956" s="336" t="str">
        <f>IFERROR(VLOOKUP(Tabla1[[#This Row],[Código_Actividad]],Tabla2[[Código]:[Total de Acciones ]],15,FALSE),"")</f>
        <v/>
      </c>
      <c r="J956" s="556"/>
      <c r="K956" s="558" t="s">
        <v>846</v>
      </c>
      <c r="L956" s="557"/>
      <c r="M956" s="401" t="str">
        <f>IFERROR(VLOOKUP($L956,[4]Insumos!$C$2:$F$517,2,FALSE),"")</f>
        <v/>
      </c>
      <c r="N956" s="505"/>
      <c r="O956" s="402" t="str">
        <f>IFERROR(VLOOKUP($L956,[4]Insumos!$C$2:$F$517,3,FALSE),"")</f>
        <v/>
      </c>
      <c r="P956" s="337" t="e">
        <f>+Tabla1[[#This Row],[Precio Unitario]]*Tabla1[[#This Row],[Cantidad de Insumos]]</f>
        <v>#VALUE!</v>
      </c>
      <c r="Q956" s="402" t="str">
        <f>IFERROR(VLOOKUP($L956,[4]Insumos!$C$2:$F$517,4,FALSE),"")</f>
        <v/>
      </c>
      <c r="R956" s="571"/>
    </row>
    <row r="957" spans="2:18" x14ac:dyDescent="0.25">
      <c r="B957" s="403" t="str">
        <f>IF(Tabla1[[#This Row],[Código_Actividad]]="","",CONCATENATE(Tabla1[[#This Row],[POA]],".",Tabla1[[#This Row],[SRS]],".",Tabla1[[#This Row],[AREA]],".",Tabla1[[#This Row],[TIPO]]))</f>
        <v/>
      </c>
      <c r="C957" s="403" t="str">
        <f>IF(Tabla1[[#This Row],[Código_Actividad]]="","",'Formulario PPGR1'!#REF!)</f>
        <v/>
      </c>
      <c r="D957" s="403" t="str">
        <f>IF(Tabla1[[#This Row],[Código_Actividad]]="","",'Formulario PPGR1'!#REF!)</f>
        <v/>
      </c>
      <c r="E957" s="403" t="str">
        <f>IF(Tabla1[[#This Row],[Código_Actividad]]="","",'Formulario PPGR1'!#REF!)</f>
        <v/>
      </c>
      <c r="F957" s="403" t="str">
        <f>IF(Tabla1[[#This Row],[Código_Actividad]]="","",'Formulario PPGR1'!#REF!)</f>
        <v/>
      </c>
      <c r="G957" s="400"/>
      <c r="H957" s="419" t="str">
        <f>IFERROR(VLOOKUP(Tabla1[[#This Row],[Código_Actividad]],'Formulario PPGR2'!$H$10:$I$1048576,2,FALSE),"")</f>
        <v/>
      </c>
      <c r="I957" s="336" t="str">
        <f>IFERROR(VLOOKUP(Tabla1[[#This Row],[Código_Actividad]],Tabla2[[Código]:[Total de Acciones ]],15,FALSE),"")</f>
        <v/>
      </c>
      <c r="J957" s="556"/>
      <c r="K957" s="558" t="s">
        <v>987</v>
      </c>
      <c r="L957" s="557"/>
      <c r="M957" s="401" t="str">
        <f>IFERROR(VLOOKUP($L957,[4]Insumos!$C$2:$F$517,2,FALSE),"")</f>
        <v/>
      </c>
      <c r="N957" s="505"/>
      <c r="O957" s="402" t="str">
        <f>IFERROR(VLOOKUP($L957,[4]Insumos!$C$2:$F$517,3,FALSE),"")</f>
        <v/>
      </c>
      <c r="P957" s="337" t="e">
        <f>+Tabla1[[#This Row],[Precio Unitario]]*Tabla1[[#This Row],[Cantidad de Insumos]]</f>
        <v>#VALUE!</v>
      </c>
      <c r="Q957" s="402" t="str">
        <f>IFERROR(VLOOKUP($L957,[4]Insumos!$C$2:$F$517,4,FALSE),"")</f>
        <v/>
      </c>
      <c r="R957" s="571"/>
    </row>
    <row r="958" spans="2:18" x14ac:dyDescent="0.25">
      <c r="B958" s="403" t="str">
        <f>IF(Tabla1[[#This Row],[Código_Actividad]]="","",CONCATENATE(Tabla1[[#This Row],[POA]],".",Tabla1[[#This Row],[SRS]],".",Tabla1[[#This Row],[AREA]],".",Tabla1[[#This Row],[TIPO]]))</f>
        <v/>
      </c>
      <c r="C958" s="403" t="str">
        <f>IF(Tabla1[[#This Row],[Código_Actividad]]="","",'Formulario PPGR1'!#REF!)</f>
        <v/>
      </c>
      <c r="D958" s="403" t="str">
        <f>IF(Tabla1[[#This Row],[Código_Actividad]]="","",'Formulario PPGR1'!#REF!)</f>
        <v/>
      </c>
      <c r="E958" s="403" t="str">
        <f>IF(Tabla1[[#This Row],[Código_Actividad]]="","",'Formulario PPGR1'!#REF!)</f>
        <v/>
      </c>
      <c r="F958" s="403" t="str">
        <f>IF(Tabla1[[#This Row],[Código_Actividad]]="","",'Formulario PPGR1'!#REF!)</f>
        <v/>
      </c>
      <c r="G958" s="400"/>
      <c r="H958" s="419" t="str">
        <f>IFERROR(VLOOKUP(Tabla1[[#This Row],[Código_Actividad]],'Formulario PPGR2'!$H$10:$I$1048576,2,FALSE),"")</f>
        <v/>
      </c>
      <c r="I958" s="336" t="str">
        <f>IFERROR(VLOOKUP(Tabla1[[#This Row],[Código_Actividad]],Tabla2[[Código]:[Total de Acciones ]],15,FALSE),"")</f>
        <v/>
      </c>
      <c r="J958" s="556"/>
      <c r="K958" s="558" t="s">
        <v>688</v>
      </c>
      <c r="L958" s="557"/>
      <c r="M958" s="401" t="str">
        <f>IFERROR(VLOOKUP($L958,[4]Insumos!$C$2:$F$517,2,FALSE),"")</f>
        <v/>
      </c>
      <c r="N958" s="505"/>
      <c r="O958" s="402" t="str">
        <f>IFERROR(VLOOKUP($L958,[4]Insumos!$C$2:$F$517,3,FALSE),"")</f>
        <v/>
      </c>
      <c r="P958" s="337" t="e">
        <f>+Tabla1[[#This Row],[Precio Unitario]]*Tabla1[[#This Row],[Cantidad de Insumos]]</f>
        <v>#VALUE!</v>
      </c>
      <c r="Q958" s="402" t="str">
        <f>IFERROR(VLOOKUP($L958,[4]Insumos!$C$2:$F$517,4,FALSE),"")</f>
        <v/>
      </c>
      <c r="R958" s="571"/>
    </row>
    <row r="959" spans="2:18" x14ac:dyDescent="0.25">
      <c r="B959" s="403" t="str">
        <f>IF(Tabla1[[#This Row],[Código_Actividad]]="","",CONCATENATE(Tabla1[[#This Row],[POA]],".",Tabla1[[#This Row],[SRS]],".",Tabla1[[#This Row],[AREA]],".",Tabla1[[#This Row],[TIPO]]))</f>
        <v/>
      </c>
      <c r="C959" s="403" t="str">
        <f>IF(Tabla1[[#This Row],[Código_Actividad]]="","",'Formulario PPGR1'!#REF!)</f>
        <v/>
      </c>
      <c r="D959" s="403" t="str">
        <f>IF(Tabla1[[#This Row],[Código_Actividad]]="","",'Formulario PPGR1'!#REF!)</f>
        <v/>
      </c>
      <c r="E959" s="403" t="str">
        <f>IF(Tabla1[[#This Row],[Código_Actividad]]="","",'Formulario PPGR1'!#REF!)</f>
        <v/>
      </c>
      <c r="F959" s="403" t="str">
        <f>IF(Tabla1[[#This Row],[Código_Actividad]]="","",'Formulario PPGR1'!#REF!)</f>
        <v/>
      </c>
      <c r="G959" s="400"/>
      <c r="H959" s="419" t="str">
        <f>IFERROR(VLOOKUP(Tabla1[[#This Row],[Código_Actividad]],'Formulario PPGR2'!$H$10:$I$1048576,2,FALSE),"")</f>
        <v/>
      </c>
      <c r="I959" s="336" t="str">
        <f>IFERROR(VLOOKUP(Tabla1[[#This Row],[Código_Actividad]],Tabla2[[Código]:[Total de Acciones ]],15,FALSE),"")</f>
        <v/>
      </c>
      <c r="J959" s="556"/>
      <c r="K959" s="558" t="s">
        <v>688</v>
      </c>
      <c r="L959" s="557"/>
      <c r="M959" s="401" t="str">
        <f>IFERROR(VLOOKUP($L959,[4]Insumos!$C$2:$F$517,2,FALSE),"")</f>
        <v/>
      </c>
      <c r="N959" s="505"/>
      <c r="O959" s="402" t="str">
        <f>IFERROR(VLOOKUP($L959,[4]Insumos!$C$2:$F$517,3,FALSE),"")</f>
        <v/>
      </c>
      <c r="P959" s="337" t="e">
        <f>+Tabla1[[#This Row],[Precio Unitario]]*Tabla1[[#This Row],[Cantidad de Insumos]]</f>
        <v>#VALUE!</v>
      </c>
      <c r="Q959" s="402" t="str">
        <f>IFERROR(VLOOKUP($L959,[4]Insumos!$C$2:$F$517,4,FALSE),"")</f>
        <v/>
      </c>
      <c r="R959" s="571"/>
    </row>
    <row r="960" spans="2:18" x14ac:dyDescent="0.25">
      <c r="B960" s="403" t="str">
        <f>IF(Tabla1[[#This Row],[Código_Actividad]]="","",CONCATENATE(Tabla1[[#This Row],[POA]],".",Tabla1[[#This Row],[SRS]],".",Tabla1[[#This Row],[AREA]],".",Tabla1[[#This Row],[TIPO]]))</f>
        <v/>
      </c>
      <c r="C960" s="403" t="str">
        <f>IF(Tabla1[[#This Row],[Código_Actividad]]="","",'Formulario PPGR1'!#REF!)</f>
        <v/>
      </c>
      <c r="D960" s="403" t="str">
        <f>IF(Tabla1[[#This Row],[Código_Actividad]]="","",'Formulario PPGR1'!#REF!)</f>
        <v/>
      </c>
      <c r="E960" s="403" t="str">
        <f>IF(Tabla1[[#This Row],[Código_Actividad]]="","",'Formulario PPGR1'!#REF!)</f>
        <v/>
      </c>
      <c r="F960" s="403" t="str">
        <f>IF(Tabla1[[#This Row],[Código_Actividad]]="","",'Formulario PPGR1'!#REF!)</f>
        <v/>
      </c>
      <c r="G960" s="400"/>
      <c r="H960" s="419" t="str">
        <f>IFERROR(VLOOKUP(Tabla1[[#This Row],[Código_Actividad]],'Formulario PPGR2'!$H$10:$I$1048576,2,FALSE),"")</f>
        <v/>
      </c>
      <c r="I960" s="336" t="str">
        <f>IFERROR(VLOOKUP(Tabla1[[#This Row],[Código_Actividad]],Tabla2[[Código]:[Total de Acciones ]],15,FALSE),"")</f>
        <v/>
      </c>
      <c r="J960" s="556"/>
      <c r="K960" s="558" t="s">
        <v>841</v>
      </c>
      <c r="L960" s="557"/>
      <c r="M960" s="401" t="str">
        <f>IFERROR(VLOOKUP($L960,[4]Insumos!$C$2:$F$517,2,FALSE),"")</f>
        <v/>
      </c>
      <c r="N960" s="505"/>
      <c r="O960" s="402" t="str">
        <f>IFERROR(VLOOKUP($L960,[4]Insumos!$C$2:$F$517,3,FALSE),"")</f>
        <v/>
      </c>
      <c r="P960" s="337" t="e">
        <f>+Tabla1[[#This Row],[Precio Unitario]]*Tabla1[[#This Row],[Cantidad de Insumos]]</f>
        <v>#VALUE!</v>
      </c>
      <c r="Q960" s="402" t="str">
        <f>IFERROR(VLOOKUP($L960,[4]Insumos!$C$2:$F$517,4,FALSE),"")</f>
        <v/>
      </c>
      <c r="R960" s="571"/>
    </row>
    <row r="961" spans="2:18" x14ac:dyDescent="0.25">
      <c r="B961" s="403" t="str">
        <f>IF(Tabla1[[#This Row],[Código_Actividad]]="","",CONCATENATE(Tabla1[[#This Row],[POA]],".",Tabla1[[#This Row],[SRS]],".",Tabla1[[#This Row],[AREA]],".",Tabla1[[#This Row],[TIPO]]))</f>
        <v/>
      </c>
      <c r="C961" s="403" t="str">
        <f>IF(Tabla1[[#This Row],[Código_Actividad]]="","",'Formulario PPGR1'!#REF!)</f>
        <v/>
      </c>
      <c r="D961" s="403" t="str">
        <f>IF(Tabla1[[#This Row],[Código_Actividad]]="","",'Formulario PPGR1'!#REF!)</f>
        <v/>
      </c>
      <c r="E961" s="403" t="str">
        <f>IF(Tabla1[[#This Row],[Código_Actividad]]="","",'Formulario PPGR1'!#REF!)</f>
        <v/>
      </c>
      <c r="F961" s="403" t="str">
        <f>IF(Tabla1[[#This Row],[Código_Actividad]]="","",'Formulario PPGR1'!#REF!)</f>
        <v/>
      </c>
      <c r="G961" s="400"/>
      <c r="H961" s="419" t="str">
        <f>IFERROR(VLOOKUP(Tabla1[[#This Row],[Código_Actividad]],'Formulario PPGR2'!$H$10:$I$1048576,2,FALSE),"")</f>
        <v/>
      </c>
      <c r="I961" s="336" t="str">
        <f>IFERROR(VLOOKUP(Tabla1[[#This Row],[Código_Actividad]],Tabla2[[Código]:[Total de Acciones ]],15,FALSE),"")</f>
        <v/>
      </c>
      <c r="J961" s="556"/>
      <c r="K961" s="558" t="s">
        <v>1008</v>
      </c>
      <c r="L961" s="557"/>
      <c r="M961" s="401" t="str">
        <f>IFERROR(VLOOKUP($L961,[4]Insumos!$C$2:$F$517,2,FALSE),"")</f>
        <v/>
      </c>
      <c r="N961" s="505"/>
      <c r="O961" s="402" t="str">
        <f>IFERROR(VLOOKUP($L961,[4]Insumos!$C$2:$F$517,3,FALSE),"")</f>
        <v/>
      </c>
      <c r="P961" s="337" t="e">
        <f>+Tabla1[[#This Row],[Precio Unitario]]*Tabla1[[#This Row],[Cantidad de Insumos]]</f>
        <v>#VALUE!</v>
      </c>
      <c r="Q961" s="402" t="str">
        <f>IFERROR(VLOOKUP($L961,[4]Insumos!$C$2:$F$517,4,FALSE),"")</f>
        <v/>
      </c>
      <c r="R961" s="571"/>
    </row>
    <row r="962" spans="2:18" x14ac:dyDescent="0.25">
      <c r="B962" s="403" t="str">
        <f>IF(Tabla1[[#This Row],[Código_Actividad]]="","",CONCATENATE(Tabla1[[#This Row],[POA]],".",Tabla1[[#This Row],[SRS]],".",Tabla1[[#This Row],[AREA]],".",Tabla1[[#This Row],[TIPO]]))</f>
        <v/>
      </c>
      <c r="C962" s="403" t="str">
        <f>IF(Tabla1[[#This Row],[Código_Actividad]]="","",'Formulario PPGR1'!#REF!)</f>
        <v/>
      </c>
      <c r="D962" s="403" t="str">
        <f>IF(Tabla1[[#This Row],[Código_Actividad]]="","",'Formulario PPGR1'!#REF!)</f>
        <v/>
      </c>
      <c r="E962" s="403" t="str">
        <f>IF(Tabla1[[#This Row],[Código_Actividad]]="","",'Formulario PPGR1'!#REF!)</f>
        <v/>
      </c>
      <c r="F962" s="403" t="str">
        <f>IF(Tabla1[[#This Row],[Código_Actividad]]="","",'Formulario PPGR1'!#REF!)</f>
        <v/>
      </c>
      <c r="G962" s="400"/>
      <c r="H962" s="419" t="str">
        <f>IFERROR(VLOOKUP(Tabla1[[#This Row],[Código_Actividad]],'Formulario PPGR2'!$H$10:$I$1048576,2,FALSE),"")</f>
        <v/>
      </c>
      <c r="I962" s="336" t="str">
        <f>IFERROR(VLOOKUP(Tabla1[[#This Row],[Código_Actividad]],Tabla2[[Código]:[Total de Acciones ]],15,FALSE),"")</f>
        <v/>
      </c>
      <c r="J962" s="556"/>
      <c r="K962" s="558" t="s">
        <v>1008</v>
      </c>
      <c r="L962" s="557"/>
      <c r="M962" s="401" t="str">
        <f>IFERROR(VLOOKUP($L962,[4]Insumos!$C$2:$F$517,2,FALSE),"")</f>
        <v/>
      </c>
      <c r="N962" s="505"/>
      <c r="O962" s="402" t="str">
        <f>IFERROR(VLOOKUP($L962,[4]Insumos!$C$2:$F$517,3,FALSE),"")</f>
        <v/>
      </c>
      <c r="P962" s="337" t="e">
        <f>+Tabla1[[#This Row],[Precio Unitario]]*Tabla1[[#This Row],[Cantidad de Insumos]]</f>
        <v>#VALUE!</v>
      </c>
      <c r="Q962" s="402" t="str">
        <f>IFERROR(VLOOKUP($L962,[4]Insumos!$C$2:$F$517,4,FALSE),"")</f>
        <v/>
      </c>
      <c r="R962" s="571"/>
    </row>
    <row r="963" spans="2:18" x14ac:dyDescent="0.25">
      <c r="B963" s="403" t="str">
        <f>IF(Tabla1[[#This Row],[Código_Actividad]]="","",CONCATENATE(Tabla1[[#This Row],[POA]],".",Tabla1[[#This Row],[SRS]],".",Tabla1[[#This Row],[AREA]],".",Tabla1[[#This Row],[TIPO]]))</f>
        <v/>
      </c>
      <c r="C963" s="403" t="str">
        <f>IF(Tabla1[[#This Row],[Código_Actividad]]="","",'Formulario PPGR1'!#REF!)</f>
        <v/>
      </c>
      <c r="D963" s="403" t="str">
        <f>IF(Tabla1[[#This Row],[Código_Actividad]]="","",'Formulario PPGR1'!#REF!)</f>
        <v/>
      </c>
      <c r="E963" s="403" t="str">
        <f>IF(Tabla1[[#This Row],[Código_Actividad]]="","",'Formulario PPGR1'!#REF!)</f>
        <v/>
      </c>
      <c r="F963" s="403" t="str">
        <f>IF(Tabla1[[#This Row],[Código_Actividad]]="","",'Formulario PPGR1'!#REF!)</f>
        <v/>
      </c>
      <c r="G963" s="400"/>
      <c r="H963" s="419" t="str">
        <f>IFERROR(VLOOKUP(Tabla1[[#This Row],[Código_Actividad]],'Formulario PPGR2'!$H$10:$I$1048576,2,FALSE),"")</f>
        <v/>
      </c>
      <c r="I963" s="336" t="str">
        <f>IFERROR(VLOOKUP(Tabla1[[#This Row],[Código_Actividad]],Tabla2[[Código]:[Total de Acciones ]],15,FALSE),"")</f>
        <v/>
      </c>
      <c r="J963" s="556"/>
      <c r="K963" s="558" t="s">
        <v>1102</v>
      </c>
      <c r="L963" s="557"/>
      <c r="M963" s="401" t="str">
        <f>IFERROR(VLOOKUP($L963,[4]Insumos!$C$2:$F$517,2,FALSE),"")</f>
        <v/>
      </c>
      <c r="N963" s="505"/>
      <c r="O963" s="402" t="str">
        <f>IFERROR(VLOOKUP($L963,[4]Insumos!$C$2:$F$517,3,FALSE),"")</f>
        <v/>
      </c>
      <c r="P963" s="337" t="e">
        <f>+Tabla1[[#This Row],[Precio Unitario]]*Tabla1[[#This Row],[Cantidad de Insumos]]</f>
        <v>#VALUE!</v>
      </c>
      <c r="Q963" s="402" t="str">
        <f>IFERROR(VLOOKUP($L963,[4]Insumos!$C$2:$F$517,4,FALSE),"")</f>
        <v/>
      </c>
      <c r="R963" s="571"/>
    </row>
    <row r="964" spans="2:18" x14ac:dyDescent="0.25">
      <c r="B964" s="403" t="str">
        <f>IF(Tabla1[[#This Row],[Código_Actividad]]="","",CONCATENATE(Tabla1[[#This Row],[POA]],".",Tabla1[[#This Row],[SRS]],".",Tabla1[[#This Row],[AREA]],".",Tabla1[[#This Row],[TIPO]]))</f>
        <v/>
      </c>
      <c r="C964" s="403" t="str">
        <f>IF(Tabla1[[#This Row],[Código_Actividad]]="","",'Formulario PPGR1'!#REF!)</f>
        <v/>
      </c>
      <c r="D964" s="403" t="str">
        <f>IF(Tabla1[[#This Row],[Código_Actividad]]="","",'Formulario PPGR1'!#REF!)</f>
        <v/>
      </c>
      <c r="E964" s="403" t="str">
        <f>IF(Tabla1[[#This Row],[Código_Actividad]]="","",'Formulario PPGR1'!#REF!)</f>
        <v/>
      </c>
      <c r="F964" s="403" t="str">
        <f>IF(Tabla1[[#This Row],[Código_Actividad]]="","",'Formulario PPGR1'!#REF!)</f>
        <v/>
      </c>
      <c r="G964" s="400"/>
      <c r="H964" s="419" t="str">
        <f>IFERROR(VLOOKUP(Tabla1[[#This Row],[Código_Actividad]],'Formulario PPGR2'!$H$10:$I$1048576,2,FALSE),"")</f>
        <v/>
      </c>
      <c r="I964" s="336" t="str">
        <f>IFERROR(VLOOKUP(Tabla1[[#This Row],[Código_Actividad]],Tabla2[[Código]:[Total de Acciones ]],15,FALSE),"")</f>
        <v/>
      </c>
      <c r="J964" s="556"/>
      <c r="K964" s="558" t="s">
        <v>1008</v>
      </c>
      <c r="L964" s="557"/>
      <c r="M964" s="401" t="str">
        <f>IFERROR(VLOOKUP($L964,[4]Insumos!$C$2:$F$517,2,FALSE),"")</f>
        <v/>
      </c>
      <c r="N964" s="505"/>
      <c r="O964" s="402" t="str">
        <f>IFERROR(VLOOKUP($L964,[4]Insumos!$C$2:$F$517,3,FALSE),"")</f>
        <v/>
      </c>
      <c r="P964" s="337" t="e">
        <f>+Tabla1[[#This Row],[Precio Unitario]]*Tabla1[[#This Row],[Cantidad de Insumos]]</f>
        <v>#VALUE!</v>
      </c>
      <c r="Q964" s="402" t="str">
        <f>IFERROR(VLOOKUP($L964,[4]Insumos!$C$2:$F$517,4,FALSE),"")</f>
        <v/>
      </c>
      <c r="R964" s="571"/>
    </row>
    <row r="965" spans="2:18" x14ac:dyDescent="0.25">
      <c r="B965" s="403" t="str">
        <f>IF(Tabla1[[#This Row],[Código_Actividad]]="","",CONCATENATE(Tabla1[[#This Row],[POA]],".",Tabla1[[#This Row],[SRS]],".",Tabla1[[#This Row],[AREA]],".",Tabla1[[#This Row],[TIPO]]))</f>
        <v/>
      </c>
      <c r="C965" s="403" t="str">
        <f>IF(Tabla1[[#This Row],[Código_Actividad]]="","",'Formulario PPGR1'!#REF!)</f>
        <v/>
      </c>
      <c r="D965" s="403" t="str">
        <f>IF(Tabla1[[#This Row],[Código_Actividad]]="","",'Formulario PPGR1'!#REF!)</f>
        <v/>
      </c>
      <c r="E965" s="403" t="str">
        <f>IF(Tabla1[[#This Row],[Código_Actividad]]="","",'Formulario PPGR1'!#REF!)</f>
        <v/>
      </c>
      <c r="F965" s="403" t="str">
        <f>IF(Tabla1[[#This Row],[Código_Actividad]]="","",'Formulario PPGR1'!#REF!)</f>
        <v/>
      </c>
      <c r="G965" s="400"/>
      <c r="H965" s="419" t="str">
        <f>IFERROR(VLOOKUP(Tabla1[[#This Row],[Código_Actividad]],'Formulario PPGR2'!$H$10:$I$1048576,2,FALSE),"")</f>
        <v/>
      </c>
      <c r="I965" s="336" t="str">
        <f>IFERROR(VLOOKUP(Tabla1[[#This Row],[Código_Actividad]],Tabla2[[Código]:[Total de Acciones ]],15,FALSE),"")</f>
        <v/>
      </c>
      <c r="J965" s="556"/>
      <c r="K965" s="558" t="s">
        <v>1008</v>
      </c>
      <c r="L965" s="557"/>
      <c r="M965" s="401" t="str">
        <f>IFERROR(VLOOKUP($L965,[4]Insumos!$C$2:$F$517,2,FALSE),"")</f>
        <v/>
      </c>
      <c r="N965" s="505"/>
      <c r="O965" s="402" t="str">
        <f>IFERROR(VLOOKUP($L965,[4]Insumos!$C$2:$F$517,3,FALSE),"")</f>
        <v/>
      </c>
      <c r="P965" s="337" t="e">
        <f>+Tabla1[[#This Row],[Precio Unitario]]*Tabla1[[#This Row],[Cantidad de Insumos]]</f>
        <v>#VALUE!</v>
      </c>
      <c r="Q965" s="402" t="str">
        <f>IFERROR(VLOOKUP($L965,[4]Insumos!$C$2:$F$517,4,FALSE),"")</f>
        <v/>
      </c>
      <c r="R965" s="571"/>
    </row>
    <row r="966" spans="2:18" x14ac:dyDescent="0.25">
      <c r="B966" s="403" t="str">
        <f>IF(Tabla1[[#This Row],[Código_Actividad]]="","",CONCATENATE(Tabla1[[#This Row],[POA]],".",Tabla1[[#This Row],[SRS]],".",Tabla1[[#This Row],[AREA]],".",Tabla1[[#This Row],[TIPO]]))</f>
        <v/>
      </c>
      <c r="C966" s="403" t="str">
        <f>IF(Tabla1[[#This Row],[Código_Actividad]]="","",'Formulario PPGR1'!#REF!)</f>
        <v/>
      </c>
      <c r="D966" s="403" t="str">
        <f>IF(Tabla1[[#This Row],[Código_Actividad]]="","",'Formulario PPGR1'!#REF!)</f>
        <v/>
      </c>
      <c r="E966" s="403" t="str">
        <f>IF(Tabla1[[#This Row],[Código_Actividad]]="","",'Formulario PPGR1'!#REF!)</f>
        <v/>
      </c>
      <c r="F966" s="403" t="str">
        <f>IF(Tabla1[[#This Row],[Código_Actividad]]="","",'Formulario PPGR1'!#REF!)</f>
        <v/>
      </c>
      <c r="G966" s="400"/>
      <c r="H966" s="419" t="str">
        <f>IFERROR(VLOOKUP(Tabla1[[#This Row],[Código_Actividad]],'Formulario PPGR2'!$H$10:$I$1048576,2,FALSE),"")</f>
        <v/>
      </c>
      <c r="I966" s="336" t="str">
        <f>IFERROR(VLOOKUP(Tabla1[[#This Row],[Código_Actividad]],Tabla2[[Código]:[Total de Acciones ]],15,FALSE),"")</f>
        <v/>
      </c>
      <c r="J966" s="556"/>
      <c r="K966" s="558" t="s">
        <v>688</v>
      </c>
      <c r="L966" s="557"/>
      <c r="M966" s="401" t="str">
        <f>IFERROR(VLOOKUP($L966,[4]Insumos!$C$2:$F$517,2,FALSE),"")</f>
        <v/>
      </c>
      <c r="N966" s="505"/>
      <c r="O966" s="402" t="str">
        <f>IFERROR(VLOOKUP($L966,[4]Insumos!$C$2:$F$517,3,FALSE),"")</f>
        <v/>
      </c>
      <c r="P966" s="337" t="e">
        <f>+Tabla1[[#This Row],[Precio Unitario]]*Tabla1[[#This Row],[Cantidad de Insumos]]</f>
        <v>#VALUE!</v>
      </c>
      <c r="Q966" s="402" t="str">
        <f>IFERROR(VLOOKUP($L966,[4]Insumos!$C$2:$F$517,4,FALSE),"")</f>
        <v/>
      </c>
      <c r="R966" s="571"/>
    </row>
    <row r="967" spans="2:18" x14ac:dyDescent="0.25">
      <c r="B967" s="403" t="str">
        <f>IF(Tabla1[[#This Row],[Código_Actividad]]="","",CONCATENATE(Tabla1[[#This Row],[POA]],".",Tabla1[[#This Row],[SRS]],".",Tabla1[[#This Row],[AREA]],".",Tabla1[[#This Row],[TIPO]]))</f>
        <v/>
      </c>
      <c r="C967" s="403" t="str">
        <f>IF(Tabla1[[#This Row],[Código_Actividad]]="","",'Formulario PPGR1'!#REF!)</f>
        <v/>
      </c>
      <c r="D967" s="403" t="str">
        <f>IF(Tabla1[[#This Row],[Código_Actividad]]="","",'Formulario PPGR1'!#REF!)</f>
        <v/>
      </c>
      <c r="E967" s="403" t="str">
        <f>IF(Tabla1[[#This Row],[Código_Actividad]]="","",'Formulario PPGR1'!#REF!)</f>
        <v/>
      </c>
      <c r="F967" s="403" t="str">
        <f>IF(Tabla1[[#This Row],[Código_Actividad]]="","",'Formulario PPGR1'!#REF!)</f>
        <v/>
      </c>
      <c r="G967" s="400"/>
      <c r="H967" s="419" t="str">
        <f>IFERROR(VLOOKUP(Tabla1[[#This Row],[Código_Actividad]],'Formulario PPGR2'!$H$10:$I$1048576,2,FALSE),"")</f>
        <v/>
      </c>
      <c r="I967" s="336" t="str">
        <f>IFERROR(VLOOKUP(Tabla1[[#This Row],[Código_Actividad]],Tabla2[[Código]:[Total de Acciones ]],15,FALSE),"")</f>
        <v/>
      </c>
      <c r="J967" s="556"/>
      <c r="K967" s="558" t="s">
        <v>688</v>
      </c>
      <c r="L967" s="557"/>
      <c r="M967" s="401" t="str">
        <f>IFERROR(VLOOKUP($L967,[4]Insumos!$C$2:$F$517,2,FALSE),"")</f>
        <v/>
      </c>
      <c r="N967" s="505"/>
      <c r="O967" s="402" t="str">
        <f>IFERROR(VLOOKUP($L967,[4]Insumos!$C$2:$F$517,3,FALSE),"")</f>
        <v/>
      </c>
      <c r="P967" s="337" t="e">
        <f>+Tabla1[[#This Row],[Precio Unitario]]*Tabla1[[#This Row],[Cantidad de Insumos]]</f>
        <v>#VALUE!</v>
      </c>
      <c r="Q967" s="402" t="str">
        <f>IFERROR(VLOOKUP($L967,[4]Insumos!$C$2:$F$517,4,FALSE),"")</f>
        <v/>
      </c>
      <c r="R967" s="571"/>
    </row>
    <row r="968" spans="2:18" x14ac:dyDescent="0.25">
      <c r="B968" s="403" t="str">
        <f>IF(Tabla1[[#This Row],[Código_Actividad]]="","",CONCATENATE(Tabla1[[#This Row],[POA]],".",Tabla1[[#This Row],[SRS]],".",Tabla1[[#This Row],[AREA]],".",Tabla1[[#This Row],[TIPO]]))</f>
        <v/>
      </c>
      <c r="C968" s="403" t="str">
        <f>IF(Tabla1[[#This Row],[Código_Actividad]]="","",'Formulario PPGR1'!#REF!)</f>
        <v/>
      </c>
      <c r="D968" s="403" t="str">
        <f>IF(Tabla1[[#This Row],[Código_Actividad]]="","",'Formulario PPGR1'!#REF!)</f>
        <v/>
      </c>
      <c r="E968" s="403" t="str">
        <f>IF(Tabla1[[#This Row],[Código_Actividad]]="","",'Formulario PPGR1'!#REF!)</f>
        <v/>
      </c>
      <c r="F968" s="403" t="str">
        <f>IF(Tabla1[[#This Row],[Código_Actividad]]="","",'Formulario PPGR1'!#REF!)</f>
        <v/>
      </c>
      <c r="G968" s="400"/>
      <c r="H968" s="419" t="str">
        <f>IFERROR(VLOOKUP(Tabla1[[#This Row],[Código_Actividad]],'Formulario PPGR2'!$H$10:$I$1048576,2,FALSE),"")</f>
        <v/>
      </c>
      <c r="I968" s="336" t="str">
        <f>IFERROR(VLOOKUP(Tabla1[[#This Row],[Código_Actividad]],Tabla2[[Código]:[Total de Acciones ]],15,FALSE),"")</f>
        <v/>
      </c>
      <c r="J968" s="556"/>
      <c r="K968" s="558" t="str">
        <f>IFERROR(VLOOKUP($J968,[7]LSIns!$B$5:$C$45,2,FALSE),"")</f>
        <v/>
      </c>
      <c r="L968" s="557"/>
      <c r="M968" s="401" t="str">
        <f>IFERROR(VLOOKUP($L968,[4]Insumos!$C$2:$F$517,2,FALSE),"")</f>
        <v/>
      </c>
      <c r="N968" s="505"/>
      <c r="O968" s="402" t="str">
        <f>IFERROR(VLOOKUP($L968,[4]Insumos!$C$2:$F$517,3,FALSE),"")</f>
        <v/>
      </c>
      <c r="P968" s="337" t="e">
        <f>+Tabla1[[#This Row],[Precio Unitario]]*Tabla1[[#This Row],[Cantidad de Insumos]]</f>
        <v>#VALUE!</v>
      </c>
      <c r="Q968" s="402" t="str">
        <f>IFERROR(VLOOKUP($L968,[4]Insumos!$C$2:$F$517,4,FALSE),"")</f>
        <v/>
      </c>
      <c r="R968" s="571"/>
    </row>
    <row r="969" spans="2:18" x14ac:dyDescent="0.25">
      <c r="B969" s="403" t="str">
        <f>IF(Tabla1[[#This Row],[Código_Actividad]]="","",CONCATENATE(Tabla1[[#This Row],[POA]],".",Tabla1[[#This Row],[SRS]],".",Tabla1[[#This Row],[AREA]],".",Tabla1[[#This Row],[TIPO]]))</f>
        <v/>
      </c>
      <c r="C969" s="403" t="str">
        <f>IF(Tabla1[[#This Row],[Código_Actividad]]="","",'Formulario PPGR1'!#REF!)</f>
        <v/>
      </c>
      <c r="D969" s="403" t="str">
        <f>IF(Tabla1[[#This Row],[Código_Actividad]]="","",'Formulario PPGR1'!#REF!)</f>
        <v/>
      </c>
      <c r="E969" s="403" t="str">
        <f>IF(Tabla1[[#This Row],[Código_Actividad]]="","",'Formulario PPGR1'!#REF!)</f>
        <v/>
      </c>
      <c r="F969" s="403" t="str">
        <f>IF(Tabla1[[#This Row],[Código_Actividad]]="","",'Formulario PPGR1'!#REF!)</f>
        <v/>
      </c>
      <c r="G969" s="400"/>
      <c r="H969" s="419" t="str">
        <f>IFERROR(VLOOKUP(Tabla1[[#This Row],[Código_Actividad]],'Formulario PPGR2'!$H$10:$I$1048576,2,FALSE),"")</f>
        <v/>
      </c>
      <c r="I969" s="336" t="str">
        <f>IFERROR(VLOOKUP(Tabla1[[#This Row],[Código_Actividad]],Tabla2[[Código]:[Total de Acciones ]],15,FALSE),"")</f>
        <v/>
      </c>
      <c r="J969" s="556"/>
      <c r="K969" s="558" t="s">
        <v>1128</v>
      </c>
      <c r="L969" s="557"/>
      <c r="M969" s="401" t="str">
        <f>IFERROR(VLOOKUP($L969,[4]Insumos!$C$2:$F$517,2,FALSE),"")</f>
        <v/>
      </c>
      <c r="N969" s="505"/>
      <c r="O969" s="402" t="str">
        <f>IFERROR(VLOOKUP($L969,[4]Insumos!$C$2:$F$517,3,FALSE),"")</f>
        <v/>
      </c>
      <c r="P969" s="337" t="e">
        <f>+Tabla1[[#This Row],[Precio Unitario]]*Tabla1[[#This Row],[Cantidad de Insumos]]</f>
        <v>#VALUE!</v>
      </c>
      <c r="Q969" s="402" t="str">
        <f>IFERROR(VLOOKUP($L969,[4]Insumos!$C$2:$F$517,4,FALSE),"")</f>
        <v/>
      </c>
      <c r="R969" s="571"/>
    </row>
    <row r="970" spans="2:18" x14ac:dyDescent="0.25">
      <c r="B970" s="403" t="str">
        <f>IF(Tabla1[[#This Row],[Código_Actividad]]="","",CONCATENATE(Tabla1[[#This Row],[POA]],".",Tabla1[[#This Row],[SRS]],".",Tabla1[[#This Row],[AREA]],".",Tabla1[[#This Row],[TIPO]]))</f>
        <v/>
      </c>
      <c r="C970" s="403" t="str">
        <f>IF(Tabla1[[#This Row],[Código_Actividad]]="","",'Formulario PPGR1'!#REF!)</f>
        <v/>
      </c>
      <c r="D970" s="403" t="str">
        <f>IF(Tabla1[[#This Row],[Código_Actividad]]="","",'Formulario PPGR1'!#REF!)</f>
        <v/>
      </c>
      <c r="E970" s="403" t="str">
        <f>IF(Tabla1[[#This Row],[Código_Actividad]]="","",'Formulario PPGR1'!#REF!)</f>
        <v/>
      </c>
      <c r="F970" s="403" t="str">
        <f>IF(Tabla1[[#This Row],[Código_Actividad]]="","",'Formulario PPGR1'!#REF!)</f>
        <v/>
      </c>
      <c r="G970" s="400"/>
      <c r="H970" s="419" t="str">
        <f>IFERROR(VLOOKUP(Tabla1[[#This Row],[Código_Actividad]],'Formulario PPGR2'!$H$10:$I$1048576,2,FALSE),"")</f>
        <v/>
      </c>
      <c r="I970" s="336" t="str">
        <f>IFERROR(VLOOKUP(Tabla1[[#This Row],[Código_Actividad]],Tabla2[[Código]:[Total de Acciones ]],15,FALSE),"")</f>
        <v/>
      </c>
      <c r="J970" s="556"/>
      <c r="K970" s="558" t="str">
        <f>IFERROR(VLOOKUP($J970,[7]LSIns!$B$5:$C$45,2,FALSE),"")</f>
        <v/>
      </c>
      <c r="L970" s="557"/>
      <c r="M970" s="401" t="str">
        <f>IFERROR(VLOOKUP($L970,[4]Insumos!$C$2:$F$517,2,FALSE),"")</f>
        <v/>
      </c>
      <c r="N970" s="505"/>
      <c r="O970" s="402" t="str">
        <f>IFERROR(VLOOKUP($L970,[4]Insumos!$C$2:$F$517,3,FALSE),"")</f>
        <v/>
      </c>
      <c r="P970" s="337" t="e">
        <f>+Tabla1[[#This Row],[Precio Unitario]]*Tabla1[[#This Row],[Cantidad de Insumos]]</f>
        <v>#VALUE!</v>
      </c>
      <c r="Q970" s="402" t="str">
        <f>IFERROR(VLOOKUP($L970,[4]Insumos!$C$2:$F$517,4,FALSE),"")</f>
        <v/>
      </c>
      <c r="R970" s="571"/>
    </row>
    <row r="971" spans="2:18" x14ac:dyDescent="0.25">
      <c r="B971" s="403" t="str">
        <f>IF(Tabla1[[#This Row],[Código_Actividad]]="","",CONCATENATE(Tabla1[[#This Row],[POA]],".",Tabla1[[#This Row],[SRS]],".",Tabla1[[#This Row],[AREA]],".",Tabla1[[#This Row],[TIPO]]))</f>
        <v/>
      </c>
      <c r="C971" s="403" t="str">
        <f>IF(Tabla1[[#This Row],[Código_Actividad]]="","",'Formulario PPGR1'!#REF!)</f>
        <v/>
      </c>
      <c r="D971" s="403" t="str">
        <f>IF(Tabla1[[#This Row],[Código_Actividad]]="","",'Formulario PPGR1'!#REF!)</f>
        <v/>
      </c>
      <c r="E971" s="403" t="str">
        <f>IF(Tabla1[[#This Row],[Código_Actividad]]="","",'Formulario PPGR1'!#REF!)</f>
        <v/>
      </c>
      <c r="F971" s="403" t="str">
        <f>IF(Tabla1[[#This Row],[Código_Actividad]]="","",'Formulario PPGR1'!#REF!)</f>
        <v/>
      </c>
      <c r="G971" s="400"/>
      <c r="H971" s="419" t="str">
        <f>IFERROR(VLOOKUP(Tabla1[[#This Row],[Código_Actividad]],'Formulario PPGR2'!$H$10:$I$1048576,2,FALSE),"")</f>
        <v/>
      </c>
      <c r="I971" s="336" t="str">
        <f>IFERROR(VLOOKUP(Tabla1[[#This Row],[Código_Actividad]],Tabla2[[Código]:[Total de Acciones ]],15,FALSE),"")</f>
        <v/>
      </c>
      <c r="J971" s="556"/>
      <c r="K971" s="558" t="str">
        <f>IFERROR(VLOOKUP($J971,[7]LSIns!$B$5:$C$45,2,FALSE),"")</f>
        <v/>
      </c>
      <c r="L971" s="557"/>
      <c r="M971" s="401" t="str">
        <f>IFERROR(VLOOKUP($L971,[4]Insumos!$C$2:$F$517,2,FALSE),"")</f>
        <v/>
      </c>
      <c r="N971" s="505"/>
      <c r="O971" s="402" t="str">
        <f>IFERROR(VLOOKUP($L971,[4]Insumos!$C$2:$F$517,3,FALSE),"")</f>
        <v/>
      </c>
      <c r="P971" s="337" t="e">
        <f>+Tabla1[[#This Row],[Precio Unitario]]*Tabla1[[#This Row],[Cantidad de Insumos]]</f>
        <v>#VALUE!</v>
      </c>
      <c r="Q971" s="402" t="str">
        <f>IFERROR(VLOOKUP($L971,[4]Insumos!$C$2:$F$517,4,FALSE),"")</f>
        <v/>
      </c>
      <c r="R971" s="571"/>
    </row>
    <row r="972" spans="2:18" x14ac:dyDescent="0.25">
      <c r="B972" s="403" t="str">
        <f>IF(Tabla1[[#This Row],[Código_Actividad]]="","",CONCATENATE(Tabla1[[#This Row],[POA]],".",Tabla1[[#This Row],[SRS]],".",Tabla1[[#This Row],[AREA]],".",Tabla1[[#This Row],[TIPO]]))</f>
        <v/>
      </c>
      <c r="C972" s="403" t="str">
        <f>IF(Tabla1[[#This Row],[Código_Actividad]]="","",'Formulario PPGR1'!#REF!)</f>
        <v/>
      </c>
      <c r="D972" s="403" t="str">
        <f>IF(Tabla1[[#This Row],[Código_Actividad]]="","",'Formulario PPGR1'!#REF!)</f>
        <v/>
      </c>
      <c r="E972" s="403" t="str">
        <f>IF(Tabla1[[#This Row],[Código_Actividad]]="","",'Formulario PPGR1'!#REF!)</f>
        <v/>
      </c>
      <c r="F972" s="403" t="str">
        <f>IF(Tabla1[[#This Row],[Código_Actividad]]="","",'Formulario PPGR1'!#REF!)</f>
        <v/>
      </c>
      <c r="G972" s="400"/>
      <c r="H972" s="419" t="str">
        <f>IFERROR(VLOOKUP(Tabla1[[#This Row],[Código_Actividad]],'Formulario PPGR2'!$H$10:$I$1048576,2,FALSE),"")</f>
        <v/>
      </c>
      <c r="I972" s="336" t="str">
        <f>IFERROR(VLOOKUP(Tabla1[[#This Row],[Código_Actividad]],Tabla2[[Código]:[Total de Acciones ]],15,FALSE),"")</f>
        <v/>
      </c>
      <c r="J972" s="556"/>
      <c r="K972" s="558" t="str">
        <f>IFERROR(VLOOKUP($J972,[7]LSIns!$B$5:$C$45,2,FALSE),"")</f>
        <v/>
      </c>
      <c r="L972" s="557"/>
      <c r="M972" s="401" t="str">
        <f>IFERROR(VLOOKUP($L972,[4]Insumos!$C$2:$F$517,2,FALSE),"")</f>
        <v/>
      </c>
      <c r="N972" s="505"/>
      <c r="O972" s="402" t="str">
        <f>IFERROR(VLOOKUP($L972,[4]Insumos!$C$2:$F$517,3,FALSE),"")</f>
        <v/>
      </c>
      <c r="P972" s="337" t="e">
        <f>+Tabla1[[#This Row],[Precio Unitario]]*Tabla1[[#This Row],[Cantidad de Insumos]]</f>
        <v>#VALUE!</v>
      </c>
      <c r="Q972" s="402" t="str">
        <f>IFERROR(VLOOKUP($L972,[4]Insumos!$C$2:$F$517,4,FALSE),"")</f>
        <v/>
      </c>
      <c r="R972" s="571"/>
    </row>
    <row r="973" spans="2:18" x14ac:dyDescent="0.25">
      <c r="B973" s="403" t="str">
        <f>IF(Tabla1[[#This Row],[Código_Actividad]]="","",CONCATENATE(Tabla1[[#This Row],[POA]],".",Tabla1[[#This Row],[SRS]],".",Tabla1[[#This Row],[AREA]],".",Tabla1[[#This Row],[TIPO]]))</f>
        <v/>
      </c>
      <c r="C973" s="403" t="str">
        <f>IF(Tabla1[[#This Row],[Código_Actividad]]="","",'Formulario PPGR1'!#REF!)</f>
        <v/>
      </c>
      <c r="D973" s="403" t="str">
        <f>IF(Tabla1[[#This Row],[Código_Actividad]]="","",'Formulario PPGR1'!#REF!)</f>
        <v/>
      </c>
      <c r="E973" s="403" t="str">
        <f>IF(Tabla1[[#This Row],[Código_Actividad]]="","",'Formulario PPGR1'!#REF!)</f>
        <v/>
      </c>
      <c r="F973" s="403" t="str">
        <f>IF(Tabla1[[#This Row],[Código_Actividad]]="","",'Formulario PPGR1'!#REF!)</f>
        <v/>
      </c>
      <c r="G973" s="400"/>
      <c r="H973" s="419" t="str">
        <f>IFERROR(VLOOKUP(Tabla1[[#This Row],[Código_Actividad]],'Formulario PPGR2'!$H$10:$I$1048576,2,FALSE),"")</f>
        <v/>
      </c>
      <c r="I973" s="336" t="str">
        <f>IFERROR(VLOOKUP(Tabla1[[#This Row],[Código_Actividad]],Tabla2[[Código]:[Total de Acciones ]],15,FALSE),"")</f>
        <v/>
      </c>
      <c r="J973" s="556"/>
      <c r="K973" s="558" t="str">
        <f>IFERROR(VLOOKUP($J973,[7]LSIns!$B$5:$C$45,2,FALSE),"")</f>
        <v/>
      </c>
      <c r="L973" s="557"/>
      <c r="M973" s="401" t="str">
        <f>IFERROR(VLOOKUP($L973,[4]Insumos!$C$2:$F$517,2,FALSE),"")</f>
        <v/>
      </c>
      <c r="N973" s="505"/>
      <c r="O973" s="402" t="str">
        <f>IFERROR(VLOOKUP($L973,[4]Insumos!$C$2:$F$517,3,FALSE),"")</f>
        <v/>
      </c>
      <c r="P973" s="337" t="e">
        <f>+Tabla1[[#This Row],[Precio Unitario]]*Tabla1[[#This Row],[Cantidad de Insumos]]</f>
        <v>#VALUE!</v>
      </c>
      <c r="Q973" s="402" t="str">
        <f>IFERROR(VLOOKUP($L973,[4]Insumos!$C$2:$F$517,4,FALSE),"")</f>
        <v/>
      </c>
      <c r="R973" s="571"/>
    </row>
    <row r="974" spans="2:18" x14ac:dyDescent="0.25">
      <c r="B974" s="403" t="str">
        <f>IF(Tabla1[[#This Row],[Código_Actividad]]="","",CONCATENATE(Tabla1[[#This Row],[POA]],".",Tabla1[[#This Row],[SRS]],".",Tabla1[[#This Row],[AREA]],".",Tabla1[[#This Row],[TIPO]]))</f>
        <v/>
      </c>
      <c r="C974" s="403" t="str">
        <f>IF(Tabla1[[#This Row],[Código_Actividad]]="","",'Formulario PPGR1'!#REF!)</f>
        <v/>
      </c>
      <c r="D974" s="403" t="str">
        <f>IF(Tabla1[[#This Row],[Código_Actividad]]="","",'Formulario PPGR1'!#REF!)</f>
        <v/>
      </c>
      <c r="E974" s="403" t="str">
        <f>IF(Tabla1[[#This Row],[Código_Actividad]]="","",'Formulario PPGR1'!#REF!)</f>
        <v/>
      </c>
      <c r="F974" s="403" t="str">
        <f>IF(Tabla1[[#This Row],[Código_Actividad]]="","",'Formulario PPGR1'!#REF!)</f>
        <v/>
      </c>
      <c r="G974" s="400"/>
      <c r="H974" s="419" t="str">
        <f>IFERROR(VLOOKUP(Tabla1[[#This Row],[Código_Actividad]],'Formulario PPGR2'!$H$10:$I$1048576,2,FALSE),"")</f>
        <v/>
      </c>
      <c r="I974" s="336" t="str">
        <f>IFERROR(VLOOKUP(Tabla1[[#This Row],[Código_Actividad]],Tabla2[[Código]:[Total de Acciones ]],15,FALSE),"")</f>
        <v/>
      </c>
      <c r="J974" s="556"/>
      <c r="K974" s="558" t="str">
        <f>IFERROR(VLOOKUP($J974,[7]LSIns!$B$5:$C$45,2,FALSE),"")</f>
        <v/>
      </c>
      <c r="L974" s="557"/>
      <c r="M974" s="401" t="str">
        <f>IFERROR(VLOOKUP($L974,[4]Insumos!$C$2:$F$517,2,FALSE),"")</f>
        <v/>
      </c>
      <c r="N974" s="505"/>
      <c r="O974" s="402" t="str">
        <f>IFERROR(VLOOKUP($L974,[4]Insumos!$C$2:$F$517,3,FALSE),"")</f>
        <v/>
      </c>
      <c r="P974" s="337" t="e">
        <f>+Tabla1[[#This Row],[Precio Unitario]]*Tabla1[[#This Row],[Cantidad de Insumos]]</f>
        <v>#VALUE!</v>
      </c>
      <c r="Q974" s="402" t="str">
        <f>IFERROR(VLOOKUP($L974,[4]Insumos!$C$2:$F$517,4,FALSE),"")</f>
        <v/>
      </c>
      <c r="R974" s="571"/>
    </row>
    <row r="975" spans="2:18" x14ac:dyDescent="0.25">
      <c r="B975" s="403" t="str">
        <f>IF(Tabla1[[#This Row],[Código_Actividad]]="","",CONCATENATE(Tabla1[[#This Row],[POA]],".",Tabla1[[#This Row],[SRS]],".",Tabla1[[#This Row],[AREA]],".",Tabla1[[#This Row],[TIPO]]))</f>
        <v/>
      </c>
      <c r="C975" s="403" t="str">
        <f>IF(Tabla1[[#This Row],[Código_Actividad]]="","",'Formulario PPGR1'!#REF!)</f>
        <v/>
      </c>
      <c r="D975" s="403" t="str">
        <f>IF(Tabla1[[#This Row],[Código_Actividad]]="","",'Formulario PPGR1'!#REF!)</f>
        <v/>
      </c>
      <c r="E975" s="403" t="str">
        <f>IF(Tabla1[[#This Row],[Código_Actividad]]="","",'Formulario PPGR1'!#REF!)</f>
        <v/>
      </c>
      <c r="F975" s="403" t="str">
        <f>IF(Tabla1[[#This Row],[Código_Actividad]]="","",'Formulario PPGR1'!#REF!)</f>
        <v/>
      </c>
      <c r="G975" s="400"/>
      <c r="H975" s="419" t="str">
        <f>IFERROR(VLOOKUP(Tabla1[[#This Row],[Código_Actividad]],'Formulario PPGR2'!$H$10:$I$1048576,2,FALSE),"")</f>
        <v/>
      </c>
      <c r="I975" s="336" t="str">
        <f>IFERROR(VLOOKUP(Tabla1[[#This Row],[Código_Actividad]],Tabla2[[Código]:[Total de Acciones ]],15,FALSE),"")</f>
        <v/>
      </c>
      <c r="J975" s="556"/>
      <c r="K975" s="558" t="str">
        <f>IFERROR(VLOOKUP($J975,[7]LSIns!$B$5:$C$45,2,FALSE),"")</f>
        <v/>
      </c>
      <c r="L975" s="557"/>
      <c r="M975" s="401" t="str">
        <f>IFERROR(VLOOKUP($L975,[4]Insumos!$C$2:$F$517,2,FALSE),"")</f>
        <v/>
      </c>
      <c r="N975" s="505"/>
      <c r="O975" s="402" t="str">
        <f>IFERROR(VLOOKUP($L975,[4]Insumos!$C$2:$F$517,3,FALSE),"")</f>
        <v/>
      </c>
      <c r="P975" s="337" t="e">
        <f>+Tabla1[[#This Row],[Precio Unitario]]*Tabla1[[#This Row],[Cantidad de Insumos]]</f>
        <v>#VALUE!</v>
      </c>
      <c r="Q975" s="402" t="str">
        <f>IFERROR(VLOOKUP($L975,[4]Insumos!$C$2:$F$517,4,FALSE),"")</f>
        <v/>
      </c>
      <c r="R975" s="571"/>
    </row>
    <row r="976" spans="2:18" x14ac:dyDescent="0.25">
      <c r="B976" s="403" t="str">
        <f>IF(Tabla1[[#This Row],[Código_Actividad]]="","",CONCATENATE(Tabla1[[#This Row],[POA]],".",Tabla1[[#This Row],[SRS]],".",Tabla1[[#This Row],[AREA]],".",Tabla1[[#This Row],[TIPO]]))</f>
        <v/>
      </c>
      <c r="C976" s="403" t="str">
        <f>IF(Tabla1[[#This Row],[Código_Actividad]]="","",'Formulario PPGR1'!#REF!)</f>
        <v/>
      </c>
      <c r="D976" s="403" t="str">
        <f>IF(Tabla1[[#This Row],[Código_Actividad]]="","",'Formulario PPGR1'!#REF!)</f>
        <v/>
      </c>
      <c r="E976" s="403" t="str">
        <f>IF(Tabla1[[#This Row],[Código_Actividad]]="","",'Formulario PPGR1'!#REF!)</f>
        <v/>
      </c>
      <c r="F976" s="403" t="str">
        <f>IF(Tabla1[[#This Row],[Código_Actividad]]="","",'Formulario PPGR1'!#REF!)</f>
        <v/>
      </c>
      <c r="G976" s="400"/>
      <c r="H976" s="419" t="str">
        <f>IFERROR(VLOOKUP(Tabla1[[#This Row],[Código_Actividad]],'Formulario PPGR2'!$H$10:$I$1048576,2,FALSE),"")</f>
        <v/>
      </c>
      <c r="I976" s="336" t="str">
        <f>IFERROR(VLOOKUP(Tabla1[[#This Row],[Código_Actividad]],Tabla2[[Código]:[Total de Acciones ]],15,FALSE),"")</f>
        <v/>
      </c>
      <c r="J976" s="556"/>
      <c r="K976" s="558" t="str">
        <f>IFERROR(VLOOKUP($J976,[7]LSIns!$B$5:$C$45,2,FALSE),"")</f>
        <v/>
      </c>
      <c r="L976" s="557"/>
      <c r="M976" s="401" t="str">
        <f>IFERROR(VLOOKUP($L976,[4]Insumos!$C$2:$F$517,2,FALSE),"")</f>
        <v/>
      </c>
      <c r="N976" s="505"/>
      <c r="O976" s="402" t="str">
        <f>IFERROR(VLOOKUP($L976,[4]Insumos!$C$2:$F$517,3,FALSE),"")</f>
        <v/>
      </c>
      <c r="P976" s="337" t="e">
        <f>+Tabla1[[#This Row],[Precio Unitario]]*Tabla1[[#This Row],[Cantidad de Insumos]]</f>
        <v>#VALUE!</v>
      </c>
      <c r="Q976" s="402" t="str">
        <f>IFERROR(VLOOKUP($L976,[4]Insumos!$C$2:$F$517,4,FALSE),"")</f>
        <v/>
      </c>
      <c r="R976" s="571"/>
    </row>
    <row r="977" spans="2:18" x14ac:dyDescent="0.25">
      <c r="B977" s="403" t="str">
        <f>IF(Tabla1[[#This Row],[Código_Actividad]]="","",CONCATENATE(Tabla1[[#This Row],[POA]],".",Tabla1[[#This Row],[SRS]],".",Tabla1[[#This Row],[AREA]],".",Tabla1[[#This Row],[TIPO]]))</f>
        <v/>
      </c>
      <c r="C977" s="403" t="str">
        <f>IF(Tabla1[[#This Row],[Código_Actividad]]="","",'Formulario PPGR1'!#REF!)</f>
        <v/>
      </c>
      <c r="D977" s="403" t="str">
        <f>IF(Tabla1[[#This Row],[Código_Actividad]]="","",'Formulario PPGR1'!#REF!)</f>
        <v/>
      </c>
      <c r="E977" s="403" t="str">
        <f>IF(Tabla1[[#This Row],[Código_Actividad]]="","",'Formulario PPGR1'!#REF!)</f>
        <v/>
      </c>
      <c r="F977" s="403" t="str">
        <f>IF(Tabla1[[#This Row],[Código_Actividad]]="","",'Formulario PPGR1'!#REF!)</f>
        <v/>
      </c>
      <c r="G977" s="400"/>
      <c r="H977" s="419" t="str">
        <f>IFERROR(VLOOKUP(Tabla1[[#This Row],[Código_Actividad]],'Formulario PPGR2'!$H$10:$I$1048576,2,FALSE),"")</f>
        <v/>
      </c>
      <c r="I977" s="336" t="str">
        <f>IFERROR(VLOOKUP(Tabla1[[#This Row],[Código_Actividad]],Tabla2[[Código]:[Total de Acciones ]],15,FALSE),"")</f>
        <v/>
      </c>
      <c r="J977" s="556"/>
      <c r="K977" s="558" t="str">
        <f>IFERROR(VLOOKUP($J977,[7]LSIns!$B$5:$C$45,2,FALSE),"")</f>
        <v/>
      </c>
      <c r="L977" s="557"/>
      <c r="M977" s="401" t="str">
        <f>IFERROR(VLOOKUP($L977,[4]Insumos!$C$2:$F$517,2,FALSE),"")</f>
        <v/>
      </c>
      <c r="N977" s="505"/>
      <c r="O977" s="402" t="str">
        <f>IFERROR(VLOOKUP($L977,[4]Insumos!$C$2:$F$517,3,FALSE),"")</f>
        <v/>
      </c>
      <c r="P977" s="337" t="e">
        <f>+Tabla1[[#This Row],[Precio Unitario]]*Tabla1[[#This Row],[Cantidad de Insumos]]</f>
        <v>#VALUE!</v>
      </c>
      <c r="Q977" s="402" t="str">
        <f>IFERROR(VLOOKUP($L977,[4]Insumos!$C$2:$F$517,4,FALSE),"")</f>
        <v/>
      </c>
      <c r="R977" s="571"/>
    </row>
    <row r="978" spans="2:18" x14ac:dyDescent="0.25">
      <c r="B978" s="403" t="str">
        <f>IF(Tabla1[[#This Row],[Código_Actividad]]="","",CONCATENATE(Tabla1[[#This Row],[POA]],".",Tabla1[[#This Row],[SRS]],".",Tabla1[[#This Row],[AREA]],".",Tabla1[[#This Row],[TIPO]]))</f>
        <v/>
      </c>
      <c r="C978" s="403" t="str">
        <f>IF(Tabla1[[#This Row],[Código_Actividad]]="","",'Formulario PPGR1'!#REF!)</f>
        <v/>
      </c>
      <c r="D978" s="403" t="str">
        <f>IF(Tabla1[[#This Row],[Código_Actividad]]="","",'Formulario PPGR1'!#REF!)</f>
        <v/>
      </c>
      <c r="E978" s="403" t="str">
        <f>IF(Tabla1[[#This Row],[Código_Actividad]]="","",'Formulario PPGR1'!#REF!)</f>
        <v/>
      </c>
      <c r="F978" s="403" t="str">
        <f>IF(Tabla1[[#This Row],[Código_Actividad]]="","",'Formulario PPGR1'!#REF!)</f>
        <v/>
      </c>
      <c r="G978" s="400"/>
      <c r="H978" s="419" t="str">
        <f>IFERROR(VLOOKUP(Tabla1[[#This Row],[Código_Actividad]],'Formulario PPGR2'!$H$10:$I$1048576,2,FALSE),"")</f>
        <v/>
      </c>
      <c r="I978" s="336" t="str">
        <f>IFERROR(VLOOKUP(Tabla1[[#This Row],[Código_Actividad]],Tabla2[[Código]:[Total de Acciones ]],15,FALSE),"")</f>
        <v/>
      </c>
      <c r="J978" s="556"/>
      <c r="K978" s="558" t="str">
        <f>IFERROR(VLOOKUP($J978,[7]LSIns!$B$5:$C$45,2,FALSE),"")</f>
        <v/>
      </c>
      <c r="L978" s="557"/>
      <c r="M978" s="401" t="str">
        <f>IFERROR(VLOOKUP($L978,[4]Insumos!$C$2:$F$517,2,FALSE),"")</f>
        <v/>
      </c>
      <c r="N978" s="505"/>
      <c r="O978" s="402" t="str">
        <f>IFERROR(VLOOKUP($L978,[4]Insumos!$C$2:$F$517,3,FALSE),"")</f>
        <v/>
      </c>
      <c r="P978" s="337" t="e">
        <f>+Tabla1[[#This Row],[Precio Unitario]]*Tabla1[[#This Row],[Cantidad de Insumos]]</f>
        <v>#VALUE!</v>
      </c>
      <c r="Q978" s="402" t="str">
        <f>IFERROR(VLOOKUP($L978,[4]Insumos!$C$2:$F$517,4,FALSE),"")</f>
        <v/>
      </c>
      <c r="R978" s="571"/>
    </row>
    <row r="979" spans="2:18" x14ac:dyDescent="0.25">
      <c r="B979" s="403" t="str">
        <f>IF(Tabla1[[#This Row],[Código_Actividad]]="","",CONCATENATE(Tabla1[[#This Row],[POA]],".",Tabla1[[#This Row],[SRS]],".",Tabla1[[#This Row],[AREA]],".",Tabla1[[#This Row],[TIPO]]))</f>
        <v/>
      </c>
      <c r="C979" s="403" t="str">
        <f>IF(Tabla1[[#This Row],[Código_Actividad]]="","",'Formulario PPGR1'!#REF!)</f>
        <v/>
      </c>
      <c r="D979" s="403" t="str">
        <f>IF(Tabla1[[#This Row],[Código_Actividad]]="","",'Formulario PPGR1'!#REF!)</f>
        <v/>
      </c>
      <c r="E979" s="403" t="str">
        <f>IF(Tabla1[[#This Row],[Código_Actividad]]="","",'Formulario PPGR1'!#REF!)</f>
        <v/>
      </c>
      <c r="F979" s="403" t="str">
        <f>IF(Tabla1[[#This Row],[Código_Actividad]]="","",'Formulario PPGR1'!#REF!)</f>
        <v/>
      </c>
      <c r="G979" s="400"/>
      <c r="H979" s="419" t="str">
        <f>IFERROR(VLOOKUP(Tabla1[[#This Row],[Código_Actividad]],'Formulario PPGR2'!$H$10:$I$1048576,2,FALSE),"")</f>
        <v/>
      </c>
      <c r="I979" s="336" t="str">
        <f>IFERROR(VLOOKUP(Tabla1[[#This Row],[Código_Actividad]],Tabla2[[Código]:[Total de Acciones ]],15,FALSE),"")</f>
        <v/>
      </c>
      <c r="J979" s="556"/>
      <c r="K979" s="558" t="s">
        <v>1008</v>
      </c>
      <c r="L979" s="557"/>
      <c r="M979" s="401" t="str">
        <f>IFERROR(VLOOKUP($L979,[4]Insumos!$C$2:$F$517,2,FALSE),"")</f>
        <v/>
      </c>
      <c r="N979" s="505"/>
      <c r="O979" s="402" t="str">
        <f>IFERROR(VLOOKUP($L979,[4]Insumos!$C$2:$F$517,3,FALSE),"")</f>
        <v/>
      </c>
      <c r="P979" s="337" t="e">
        <f>+Tabla1[[#This Row],[Precio Unitario]]*Tabla1[[#This Row],[Cantidad de Insumos]]</f>
        <v>#VALUE!</v>
      </c>
      <c r="Q979" s="402" t="str">
        <f>IFERROR(VLOOKUP($L979,[4]Insumos!$C$2:$F$517,4,FALSE),"")</f>
        <v/>
      </c>
      <c r="R979" s="571"/>
    </row>
    <row r="980" spans="2:18" x14ac:dyDescent="0.25">
      <c r="B980" s="403" t="str">
        <f>IF(Tabla1[[#This Row],[Código_Actividad]]="","",CONCATENATE(Tabla1[[#This Row],[POA]],".",Tabla1[[#This Row],[SRS]],".",Tabla1[[#This Row],[AREA]],".",Tabla1[[#This Row],[TIPO]]))</f>
        <v/>
      </c>
      <c r="C980" s="403" t="str">
        <f>IF(Tabla1[[#This Row],[Código_Actividad]]="","",'Formulario PPGR1'!#REF!)</f>
        <v/>
      </c>
      <c r="D980" s="403" t="str">
        <f>IF(Tabla1[[#This Row],[Código_Actividad]]="","",'Formulario PPGR1'!#REF!)</f>
        <v/>
      </c>
      <c r="E980" s="403" t="str">
        <f>IF(Tabla1[[#This Row],[Código_Actividad]]="","",'Formulario PPGR1'!#REF!)</f>
        <v/>
      </c>
      <c r="F980" s="403" t="str">
        <f>IF(Tabla1[[#This Row],[Código_Actividad]]="","",'Formulario PPGR1'!#REF!)</f>
        <v/>
      </c>
      <c r="G980" s="400"/>
      <c r="H980" s="419" t="str">
        <f>IFERROR(VLOOKUP(Tabla1[[#This Row],[Código_Actividad]],'Formulario PPGR2'!$H$10:$I$1048576,2,FALSE),"")</f>
        <v/>
      </c>
      <c r="I980" s="336" t="str">
        <f>IFERROR(VLOOKUP(Tabla1[[#This Row],[Código_Actividad]],Tabla2[[Código]:[Total de Acciones ]],15,FALSE),"")</f>
        <v/>
      </c>
      <c r="J980" s="556"/>
      <c r="K980" s="558" t="s">
        <v>1008</v>
      </c>
      <c r="L980" s="557"/>
      <c r="M980" s="401" t="str">
        <f>IFERROR(VLOOKUP($L980,[4]Insumos!$C$2:$F$517,2,FALSE),"")</f>
        <v/>
      </c>
      <c r="N980" s="505"/>
      <c r="O980" s="402" t="str">
        <f>IFERROR(VLOOKUP($L980,[4]Insumos!$C$2:$F$517,3,FALSE),"")</f>
        <v/>
      </c>
      <c r="P980" s="337" t="e">
        <f>+Tabla1[[#This Row],[Precio Unitario]]*Tabla1[[#This Row],[Cantidad de Insumos]]</f>
        <v>#VALUE!</v>
      </c>
      <c r="Q980" s="402" t="str">
        <f>IFERROR(VLOOKUP($L980,[4]Insumos!$C$2:$F$517,4,FALSE),"")</f>
        <v/>
      </c>
      <c r="R980" s="571"/>
    </row>
    <row r="981" spans="2:18" x14ac:dyDescent="0.25">
      <c r="B981" s="403" t="str">
        <f>IF(Tabla1[[#This Row],[Código_Actividad]]="","",CONCATENATE(Tabla1[[#This Row],[POA]],".",Tabla1[[#This Row],[SRS]],".",Tabla1[[#This Row],[AREA]],".",Tabla1[[#This Row],[TIPO]]))</f>
        <v/>
      </c>
      <c r="C981" s="403" t="str">
        <f>IF(Tabla1[[#This Row],[Código_Actividad]]="","",'Formulario PPGR1'!#REF!)</f>
        <v/>
      </c>
      <c r="D981" s="403" t="str">
        <f>IF(Tabla1[[#This Row],[Código_Actividad]]="","",'Formulario PPGR1'!#REF!)</f>
        <v/>
      </c>
      <c r="E981" s="403" t="str">
        <f>IF(Tabla1[[#This Row],[Código_Actividad]]="","",'Formulario PPGR1'!#REF!)</f>
        <v/>
      </c>
      <c r="F981" s="403" t="str">
        <f>IF(Tabla1[[#This Row],[Código_Actividad]]="","",'Formulario PPGR1'!#REF!)</f>
        <v/>
      </c>
      <c r="G981" s="400"/>
      <c r="H981" s="419" t="str">
        <f>IFERROR(VLOOKUP(Tabla1[[#This Row],[Código_Actividad]],'Formulario PPGR2'!$H$10:$I$1048576,2,FALSE),"")</f>
        <v/>
      </c>
      <c r="I981" s="336" t="str">
        <f>IFERROR(VLOOKUP(Tabla1[[#This Row],[Código_Actividad]],Tabla2[[Código]:[Total de Acciones ]],15,FALSE),"")</f>
        <v/>
      </c>
      <c r="J981" s="556"/>
      <c r="K981" s="558" t="s">
        <v>1128</v>
      </c>
      <c r="L981" s="557"/>
      <c r="M981" s="401" t="str">
        <f>IFERROR(VLOOKUP($L981,[4]Insumos!$C$2:$F$517,2,FALSE),"")</f>
        <v/>
      </c>
      <c r="N981" s="505"/>
      <c r="O981" s="402" t="str">
        <f>IFERROR(VLOOKUP($L981,[4]Insumos!$C$2:$F$517,3,FALSE),"")</f>
        <v/>
      </c>
      <c r="P981" s="337" t="e">
        <f>+Tabla1[[#This Row],[Precio Unitario]]*Tabla1[[#This Row],[Cantidad de Insumos]]</f>
        <v>#VALUE!</v>
      </c>
      <c r="Q981" s="402" t="str">
        <f>IFERROR(VLOOKUP($L981,[4]Insumos!$C$2:$F$517,4,FALSE),"")</f>
        <v/>
      </c>
      <c r="R981" s="571"/>
    </row>
    <row r="982" spans="2:18" x14ac:dyDescent="0.25">
      <c r="B982" s="403" t="str">
        <f>IF(Tabla1[[#This Row],[Código_Actividad]]="","",CONCATENATE(Tabla1[[#This Row],[POA]],".",Tabla1[[#This Row],[SRS]],".",Tabla1[[#This Row],[AREA]],".",Tabla1[[#This Row],[TIPO]]))</f>
        <v/>
      </c>
      <c r="C982" s="403" t="str">
        <f>IF(Tabla1[[#This Row],[Código_Actividad]]="","",'Formulario PPGR1'!#REF!)</f>
        <v/>
      </c>
      <c r="D982" s="403" t="str">
        <f>IF(Tabla1[[#This Row],[Código_Actividad]]="","",'Formulario PPGR1'!#REF!)</f>
        <v/>
      </c>
      <c r="E982" s="403" t="str">
        <f>IF(Tabla1[[#This Row],[Código_Actividad]]="","",'Formulario PPGR1'!#REF!)</f>
        <v/>
      </c>
      <c r="F982" s="403" t="str">
        <f>IF(Tabla1[[#This Row],[Código_Actividad]]="","",'Formulario PPGR1'!#REF!)</f>
        <v/>
      </c>
      <c r="G982" s="400"/>
      <c r="H982" s="419" t="str">
        <f>IFERROR(VLOOKUP(Tabla1[[#This Row],[Código_Actividad]],'Formulario PPGR2'!$H$10:$I$1048576,2,FALSE),"")</f>
        <v/>
      </c>
      <c r="I982" s="336" t="str">
        <f>IFERROR(VLOOKUP(Tabla1[[#This Row],[Código_Actividad]],Tabla2[[Código]:[Total de Acciones ]],15,FALSE),"")</f>
        <v/>
      </c>
      <c r="J982" s="556"/>
      <c r="K982" s="558" t="str">
        <f>IFERROR(VLOOKUP($J982,[7]LSIns!$B$5:$C$45,2,FALSE),"")</f>
        <v/>
      </c>
      <c r="L982" s="557"/>
      <c r="M982" s="401" t="str">
        <f>IFERROR(VLOOKUP($L982,[4]Insumos!$C$2:$F$517,2,FALSE),"")</f>
        <v/>
      </c>
      <c r="N982" s="505"/>
      <c r="O982" s="402" t="str">
        <f>IFERROR(VLOOKUP($L982,[4]Insumos!$C$2:$F$517,3,FALSE),"")</f>
        <v/>
      </c>
      <c r="P982" s="337" t="e">
        <f>+Tabla1[[#This Row],[Precio Unitario]]*Tabla1[[#This Row],[Cantidad de Insumos]]</f>
        <v>#VALUE!</v>
      </c>
      <c r="Q982" s="402" t="str">
        <f>IFERROR(VLOOKUP($L982,[4]Insumos!$C$2:$F$517,4,FALSE),"")</f>
        <v/>
      </c>
      <c r="R982" s="571"/>
    </row>
    <row r="983" spans="2:18" x14ac:dyDescent="0.25">
      <c r="B983" s="403" t="str">
        <f>IF(Tabla1[[#This Row],[Código_Actividad]]="","",CONCATENATE(Tabla1[[#This Row],[POA]],".",Tabla1[[#This Row],[SRS]],".",Tabla1[[#This Row],[AREA]],".",Tabla1[[#This Row],[TIPO]]))</f>
        <v/>
      </c>
      <c r="C983" s="403" t="str">
        <f>IF(Tabla1[[#This Row],[Código_Actividad]]="","",'Formulario PPGR1'!#REF!)</f>
        <v/>
      </c>
      <c r="D983" s="403" t="str">
        <f>IF(Tabla1[[#This Row],[Código_Actividad]]="","",'Formulario PPGR1'!#REF!)</f>
        <v/>
      </c>
      <c r="E983" s="403" t="str">
        <f>IF(Tabla1[[#This Row],[Código_Actividad]]="","",'Formulario PPGR1'!#REF!)</f>
        <v/>
      </c>
      <c r="F983" s="403" t="str">
        <f>IF(Tabla1[[#This Row],[Código_Actividad]]="","",'Formulario PPGR1'!#REF!)</f>
        <v/>
      </c>
      <c r="G983" s="400"/>
      <c r="H983" s="419" t="str">
        <f>IFERROR(VLOOKUP(Tabla1[[#This Row],[Código_Actividad]],'Formulario PPGR2'!$H$10:$I$1048576,2,FALSE),"")</f>
        <v/>
      </c>
      <c r="I983" s="336" t="str">
        <f>IFERROR(VLOOKUP(Tabla1[[#This Row],[Código_Actividad]],Tabla2[[Código]:[Total de Acciones ]],15,FALSE),"")</f>
        <v/>
      </c>
      <c r="J983" s="556"/>
      <c r="K983" s="558" t="str">
        <f>IFERROR(VLOOKUP($J983,[7]LSIns!$B$5:$C$45,2,FALSE),"")</f>
        <v/>
      </c>
      <c r="L983" s="557"/>
      <c r="M983" s="401" t="str">
        <f>IFERROR(VLOOKUP($L983,[4]Insumos!$C$2:$F$517,2,FALSE),"")</f>
        <v/>
      </c>
      <c r="N983" s="505"/>
      <c r="O983" s="402" t="str">
        <f>IFERROR(VLOOKUP($L983,[4]Insumos!$C$2:$F$517,3,FALSE),"")</f>
        <v/>
      </c>
      <c r="P983" s="337" t="e">
        <f>+Tabla1[[#This Row],[Precio Unitario]]*Tabla1[[#This Row],[Cantidad de Insumos]]</f>
        <v>#VALUE!</v>
      </c>
      <c r="Q983" s="402" t="str">
        <f>IFERROR(VLOOKUP($L983,[4]Insumos!$C$2:$F$517,4,FALSE),"")</f>
        <v/>
      </c>
      <c r="R983" s="571"/>
    </row>
    <row r="984" spans="2:18" x14ac:dyDescent="0.25">
      <c r="B984" s="403" t="str">
        <f>IF(Tabla1[[#This Row],[Código_Actividad]]="","",CONCATENATE(Tabla1[[#This Row],[POA]],".",Tabla1[[#This Row],[SRS]],".",Tabla1[[#This Row],[AREA]],".",Tabla1[[#This Row],[TIPO]]))</f>
        <v/>
      </c>
      <c r="C984" s="403" t="str">
        <f>IF(Tabla1[[#This Row],[Código_Actividad]]="","",'Formulario PPGR1'!#REF!)</f>
        <v/>
      </c>
      <c r="D984" s="403" t="str">
        <f>IF(Tabla1[[#This Row],[Código_Actividad]]="","",'Formulario PPGR1'!#REF!)</f>
        <v/>
      </c>
      <c r="E984" s="403" t="str">
        <f>IF(Tabla1[[#This Row],[Código_Actividad]]="","",'Formulario PPGR1'!#REF!)</f>
        <v/>
      </c>
      <c r="F984" s="403" t="str">
        <f>IF(Tabla1[[#This Row],[Código_Actividad]]="","",'Formulario PPGR1'!#REF!)</f>
        <v/>
      </c>
      <c r="G984" s="400"/>
      <c r="H984" s="419" t="str">
        <f>IFERROR(VLOOKUP(Tabla1[[#This Row],[Código_Actividad]],'Formulario PPGR2'!$H$10:$I$1048576,2,FALSE),"")</f>
        <v/>
      </c>
      <c r="I984" s="336" t="str">
        <f>IFERROR(VLOOKUP(Tabla1[[#This Row],[Código_Actividad]],Tabla2[[Código]:[Total de Acciones ]],15,FALSE),"")</f>
        <v/>
      </c>
      <c r="J984" s="556"/>
      <c r="K984" s="558" t="str">
        <f>IFERROR(VLOOKUP($J984,[7]LSIns!$B$5:$C$45,2,FALSE),"")</f>
        <v/>
      </c>
      <c r="L984" s="557"/>
      <c r="M984" s="401" t="str">
        <f>IFERROR(VLOOKUP($L984,[4]Insumos!$C$2:$F$517,2,FALSE),"")</f>
        <v/>
      </c>
      <c r="N984" s="505"/>
      <c r="O984" s="402" t="str">
        <f>IFERROR(VLOOKUP($L984,[4]Insumos!$C$2:$F$517,3,FALSE),"")</f>
        <v/>
      </c>
      <c r="P984" s="337" t="e">
        <f>+Tabla1[[#This Row],[Precio Unitario]]*Tabla1[[#This Row],[Cantidad de Insumos]]</f>
        <v>#VALUE!</v>
      </c>
      <c r="Q984" s="402" t="str">
        <f>IFERROR(VLOOKUP($L984,[4]Insumos!$C$2:$F$517,4,FALSE),"")</f>
        <v/>
      </c>
      <c r="R984" s="571"/>
    </row>
    <row r="985" spans="2:18" x14ac:dyDescent="0.25">
      <c r="B985" s="403" t="str">
        <f>IF(Tabla1[[#This Row],[Código_Actividad]]="","",CONCATENATE(Tabla1[[#This Row],[POA]],".",Tabla1[[#This Row],[SRS]],".",Tabla1[[#This Row],[AREA]],".",Tabla1[[#This Row],[TIPO]]))</f>
        <v/>
      </c>
      <c r="C985" s="403" t="str">
        <f>IF(Tabla1[[#This Row],[Código_Actividad]]="","",'Formulario PPGR1'!#REF!)</f>
        <v/>
      </c>
      <c r="D985" s="403" t="str">
        <f>IF(Tabla1[[#This Row],[Código_Actividad]]="","",'Formulario PPGR1'!#REF!)</f>
        <v/>
      </c>
      <c r="E985" s="403" t="str">
        <f>IF(Tabla1[[#This Row],[Código_Actividad]]="","",'Formulario PPGR1'!#REF!)</f>
        <v/>
      </c>
      <c r="F985" s="403" t="str">
        <f>IF(Tabla1[[#This Row],[Código_Actividad]]="","",'Formulario PPGR1'!#REF!)</f>
        <v/>
      </c>
      <c r="G985" s="400"/>
      <c r="H985" s="419" t="str">
        <f>IFERROR(VLOOKUP(Tabla1[[#This Row],[Código_Actividad]],'Formulario PPGR2'!$H$10:$I$1048576,2,FALSE),"")</f>
        <v/>
      </c>
      <c r="I985" s="336" t="str">
        <f>IFERROR(VLOOKUP(Tabla1[[#This Row],[Código_Actividad]],Tabla2[[Código]:[Total de Acciones ]],15,FALSE),"")</f>
        <v/>
      </c>
      <c r="J985" s="556"/>
      <c r="K985" s="558" t="str">
        <f>IFERROR(VLOOKUP($J985,[7]LSIns!$B$5:$C$45,2,FALSE),"")</f>
        <v/>
      </c>
      <c r="L985" s="557"/>
      <c r="M985" s="401" t="str">
        <f>IFERROR(VLOOKUP($L985,[4]Insumos!$C$2:$F$517,2,FALSE),"")</f>
        <v/>
      </c>
      <c r="N985" s="505"/>
      <c r="O985" s="402" t="str">
        <f>IFERROR(VLOOKUP($L985,[4]Insumos!$C$2:$F$517,3,FALSE),"")</f>
        <v/>
      </c>
      <c r="P985" s="337" t="e">
        <f>+Tabla1[[#This Row],[Precio Unitario]]*Tabla1[[#This Row],[Cantidad de Insumos]]</f>
        <v>#VALUE!</v>
      </c>
      <c r="Q985" s="402" t="str">
        <f>IFERROR(VLOOKUP($L985,[4]Insumos!$C$2:$F$517,4,FALSE),"")</f>
        <v/>
      </c>
      <c r="R985" s="571"/>
    </row>
    <row r="986" spans="2:18" x14ac:dyDescent="0.25">
      <c r="B986" s="403" t="str">
        <f>IF(Tabla1[[#This Row],[Código_Actividad]]="","",CONCATENATE(Tabla1[[#This Row],[POA]],".",Tabla1[[#This Row],[SRS]],".",Tabla1[[#This Row],[AREA]],".",Tabla1[[#This Row],[TIPO]]))</f>
        <v/>
      </c>
      <c r="C986" s="403" t="str">
        <f>IF(Tabla1[[#This Row],[Código_Actividad]]="","",'Formulario PPGR1'!#REF!)</f>
        <v/>
      </c>
      <c r="D986" s="403" t="str">
        <f>IF(Tabla1[[#This Row],[Código_Actividad]]="","",'Formulario PPGR1'!#REF!)</f>
        <v/>
      </c>
      <c r="E986" s="403" t="str">
        <f>IF(Tabla1[[#This Row],[Código_Actividad]]="","",'Formulario PPGR1'!#REF!)</f>
        <v/>
      </c>
      <c r="F986" s="403" t="str">
        <f>IF(Tabla1[[#This Row],[Código_Actividad]]="","",'Formulario PPGR1'!#REF!)</f>
        <v/>
      </c>
      <c r="G986" s="400"/>
      <c r="H986" s="419" t="str">
        <f>IFERROR(VLOOKUP(Tabla1[[#This Row],[Código_Actividad]],'Formulario PPGR2'!$H$10:$I$1048576,2,FALSE),"")</f>
        <v/>
      </c>
      <c r="I986" s="336" t="str">
        <f>IFERROR(VLOOKUP(Tabla1[[#This Row],[Código_Actividad]],Tabla2[[Código]:[Total de Acciones ]],15,FALSE),"")</f>
        <v/>
      </c>
      <c r="J986" s="556"/>
      <c r="K986" s="558" t="str">
        <f>IFERROR(VLOOKUP($J986,[7]LSIns!$B$5:$C$45,2,FALSE),"")</f>
        <v/>
      </c>
      <c r="L986" s="557"/>
      <c r="M986" s="401" t="str">
        <f>IFERROR(VLOOKUP($L986,[4]Insumos!$C$2:$F$517,2,FALSE),"")</f>
        <v/>
      </c>
      <c r="N986" s="505"/>
      <c r="O986" s="402" t="str">
        <f>IFERROR(VLOOKUP($L986,[4]Insumos!$C$2:$F$517,3,FALSE),"")</f>
        <v/>
      </c>
      <c r="P986" s="337" t="e">
        <f>+Tabla1[[#This Row],[Precio Unitario]]*Tabla1[[#This Row],[Cantidad de Insumos]]</f>
        <v>#VALUE!</v>
      </c>
      <c r="Q986" s="402" t="str">
        <f>IFERROR(VLOOKUP($L986,[4]Insumos!$C$2:$F$517,4,FALSE),"")</f>
        <v/>
      </c>
      <c r="R986" s="571"/>
    </row>
    <row r="987" spans="2:18" x14ac:dyDescent="0.25">
      <c r="B987" s="403" t="str">
        <f>IF(Tabla1[[#This Row],[Código_Actividad]]="","",CONCATENATE(Tabla1[[#This Row],[POA]],".",Tabla1[[#This Row],[SRS]],".",Tabla1[[#This Row],[AREA]],".",Tabla1[[#This Row],[TIPO]]))</f>
        <v/>
      </c>
      <c r="C987" s="403" t="str">
        <f>IF(Tabla1[[#This Row],[Código_Actividad]]="","",'Formulario PPGR1'!#REF!)</f>
        <v/>
      </c>
      <c r="D987" s="403" t="str">
        <f>IF(Tabla1[[#This Row],[Código_Actividad]]="","",'Formulario PPGR1'!#REF!)</f>
        <v/>
      </c>
      <c r="E987" s="403" t="str">
        <f>IF(Tabla1[[#This Row],[Código_Actividad]]="","",'Formulario PPGR1'!#REF!)</f>
        <v/>
      </c>
      <c r="F987" s="403" t="str">
        <f>IF(Tabla1[[#This Row],[Código_Actividad]]="","",'Formulario PPGR1'!#REF!)</f>
        <v/>
      </c>
      <c r="G987" s="400"/>
      <c r="H987" s="419" t="str">
        <f>IFERROR(VLOOKUP(Tabla1[[#This Row],[Código_Actividad]],'Formulario PPGR2'!$H$10:$I$1048576,2,FALSE),"")</f>
        <v/>
      </c>
      <c r="I987" s="336" t="str">
        <f>IFERROR(VLOOKUP(Tabla1[[#This Row],[Código_Actividad]],Tabla2[[Código]:[Total de Acciones ]],15,FALSE),"")</f>
        <v/>
      </c>
      <c r="J987" s="556"/>
      <c r="K987" s="558" t="str">
        <f>IFERROR(VLOOKUP($J987,[7]LSIns!$B$5:$C$45,2,FALSE),"")</f>
        <v/>
      </c>
      <c r="L987" s="557"/>
      <c r="M987" s="401" t="str">
        <f>IFERROR(VLOOKUP($L987,[4]Insumos!$C$2:$F$517,2,FALSE),"")</f>
        <v/>
      </c>
      <c r="N987" s="505"/>
      <c r="O987" s="402" t="str">
        <f>IFERROR(VLOOKUP($L987,[4]Insumos!$C$2:$F$517,3,FALSE),"")</f>
        <v/>
      </c>
      <c r="P987" s="337" t="e">
        <f>+Tabla1[[#This Row],[Precio Unitario]]*Tabla1[[#This Row],[Cantidad de Insumos]]</f>
        <v>#VALUE!</v>
      </c>
      <c r="Q987" s="402" t="str">
        <f>IFERROR(VLOOKUP($L987,[4]Insumos!$C$2:$F$517,4,FALSE),"")</f>
        <v/>
      </c>
      <c r="R987" s="571"/>
    </row>
    <row r="988" spans="2:18" x14ac:dyDescent="0.25">
      <c r="B988" s="403" t="str">
        <f>IF(Tabla1[[#This Row],[Código_Actividad]]="","",CONCATENATE(Tabla1[[#This Row],[POA]],".",Tabla1[[#This Row],[SRS]],".",Tabla1[[#This Row],[AREA]],".",Tabla1[[#This Row],[TIPO]]))</f>
        <v/>
      </c>
      <c r="C988" s="403" t="str">
        <f>IF(Tabla1[[#This Row],[Código_Actividad]]="","",'Formulario PPGR1'!#REF!)</f>
        <v/>
      </c>
      <c r="D988" s="403" t="str">
        <f>IF(Tabla1[[#This Row],[Código_Actividad]]="","",'Formulario PPGR1'!#REF!)</f>
        <v/>
      </c>
      <c r="E988" s="403" t="str">
        <f>IF(Tabla1[[#This Row],[Código_Actividad]]="","",'Formulario PPGR1'!#REF!)</f>
        <v/>
      </c>
      <c r="F988" s="403" t="str">
        <f>IF(Tabla1[[#This Row],[Código_Actividad]]="","",'Formulario PPGR1'!#REF!)</f>
        <v/>
      </c>
      <c r="G988" s="400"/>
      <c r="H988" s="419" t="str">
        <f>IFERROR(VLOOKUP(Tabla1[[#This Row],[Código_Actividad]],'Formulario PPGR2'!$H$10:$I$1048576,2,FALSE),"")</f>
        <v/>
      </c>
      <c r="I988" s="336" t="str">
        <f>IFERROR(VLOOKUP(Tabla1[[#This Row],[Código_Actividad]],Tabla2[[Código]:[Total de Acciones ]],15,FALSE),"")</f>
        <v/>
      </c>
      <c r="J988" s="556"/>
      <c r="K988" s="558" t="str">
        <f>IFERROR(VLOOKUP($J988,[7]LSIns!$B$5:$C$45,2,FALSE),"")</f>
        <v/>
      </c>
      <c r="L988" s="557"/>
      <c r="M988" s="401" t="str">
        <f>IFERROR(VLOOKUP($L988,[4]Insumos!$C$2:$F$517,2,FALSE),"")</f>
        <v/>
      </c>
      <c r="N988" s="505"/>
      <c r="O988" s="402" t="str">
        <f>IFERROR(VLOOKUP($L988,[4]Insumos!$C$2:$F$517,3,FALSE),"")</f>
        <v/>
      </c>
      <c r="P988" s="337" t="e">
        <f>+Tabla1[[#This Row],[Precio Unitario]]*Tabla1[[#This Row],[Cantidad de Insumos]]</f>
        <v>#VALUE!</v>
      </c>
      <c r="Q988" s="402" t="str">
        <f>IFERROR(VLOOKUP($L988,[4]Insumos!$C$2:$F$517,4,FALSE),"")</f>
        <v/>
      </c>
      <c r="R988" s="571"/>
    </row>
    <row r="989" spans="2:18" x14ac:dyDescent="0.25">
      <c r="B989" s="403" t="str">
        <f>IF(Tabla1[[#This Row],[Código_Actividad]]="","",CONCATENATE(Tabla1[[#This Row],[POA]],".",Tabla1[[#This Row],[SRS]],".",Tabla1[[#This Row],[AREA]],".",Tabla1[[#This Row],[TIPO]]))</f>
        <v/>
      </c>
      <c r="C989" s="403" t="str">
        <f>IF(Tabla1[[#This Row],[Código_Actividad]]="","",'Formulario PPGR1'!#REF!)</f>
        <v/>
      </c>
      <c r="D989" s="403" t="str">
        <f>IF(Tabla1[[#This Row],[Código_Actividad]]="","",'Formulario PPGR1'!#REF!)</f>
        <v/>
      </c>
      <c r="E989" s="403" t="str">
        <f>IF(Tabla1[[#This Row],[Código_Actividad]]="","",'Formulario PPGR1'!#REF!)</f>
        <v/>
      </c>
      <c r="F989" s="403" t="str">
        <f>IF(Tabla1[[#This Row],[Código_Actividad]]="","",'Formulario PPGR1'!#REF!)</f>
        <v/>
      </c>
      <c r="G989" s="400"/>
      <c r="H989" s="419" t="str">
        <f>IFERROR(VLOOKUP(Tabla1[[#This Row],[Código_Actividad]],'Formulario PPGR2'!$H$10:$I$1048576,2,FALSE),"")</f>
        <v/>
      </c>
      <c r="I989" s="336" t="str">
        <f>IFERROR(VLOOKUP(Tabla1[[#This Row],[Código_Actividad]],Tabla2[[Código]:[Total de Acciones ]],15,FALSE),"")</f>
        <v/>
      </c>
      <c r="J989" s="556"/>
      <c r="K989" s="558" t="str">
        <f>IFERROR(VLOOKUP($J989,[7]LSIns!$B$5:$C$45,2,FALSE),"")</f>
        <v/>
      </c>
      <c r="L989" s="557"/>
      <c r="M989" s="401" t="str">
        <f>IFERROR(VLOOKUP($L989,[4]Insumos!$C$2:$F$517,2,FALSE),"")</f>
        <v/>
      </c>
      <c r="N989" s="505"/>
      <c r="O989" s="402" t="str">
        <f>IFERROR(VLOOKUP($L989,[4]Insumos!$C$2:$F$517,3,FALSE),"")</f>
        <v/>
      </c>
      <c r="P989" s="337" t="e">
        <f>+Tabla1[[#This Row],[Precio Unitario]]*Tabla1[[#This Row],[Cantidad de Insumos]]</f>
        <v>#VALUE!</v>
      </c>
      <c r="Q989" s="402" t="str">
        <f>IFERROR(VLOOKUP($L989,[4]Insumos!$C$2:$F$517,4,FALSE),"")</f>
        <v/>
      </c>
      <c r="R989" s="571"/>
    </row>
    <row r="990" spans="2:18" x14ac:dyDescent="0.25">
      <c r="B990" s="403" t="str">
        <f>IF(Tabla1[[#This Row],[Código_Actividad]]="","",CONCATENATE(Tabla1[[#This Row],[POA]],".",Tabla1[[#This Row],[SRS]],".",Tabla1[[#This Row],[AREA]],".",Tabla1[[#This Row],[TIPO]]))</f>
        <v/>
      </c>
      <c r="C990" s="403" t="str">
        <f>IF(Tabla1[[#This Row],[Código_Actividad]]="","",'Formulario PPGR1'!#REF!)</f>
        <v/>
      </c>
      <c r="D990" s="403" t="str">
        <f>IF(Tabla1[[#This Row],[Código_Actividad]]="","",'Formulario PPGR1'!#REF!)</f>
        <v/>
      </c>
      <c r="E990" s="403" t="str">
        <f>IF(Tabla1[[#This Row],[Código_Actividad]]="","",'Formulario PPGR1'!#REF!)</f>
        <v/>
      </c>
      <c r="F990" s="403" t="str">
        <f>IF(Tabla1[[#This Row],[Código_Actividad]]="","",'Formulario PPGR1'!#REF!)</f>
        <v/>
      </c>
      <c r="G990" s="400"/>
      <c r="H990" s="419" t="str">
        <f>IFERROR(VLOOKUP(Tabla1[[#This Row],[Código_Actividad]],'Formulario PPGR2'!$H$10:$I$1048576,2,FALSE),"")</f>
        <v/>
      </c>
      <c r="I990" s="336" t="str">
        <f>IFERROR(VLOOKUP(Tabla1[[#This Row],[Código_Actividad]],Tabla2[[Código]:[Total de Acciones ]],15,FALSE),"")</f>
        <v/>
      </c>
      <c r="J990" s="556"/>
      <c r="K990" s="558" t="str">
        <f>IFERROR(VLOOKUP($J990,[7]LSIns!$B$5:$C$45,2,FALSE),"")</f>
        <v/>
      </c>
      <c r="L990" s="557"/>
      <c r="M990" s="401" t="str">
        <f>IFERROR(VLOOKUP($L990,[4]Insumos!$C$2:$F$517,2,FALSE),"")</f>
        <v/>
      </c>
      <c r="N990" s="505"/>
      <c r="O990" s="402" t="str">
        <f>IFERROR(VLOOKUP($L990,[4]Insumos!$C$2:$F$517,3,FALSE),"")</f>
        <v/>
      </c>
      <c r="P990" s="337" t="e">
        <f>+Tabla1[[#This Row],[Precio Unitario]]*Tabla1[[#This Row],[Cantidad de Insumos]]</f>
        <v>#VALUE!</v>
      </c>
      <c r="Q990" s="402" t="str">
        <f>IFERROR(VLOOKUP($L990,[4]Insumos!$C$2:$F$517,4,FALSE),"")</f>
        <v/>
      </c>
      <c r="R990" s="571"/>
    </row>
    <row r="991" spans="2:18" x14ac:dyDescent="0.25">
      <c r="B991" s="403" t="str">
        <f>IF(Tabla1[[#This Row],[Código_Actividad]]="","",CONCATENATE(Tabla1[[#This Row],[POA]],".",Tabla1[[#This Row],[SRS]],".",Tabla1[[#This Row],[AREA]],".",Tabla1[[#This Row],[TIPO]]))</f>
        <v/>
      </c>
      <c r="C991" s="403" t="str">
        <f>IF(Tabla1[[#This Row],[Código_Actividad]]="","",'Formulario PPGR1'!#REF!)</f>
        <v/>
      </c>
      <c r="D991" s="403" t="str">
        <f>IF(Tabla1[[#This Row],[Código_Actividad]]="","",'Formulario PPGR1'!#REF!)</f>
        <v/>
      </c>
      <c r="E991" s="403" t="str">
        <f>IF(Tabla1[[#This Row],[Código_Actividad]]="","",'Formulario PPGR1'!#REF!)</f>
        <v/>
      </c>
      <c r="F991" s="403" t="str">
        <f>IF(Tabla1[[#This Row],[Código_Actividad]]="","",'Formulario PPGR1'!#REF!)</f>
        <v/>
      </c>
      <c r="G991" s="400"/>
      <c r="H991" s="419" t="str">
        <f>IFERROR(VLOOKUP(Tabla1[[#This Row],[Código_Actividad]],'Formulario PPGR2'!$H$10:$I$1048576,2,FALSE),"")</f>
        <v/>
      </c>
      <c r="I991" s="336" t="str">
        <f>IFERROR(VLOOKUP(Tabla1[[#This Row],[Código_Actividad]],Tabla2[[Código]:[Total de Acciones ]],15,FALSE),"")</f>
        <v/>
      </c>
      <c r="J991" s="556"/>
      <c r="K991" s="558" t="str">
        <f>IFERROR(VLOOKUP($J991,[7]LSIns!$B$5:$C$45,2,FALSE),"")</f>
        <v/>
      </c>
      <c r="L991" s="557"/>
      <c r="M991" s="401" t="str">
        <f>IFERROR(VLOOKUP($L991,[4]Insumos!$C$2:$F$517,2,FALSE),"")</f>
        <v/>
      </c>
      <c r="N991" s="505"/>
      <c r="O991" s="402" t="str">
        <f>IFERROR(VLOOKUP($L991,[4]Insumos!$C$2:$F$517,3,FALSE),"")</f>
        <v/>
      </c>
      <c r="P991" s="337" t="e">
        <f>+Tabla1[[#This Row],[Precio Unitario]]*Tabla1[[#This Row],[Cantidad de Insumos]]</f>
        <v>#VALUE!</v>
      </c>
      <c r="Q991" s="402" t="str">
        <f>IFERROR(VLOOKUP($L991,[4]Insumos!$C$2:$F$517,4,FALSE),"")</f>
        <v/>
      </c>
      <c r="R991" s="571"/>
    </row>
    <row r="992" spans="2:18" x14ac:dyDescent="0.25">
      <c r="B992" s="403" t="str">
        <f>IF(Tabla1[[#This Row],[Código_Actividad]]="","",CONCATENATE(Tabla1[[#This Row],[POA]],".",Tabla1[[#This Row],[SRS]],".",Tabla1[[#This Row],[AREA]],".",Tabla1[[#This Row],[TIPO]]))</f>
        <v/>
      </c>
      <c r="C992" s="403" t="str">
        <f>IF(Tabla1[[#This Row],[Código_Actividad]]="","",'Formulario PPGR1'!#REF!)</f>
        <v/>
      </c>
      <c r="D992" s="403" t="str">
        <f>IF(Tabla1[[#This Row],[Código_Actividad]]="","",'Formulario PPGR1'!#REF!)</f>
        <v/>
      </c>
      <c r="E992" s="403" t="str">
        <f>IF(Tabla1[[#This Row],[Código_Actividad]]="","",'Formulario PPGR1'!#REF!)</f>
        <v/>
      </c>
      <c r="F992" s="403" t="str">
        <f>IF(Tabla1[[#This Row],[Código_Actividad]]="","",'Formulario PPGR1'!#REF!)</f>
        <v/>
      </c>
      <c r="G992" s="400"/>
      <c r="H992" s="419" t="str">
        <f>IFERROR(VLOOKUP(Tabla1[[#This Row],[Código_Actividad]],'Formulario PPGR2'!$H$10:$I$1048576,2,FALSE),"")</f>
        <v/>
      </c>
      <c r="I992" s="336" t="str">
        <f>IFERROR(VLOOKUP(Tabla1[[#This Row],[Código_Actividad]],Tabla2[[Código]:[Total de Acciones ]],15,FALSE),"")</f>
        <v/>
      </c>
      <c r="J992" s="556"/>
      <c r="K992" s="558" t="str">
        <f>IFERROR(VLOOKUP($J992,[7]LSIns!$B$5:$C$45,2,FALSE),"")</f>
        <v/>
      </c>
      <c r="L992" s="557"/>
      <c r="M992" s="401" t="str">
        <f>IFERROR(VLOOKUP($L992,[4]Insumos!$C$2:$F$517,2,FALSE),"")</f>
        <v/>
      </c>
      <c r="N992" s="505"/>
      <c r="O992" s="402" t="str">
        <f>IFERROR(VLOOKUP($L992,[4]Insumos!$C$2:$F$517,3,FALSE),"")</f>
        <v/>
      </c>
      <c r="P992" s="337" t="e">
        <f>+Tabla1[[#This Row],[Precio Unitario]]*Tabla1[[#This Row],[Cantidad de Insumos]]</f>
        <v>#VALUE!</v>
      </c>
      <c r="Q992" s="402" t="str">
        <f>IFERROR(VLOOKUP($L992,[4]Insumos!$C$2:$F$517,4,FALSE),"")</f>
        <v/>
      </c>
      <c r="R992" s="571"/>
    </row>
    <row r="993" spans="2:18" x14ac:dyDescent="0.25">
      <c r="B993" s="403" t="str">
        <f>IF(Tabla1[[#This Row],[Código_Actividad]]="","",CONCATENATE(Tabla1[[#This Row],[POA]],".",Tabla1[[#This Row],[SRS]],".",Tabla1[[#This Row],[AREA]],".",Tabla1[[#This Row],[TIPO]]))</f>
        <v/>
      </c>
      <c r="C993" s="403" t="str">
        <f>IF(Tabla1[[#This Row],[Código_Actividad]]="","",'Formulario PPGR1'!#REF!)</f>
        <v/>
      </c>
      <c r="D993" s="403" t="str">
        <f>IF(Tabla1[[#This Row],[Código_Actividad]]="","",'Formulario PPGR1'!#REF!)</f>
        <v/>
      </c>
      <c r="E993" s="403" t="str">
        <f>IF(Tabla1[[#This Row],[Código_Actividad]]="","",'Formulario PPGR1'!#REF!)</f>
        <v/>
      </c>
      <c r="F993" s="403" t="str">
        <f>IF(Tabla1[[#This Row],[Código_Actividad]]="","",'Formulario PPGR1'!#REF!)</f>
        <v/>
      </c>
      <c r="G993" s="400"/>
      <c r="H993" s="419" t="str">
        <f>IFERROR(VLOOKUP(Tabla1[[#This Row],[Código_Actividad]],'Formulario PPGR2'!$H$10:$I$1048576,2,FALSE),"")</f>
        <v/>
      </c>
      <c r="I993" s="336" t="str">
        <f>IFERROR(VLOOKUP(Tabla1[[#This Row],[Código_Actividad]],Tabla2[[Código]:[Total de Acciones ]],15,FALSE),"")</f>
        <v/>
      </c>
      <c r="J993" s="556"/>
      <c r="K993" s="558" t="str">
        <f>IFERROR(VLOOKUP($J993,[7]LSIns!$B$5:$C$45,2,FALSE),"")</f>
        <v/>
      </c>
      <c r="L993" s="557"/>
      <c r="M993" s="401" t="str">
        <f>IFERROR(VLOOKUP($L993,[4]Insumos!$C$2:$F$517,2,FALSE),"")</f>
        <v/>
      </c>
      <c r="N993" s="505"/>
      <c r="O993" s="402" t="str">
        <f>IFERROR(VLOOKUP($L993,[4]Insumos!$C$2:$F$517,3,FALSE),"")</f>
        <v/>
      </c>
      <c r="P993" s="337" t="e">
        <f>+Tabla1[[#This Row],[Precio Unitario]]*Tabla1[[#This Row],[Cantidad de Insumos]]</f>
        <v>#VALUE!</v>
      </c>
      <c r="Q993" s="402" t="str">
        <f>IFERROR(VLOOKUP($L993,[4]Insumos!$C$2:$F$517,4,FALSE),"")</f>
        <v/>
      </c>
      <c r="R993" s="571"/>
    </row>
    <row r="994" spans="2:18" x14ac:dyDescent="0.25">
      <c r="B994" s="403" t="str">
        <f>IF(Tabla1[[#This Row],[Código_Actividad]]="","",CONCATENATE(Tabla1[[#This Row],[POA]],".",Tabla1[[#This Row],[SRS]],".",Tabla1[[#This Row],[AREA]],".",Tabla1[[#This Row],[TIPO]]))</f>
        <v/>
      </c>
      <c r="C994" s="403" t="str">
        <f>IF(Tabla1[[#This Row],[Código_Actividad]]="","",'Formulario PPGR1'!#REF!)</f>
        <v/>
      </c>
      <c r="D994" s="403" t="str">
        <f>IF(Tabla1[[#This Row],[Código_Actividad]]="","",'Formulario PPGR1'!#REF!)</f>
        <v/>
      </c>
      <c r="E994" s="403" t="str">
        <f>IF(Tabla1[[#This Row],[Código_Actividad]]="","",'Formulario PPGR1'!#REF!)</f>
        <v/>
      </c>
      <c r="F994" s="403" t="str">
        <f>IF(Tabla1[[#This Row],[Código_Actividad]]="","",'Formulario PPGR1'!#REF!)</f>
        <v/>
      </c>
      <c r="G994" s="400"/>
      <c r="H994" s="419" t="str">
        <f>IFERROR(VLOOKUP(Tabla1[[#This Row],[Código_Actividad]],'Formulario PPGR2'!$H$10:$I$1048576,2,FALSE),"")</f>
        <v/>
      </c>
      <c r="I994" s="336" t="str">
        <f>IFERROR(VLOOKUP(Tabla1[[#This Row],[Código_Actividad]],Tabla2[[Código]:[Total de Acciones ]],15,FALSE),"")</f>
        <v/>
      </c>
      <c r="J994" s="556"/>
      <c r="K994" s="558" t="str">
        <f>IFERROR(VLOOKUP($J994,[7]LSIns!$B$5:$C$45,2,FALSE),"")</f>
        <v/>
      </c>
      <c r="L994" s="557"/>
      <c r="M994" s="401" t="str">
        <f>IFERROR(VLOOKUP($L994,[4]Insumos!$C$2:$F$517,2,FALSE),"")</f>
        <v/>
      </c>
      <c r="N994" s="505"/>
      <c r="O994" s="402" t="str">
        <f>IFERROR(VLOOKUP($L994,[4]Insumos!$C$2:$F$517,3,FALSE),"")</f>
        <v/>
      </c>
      <c r="P994" s="337" t="e">
        <f>+Tabla1[[#This Row],[Precio Unitario]]*Tabla1[[#This Row],[Cantidad de Insumos]]</f>
        <v>#VALUE!</v>
      </c>
      <c r="Q994" s="402" t="str">
        <f>IFERROR(VLOOKUP($L994,[4]Insumos!$C$2:$F$517,4,FALSE),"")</f>
        <v/>
      </c>
      <c r="R994" s="571"/>
    </row>
    <row r="995" spans="2:18" x14ac:dyDescent="0.25">
      <c r="B995" s="403" t="str">
        <f>IF(Tabla1[[#This Row],[Código_Actividad]]="","",CONCATENATE(Tabla1[[#This Row],[POA]],".",Tabla1[[#This Row],[SRS]],".",Tabla1[[#This Row],[AREA]],".",Tabla1[[#This Row],[TIPO]]))</f>
        <v/>
      </c>
      <c r="C995" s="403" t="str">
        <f>IF(Tabla1[[#This Row],[Código_Actividad]]="","",'Formulario PPGR1'!#REF!)</f>
        <v/>
      </c>
      <c r="D995" s="403" t="str">
        <f>IF(Tabla1[[#This Row],[Código_Actividad]]="","",'Formulario PPGR1'!#REF!)</f>
        <v/>
      </c>
      <c r="E995" s="403" t="str">
        <f>IF(Tabla1[[#This Row],[Código_Actividad]]="","",'Formulario PPGR1'!#REF!)</f>
        <v/>
      </c>
      <c r="F995" s="403" t="str">
        <f>IF(Tabla1[[#This Row],[Código_Actividad]]="","",'Formulario PPGR1'!#REF!)</f>
        <v/>
      </c>
      <c r="G995" s="400"/>
      <c r="H995" s="419" t="str">
        <f>IFERROR(VLOOKUP(Tabla1[[#This Row],[Código_Actividad]],'Formulario PPGR2'!$H$10:$I$1048576,2,FALSE),"")</f>
        <v/>
      </c>
      <c r="I995" s="336" t="str">
        <f>IFERROR(VLOOKUP(Tabla1[[#This Row],[Código_Actividad]],Tabla2[[Código]:[Total de Acciones ]],15,FALSE),"")</f>
        <v/>
      </c>
      <c r="J995" s="556"/>
      <c r="K995" s="558" t="str">
        <f>IFERROR(VLOOKUP($J995,[7]LSIns!$B$5:$C$45,2,FALSE),"")</f>
        <v/>
      </c>
      <c r="L995" s="557"/>
      <c r="M995" s="401" t="str">
        <f>IFERROR(VLOOKUP($L995,[4]Insumos!$C$2:$F$517,2,FALSE),"")</f>
        <v/>
      </c>
      <c r="N995" s="505"/>
      <c r="O995" s="402" t="str">
        <f>IFERROR(VLOOKUP($L995,[4]Insumos!$C$2:$F$517,3,FALSE),"")</f>
        <v/>
      </c>
      <c r="P995" s="337" t="e">
        <f>+Tabla1[[#This Row],[Precio Unitario]]*Tabla1[[#This Row],[Cantidad de Insumos]]</f>
        <v>#VALUE!</v>
      </c>
      <c r="Q995" s="402" t="str">
        <f>IFERROR(VLOOKUP($L995,[4]Insumos!$C$2:$F$517,4,FALSE),"")</f>
        <v/>
      </c>
      <c r="R995" s="571"/>
    </row>
    <row r="996" spans="2:18" x14ac:dyDescent="0.25">
      <c r="B996" s="403" t="str">
        <f>IF(Tabla1[[#This Row],[Código_Actividad]]="","",CONCATENATE(Tabla1[[#This Row],[POA]],".",Tabla1[[#This Row],[SRS]],".",Tabla1[[#This Row],[AREA]],".",Tabla1[[#This Row],[TIPO]]))</f>
        <v/>
      </c>
      <c r="C996" s="403" t="str">
        <f>IF(Tabla1[[#This Row],[Código_Actividad]]="","",'Formulario PPGR1'!#REF!)</f>
        <v/>
      </c>
      <c r="D996" s="403" t="str">
        <f>IF(Tabla1[[#This Row],[Código_Actividad]]="","",'Formulario PPGR1'!#REF!)</f>
        <v/>
      </c>
      <c r="E996" s="403" t="str">
        <f>IF(Tabla1[[#This Row],[Código_Actividad]]="","",'Formulario PPGR1'!#REF!)</f>
        <v/>
      </c>
      <c r="F996" s="403" t="str">
        <f>IF(Tabla1[[#This Row],[Código_Actividad]]="","",'Formulario PPGR1'!#REF!)</f>
        <v/>
      </c>
      <c r="G996" s="400"/>
      <c r="H996" s="419" t="str">
        <f>IFERROR(VLOOKUP(Tabla1[[#This Row],[Código_Actividad]],'Formulario PPGR2'!$H$10:$I$1048576,2,FALSE),"")</f>
        <v/>
      </c>
      <c r="I996" s="336" t="str">
        <f>IFERROR(VLOOKUP(Tabla1[[#This Row],[Código_Actividad]],Tabla2[[Código]:[Total de Acciones ]],15,FALSE),"")</f>
        <v/>
      </c>
      <c r="J996" s="556"/>
      <c r="K996" s="558" t="str">
        <f>IFERROR(VLOOKUP($J996,[7]LSIns!$B$5:$C$45,2,FALSE),"")</f>
        <v/>
      </c>
      <c r="L996" s="557"/>
      <c r="M996" s="401" t="str">
        <f>IFERROR(VLOOKUP($L996,[4]Insumos!$C$2:$F$517,2,FALSE),"")</f>
        <v/>
      </c>
      <c r="N996" s="505"/>
      <c r="O996" s="402" t="str">
        <f>IFERROR(VLOOKUP($L996,[4]Insumos!$C$2:$F$517,3,FALSE),"")</f>
        <v/>
      </c>
      <c r="P996" s="337" t="e">
        <f>+Tabla1[[#This Row],[Precio Unitario]]*Tabla1[[#This Row],[Cantidad de Insumos]]</f>
        <v>#VALUE!</v>
      </c>
      <c r="Q996" s="402" t="str">
        <f>IFERROR(VLOOKUP($L996,[4]Insumos!$C$2:$F$517,4,FALSE),"")</f>
        <v/>
      </c>
      <c r="R996" s="571"/>
    </row>
    <row r="997" spans="2:18" x14ac:dyDescent="0.25">
      <c r="B997" s="403" t="str">
        <f>IF(Tabla1[[#This Row],[Código_Actividad]]="","",CONCATENATE(Tabla1[[#This Row],[POA]],".",Tabla1[[#This Row],[SRS]],".",Tabla1[[#This Row],[AREA]],".",Tabla1[[#This Row],[TIPO]]))</f>
        <v/>
      </c>
      <c r="C997" s="403" t="str">
        <f>IF(Tabla1[[#This Row],[Código_Actividad]]="","",'Formulario PPGR1'!#REF!)</f>
        <v/>
      </c>
      <c r="D997" s="403" t="str">
        <f>IF(Tabla1[[#This Row],[Código_Actividad]]="","",'Formulario PPGR1'!#REF!)</f>
        <v/>
      </c>
      <c r="E997" s="403" t="str">
        <f>IF(Tabla1[[#This Row],[Código_Actividad]]="","",'Formulario PPGR1'!#REF!)</f>
        <v/>
      </c>
      <c r="F997" s="403" t="str">
        <f>IF(Tabla1[[#This Row],[Código_Actividad]]="","",'Formulario PPGR1'!#REF!)</f>
        <v/>
      </c>
      <c r="G997" s="400"/>
      <c r="H997" s="419" t="str">
        <f>IFERROR(VLOOKUP(Tabla1[[#This Row],[Código_Actividad]],'Formulario PPGR2'!$H$10:$I$1048576,2,FALSE),"")</f>
        <v/>
      </c>
      <c r="I997" s="336" t="str">
        <f>IFERROR(VLOOKUP(Tabla1[[#This Row],[Código_Actividad]],Tabla2[[Código]:[Total de Acciones ]],15,FALSE),"")</f>
        <v/>
      </c>
      <c r="J997" s="556"/>
      <c r="K997" s="558" t="str">
        <f>IFERROR(VLOOKUP($J997,[7]LSIns!$B$5:$C$45,2,FALSE),"")</f>
        <v/>
      </c>
      <c r="L997" s="557"/>
      <c r="M997" s="401" t="str">
        <f>IFERROR(VLOOKUP($L997,[4]Insumos!$C$2:$F$517,2,FALSE),"")</f>
        <v/>
      </c>
      <c r="N997" s="505"/>
      <c r="O997" s="402" t="str">
        <f>IFERROR(VLOOKUP($L997,[4]Insumos!$C$2:$F$517,3,FALSE),"")</f>
        <v/>
      </c>
      <c r="P997" s="337" t="e">
        <f>+Tabla1[[#This Row],[Precio Unitario]]*Tabla1[[#This Row],[Cantidad de Insumos]]</f>
        <v>#VALUE!</v>
      </c>
      <c r="Q997" s="402" t="str">
        <f>IFERROR(VLOOKUP($L997,[4]Insumos!$C$2:$F$517,4,FALSE),"")</f>
        <v/>
      </c>
      <c r="R997" s="571"/>
    </row>
    <row r="998" spans="2:18" x14ac:dyDescent="0.25">
      <c r="B998" s="403" t="str">
        <f>IF(Tabla1[[#This Row],[Código_Actividad]]="","",CONCATENATE(Tabla1[[#This Row],[POA]],".",Tabla1[[#This Row],[SRS]],".",Tabla1[[#This Row],[AREA]],".",Tabla1[[#This Row],[TIPO]]))</f>
        <v/>
      </c>
      <c r="C998" s="403" t="str">
        <f>IF(Tabla1[[#This Row],[Código_Actividad]]="","",'Formulario PPGR1'!#REF!)</f>
        <v/>
      </c>
      <c r="D998" s="403" t="str">
        <f>IF(Tabla1[[#This Row],[Código_Actividad]]="","",'Formulario PPGR1'!#REF!)</f>
        <v/>
      </c>
      <c r="E998" s="403" t="str">
        <f>IF(Tabla1[[#This Row],[Código_Actividad]]="","",'Formulario PPGR1'!#REF!)</f>
        <v/>
      </c>
      <c r="F998" s="403" t="str">
        <f>IF(Tabla1[[#This Row],[Código_Actividad]]="","",'Formulario PPGR1'!#REF!)</f>
        <v/>
      </c>
      <c r="G998" s="400"/>
      <c r="H998" s="419" t="str">
        <f>IFERROR(VLOOKUP(Tabla1[[#This Row],[Código_Actividad]],'Formulario PPGR2'!$H$10:$I$1048576,2,FALSE),"")</f>
        <v/>
      </c>
      <c r="I998" s="336" t="str">
        <f>IFERROR(VLOOKUP(Tabla1[[#This Row],[Código_Actividad]],Tabla2[[Código]:[Total de Acciones ]],15,FALSE),"")</f>
        <v/>
      </c>
      <c r="J998" s="556"/>
      <c r="K998" s="558" t="str">
        <f>IFERROR(VLOOKUP($J998,[7]LSIns!$B$5:$C$45,2,FALSE),"")</f>
        <v/>
      </c>
      <c r="L998" s="557"/>
      <c r="M998" s="401" t="str">
        <f>IFERROR(VLOOKUP($L998,[4]Insumos!$C$2:$F$517,2,FALSE),"")</f>
        <v/>
      </c>
      <c r="N998" s="505"/>
      <c r="O998" s="402" t="str">
        <f>IFERROR(VLOOKUP($L998,[4]Insumos!$C$2:$F$517,3,FALSE),"")</f>
        <v/>
      </c>
      <c r="P998" s="337" t="e">
        <f>+Tabla1[[#This Row],[Precio Unitario]]*Tabla1[[#This Row],[Cantidad de Insumos]]</f>
        <v>#VALUE!</v>
      </c>
      <c r="Q998" s="402" t="str">
        <f>IFERROR(VLOOKUP($L998,[4]Insumos!$C$2:$F$517,4,FALSE),"")</f>
        <v/>
      </c>
      <c r="R998" s="571"/>
    </row>
    <row r="999" spans="2:18" x14ac:dyDescent="0.25">
      <c r="B999" s="403" t="str">
        <f>IF(Tabla1[[#This Row],[Código_Actividad]]="","",CONCATENATE(Tabla1[[#This Row],[POA]],".",Tabla1[[#This Row],[SRS]],".",Tabla1[[#This Row],[AREA]],".",Tabla1[[#This Row],[TIPO]]))</f>
        <v/>
      </c>
      <c r="C999" s="403" t="str">
        <f>IF(Tabla1[[#This Row],[Código_Actividad]]="","",'Formulario PPGR1'!#REF!)</f>
        <v/>
      </c>
      <c r="D999" s="403" t="str">
        <f>IF(Tabla1[[#This Row],[Código_Actividad]]="","",'Formulario PPGR1'!#REF!)</f>
        <v/>
      </c>
      <c r="E999" s="403" t="str">
        <f>IF(Tabla1[[#This Row],[Código_Actividad]]="","",'Formulario PPGR1'!#REF!)</f>
        <v/>
      </c>
      <c r="F999" s="403" t="str">
        <f>IF(Tabla1[[#This Row],[Código_Actividad]]="","",'Formulario PPGR1'!#REF!)</f>
        <v/>
      </c>
      <c r="G999" s="400"/>
      <c r="H999" s="419" t="str">
        <f>IFERROR(VLOOKUP(Tabla1[[#This Row],[Código_Actividad]],'Formulario PPGR2'!$H$10:$I$1048576,2,FALSE),"")</f>
        <v/>
      </c>
      <c r="I999" s="336" t="str">
        <f>IFERROR(VLOOKUP(Tabla1[[#This Row],[Código_Actividad]],Tabla2[[Código]:[Total de Acciones ]],15,FALSE),"")</f>
        <v/>
      </c>
      <c r="J999" s="556"/>
      <c r="K999" s="558" t="str">
        <f>IFERROR(VLOOKUP($J999,[7]LSIns!$B$5:$C$45,2,FALSE),"")</f>
        <v/>
      </c>
      <c r="L999" s="557"/>
      <c r="M999" s="401" t="str">
        <f>IFERROR(VLOOKUP($L999,[4]Insumos!$C$2:$F$517,2,FALSE),"")</f>
        <v/>
      </c>
      <c r="N999" s="505"/>
      <c r="O999" s="402" t="str">
        <f>IFERROR(VLOOKUP($L999,[4]Insumos!$C$2:$F$517,3,FALSE),"")</f>
        <v/>
      </c>
      <c r="P999" s="337" t="e">
        <f>+Tabla1[[#This Row],[Precio Unitario]]*Tabla1[[#This Row],[Cantidad de Insumos]]</f>
        <v>#VALUE!</v>
      </c>
      <c r="Q999" s="402" t="str">
        <f>IFERROR(VLOOKUP($L999,[4]Insumos!$C$2:$F$517,4,FALSE),"")</f>
        <v/>
      </c>
      <c r="R999" s="571"/>
    </row>
    <row r="1000" spans="2:18" x14ac:dyDescent="0.25">
      <c r="B1000" s="403" t="str">
        <f>IF(Tabla1[[#This Row],[Código_Actividad]]="","",CONCATENATE(Tabla1[[#This Row],[POA]],".",Tabla1[[#This Row],[SRS]],".",Tabla1[[#This Row],[AREA]],".",Tabla1[[#This Row],[TIPO]]))</f>
        <v/>
      </c>
      <c r="C1000" s="403" t="str">
        <f>IF(Tabla1[[#This Row],[Código_Actividad]]="","",'Formulario PPGR1'!#REF!)</f>
        <v/>
      </c>
      <c r="D1000" s="403" t="str">
        <f>IF(Tabla1[[#This Row],[Código_Actividad]]="","",'Formulario PPGR1'!#REF!)</f>
        <v/>
      </c>
      <c r="E1000" s="403" t="str">
        <f>IF(Tabla1[[#This Row],[Código_Actividad]]="","",'Formulario PPGR1'!#REF!)</f>
        <v/>
      </c>
      <c r="F1000" s="403" t="str">
        <f>IF(Tabla1[[#This Row],[Código_Actividad]]="","",'Formulario PPGR1'!#REF!)</f>
        <v/>
      </c>
      <c r="G1000" s="400"/>
      <c r="H1000" s="419" t="str">
        <f>IFERROR(VLOOKUP(Tabla1[[#This Row],[Código_Actividad]],'Formulario PPGR2'!$H$10:$I$1048576,2,FALSE),"")</f>
        <v/>
      </c>
      <c r="I1000" s="336" t="str">
        <f>IFERROR(VLOOKUP(Tabla1[[#This Row],[Código_Actividad]],Tabla2[[Código]:[Total de Acciones ]],15,FALSE),"")</f>
        <v/>
      </c>
      <c r="J1000" s="556"/>
      <c r="K1000" s="558" t="str">
        <f>IFERROR(VLOOKUP($J1000,[7]LSIns!$B$5:$C$45,2,FALSE),"")</f>
        <v/>
      </c>
      <c r="L1000" s="557"/>
      <c r="M1000" s="401" t="str">
        <f>IFERROR(VLOOKUP($L1000,[4]Insumos!$C$2:$F$517,2,FALSE),"")</f>
        <v/>
      </c>
      <c r="N1000" s="505"/>
      <c r="O1000" s="402" t="str">
        <f>IFERROR(VLOOKUP($L1000,[4]Insumos!$C$2:$F$517,3,FALSE),"")</f>
        <v/>
      </c>
      <c r="P1000" s="337" t="e">
        <f>+Tabla1[[#This Row],[Precio Unitario]]*Tabla1[[#This Row],[Cantidad de Insumos]]</f>
        <v>#VALUE!</v>
      </c>
      <c r="Q1000" s="402" t="str">
        <f>IFERROR(VLOOKUP($L1000,[4]Insumos!$C$2:$F$517,4,FALSE),"")</f>
        <v/>
      </c>
      <c r="R1000" s="571"/>
    </row>
    <row r="1001" spans="2:18" x14ac:dyDescent="0.25">
      <c r="B1001" s="403" t="str">
        <f>IF(Tabla1[[#This Row],[Código_Actividad]]="","",CONCATENATE(Tabla1[[#This Row],[POA]],".",Tabla1[[#This Row],[SRS]],".",Tabla1[[#This Row],[AREA]],".",Tabla1[[#This Row],[TIPO]]))</f>
        <v/>
      </c>
      <c r="C1001" s="403" t="str">
        <f>IF(Tabla1[[#This Row],[Código_Actividad]]="","",'Formulario PPGR1'!#REF!)</f>
        <v/>
      </c>
      <c r="D1001" s="403" t="str">
        <f>IF(Tabla1[[#This Row],[Código_Actividad]]="","",'Formulario PPGR1'!#REF!)</f>
        <v/>
      </c>
      <c r="E1001" s="403" t="str">
        <f>IF(Tabla1[[#This Row],[Código_Actividad]]="","",'Formulario PPGR1'!#REF!)</f>
        <v/>
      </c>
      <c r="F1001" s="403" t="str">
        <f>IF(Tabla1[[#This Row],[Código_Actividad]]="","",'Formulario PPGR1'!#REF!)</f>
        <v/>
      </c>
      <c r="G1001" s="400"/>
      <c r="H1001" s="419" t="str">
        <f>IFERROR(VLOOKUP(Tabla1[[#This Row],[Código_Actividad]],'Formulario PPGR2'!$H$10:$I$1048576,2,FALSE),"")</f>
        <v/>
      </c>
      <c r="I1001" s="336" t="str">
        <f>IFERROR(VLOOKUP(Tabla1[[#This Row],[Código_Actividad]],Tabla2[[Código]:[Total de Acciones ]],15,FALSE),"")</f>
        <v/>
      </c>
      <c r="J1001" s="556"/>
      <c r="K1001" s="558" t="str">
        <f>IFERROR(VLOOKUP($J1001,[7]LSIns!$B$5:$C$45,2,FALSE),"")</f>
        <v/>
      </c>
      <c r="L1001" s="557"/>
      <c r="M1001" s="401" t="str">
        <f>IFERROR(VLOOKUP($L1001,[4]Insumos!$C$2:$F$517,2,FALSE),"")</f>
        <v/>
      </c>
      <c r="N1001" s="505"/>
      <c r="O1001" s="402" t="str">
        <f>IFERROR(VLOOKUP($L1001,[4]Insumos!$C$2:$F$517,3,FALSE),"")</f>
        <v/>
      </c>
      <c r="P1001" s="337" t="e">
        <f>+Tabla1[[#This Row],[Precio Unitario]]*Tabla1[[#This Row],[Cantidad de Insumos]]</f>
        <v>#VALUE!</v>
      </c>
      <c r="Q1001" s="402" t="str">
        <f>IFERROR(VLOOKUP($L1001,[4]Insumos!$C$2:$F$517,4,FALSE),"")</f>
        <v/>
      </c>
      <c r="R1001" s="571"/>
    </row>
    <row r="1002" spans="2:18" x14ac:dyDescent="0.25">
      <c r="B1002" s="403" t="str">
        <f>IF(Tabla1[[#This Row],[Código_Actividad]]="","",CONCATENATE(Tabla1[[#This Row],[POA]],".",Tabla1[[#This Row],[SRS]],".",Tabla1[[#This Row],[AREA]],".",Tabla1[[#This Row],[TIPO]]))</f>
        <v/>
      </c>
      <c r="C1002" s="403" t="str">
        <f>IF(Tabla1[[#This Row],[Código_Actividad]]="","",'Formulario PPGR1'!#REF!)</f>
        <v/>
      </c>
      <c r="D1002" s="403" t="str">
        <f>IF(Tabla1[[#This Row],[Código_Actividad]]="","",'Formulario PPGR1'!#REF!)</f>
        <v/>
      </c>
      <c r="E1002" s="403" t="str">
        <f>IF(Tabla1[[#This Row],[Código_Actividad]]="","",'Formulario PPGR1'!#REF!)</f>
        <v/>
      </c>
      <c r="F1002" s="403" t="str">
        <f>IF(Tabla1[[#This Row],[Código_Actividad]]="","",'Formulario PPGR1'!#REF!)</f>
        <v/>
      </c>
      <c r="G1002" s="400"/>
      <c r="H1002" s="419" t="str">
        <f>IFERROR(VLOOKUP(Tabla1[[#This Row],[Código_Actividad]],'Formulario PPGR2'!$H$10:$I$1048576,2,FALSE),"")</f>
        <v/>
      </c>
      <c r="I1002" s="336" t="str">
        <f>IFERROR(VLOOKUP(Tabla1[[#This Row],[Código_Actividad]],Tabla2[[Código]:[Total de Acciones ]],15,FALSE),"")</f>
        <v/>
      </c>
      <c r="J1002" s="556"/>
      <c r="K1002" s="558" t="str">
        <f>IFERROR(VLOOKUP($J1002,[7]LSIns!$B$5:$C$45,2,FALSE),"")</f>
        <v/>
      </c>
      <c r="L1002" s="557"/>
      <c r="M1002" s="401" t="str">
        <f>IFERROR(VLOOKUP($L1002,[4]Insumos!$C$2:$F$517,2,FALSE),"")</f>
        <v/>
      </c>
      <c r="N1002" s="505"/>
      <c r="O1002" s="402" t="str">
        <f>IFERROR(VLOOKUP($L1002,[4]Insumos!$C$2:$F$517,3,FALSE),"")</f>
        <v/>
      </c>
      <c r="P1002" s="337" t="e">
        <f>+Tabla1[[#This Row],[Precio Unitario]]*Tabla1[[#This Row],[Cantidad de Insumos]]</f>
        <v>#VALUE!</v>
      </c>
      <c r="Q1002" s="402" t="str">
        <f>IFERROR(VLOOKUP($L1002,[4]Insumos!$C$2:$F$517,4,FALSE),"")</f>
        <v/>
      </c>
      <c r="R1002" s="571"/>
    </row>
    <row r="1003" spans="2:18" x14ac:dyDescent="0.25">
      <c r="B1003" s="403" t="str">
        <f>IF(Tabla1[[#This Row],[Código_Actividad]]="","",CONCATENATE(Tabla1[[#This Row],[POA]],".",Tabla1[[#This Row],[SRS]],".",Tabla1[[#This Row],[AREA]],".",Tabla1[[#This Row],[TIPO]]))</f>
        <v/>
      </c>
      <c r="C1003" s="403" t="str">
        <f>IF(Tabla1[[#This Row],[Código_Actividad]]="","",'Formulario PPGR1'!#REF!)</f>
        <v/>
      </c>
      <c r="D1003" s="403" t="str">
        <f>IF(Tabla1[[#This Row],[Código_Actividad]]="","",'Formulario PPGR1'!#REF!)</f>
        <v/>
      </c>
      <c r="E1003" s="403" t="str">
        <f>IF(Tabla1[[#This Row],[Código_Actividad]]="","",'Formulario PPGR1'!#REF!)</f>
        <v/>
      </c>
      <c r="F1003" s="403" t="str">
        <f>IF(Tabla1[[#This Row],[Código_Actividad]]="","",'Formulario PPGR1'!#REF!)</f>
        <v/>
      </c>
      <c r="G1003" s="400"/>
      <c r="H1003" s="419" t="str">
        <f>IFERROR(VLOOKUP(Tabla1[[#This Row],[Código_Actividad]],'Formulario PPGR2'!$H$10:$I$1048576,2,FALSE),"")</f>
        <v/>
      </c>
      <c r="I1003" s="336" t="str">
        <f>IFERROR(VLOOKUP(Tabla1[[#This Row],[Código_Actividad]],Tabla2[[Código]:[Total de Acciones ]],15,FALSE),"")</f>
        <v/>
      </c>
      <c r="J1003" s="556"/>
      <c r="K1003" s="558" t="str">
        <f>IFERROR(VLOOKUP($J1003,[7]LSIns!$B$5:$C$45,2,FALSE),"")</f>
        <v/>
      </c>
      <c r="L1003" s="557"/>
      <c r="M1003" s="401" t="str">
        <f>IFERROR(VLOOKUP($L1003,[4]Insumos!$C$2:$F$517,2,FALSE),"")</f>
        <v/>
      </c>
      <c r="N1003" s="505"/>
      <c r="O1003" s="402" t="str">
        <f>IFERROR(VLOOKUP($L1003,[4]Insumos!$C$2:$F$517,3,FALSE),"")</f>
        <v/>
      </c>
      <c r="P1003" s="337" t="e">
        <f>+Tabla1[[#This Row],[Precio Unitario]]*Tabla1[[#This Row],[Cantidad de Insumos]]</f>
        <v>#VALUE!</v>
      </c>
      <c r="Q1003" s="402" t="str">
        <f>IFERROR(VLOOKUP($L1003,[4]Insumos!$C$2:$F$517,4,FALSE),"")</f>
        <v/>
      </c>
      <c r="R1003" s="571"/>
    </row>
    <row r="1004" spans="2:18" x14ac:dyDescent="0.25">
      <c r="B1004" s="403" t="str">
        <f>IF(Tabla1[[#This Row],[Código_Actividad]]="","",CONCATENATE(Tabla1[[#This Row],[POA]],".",Tabla1[[#This Row],[SRS]],".",Tabla1[[#This Row],[AREA]],".",Tabla1[[#This Row],[TIPO]]))</f>
        <v/>
      </c>
      <c r="C1004" s="403" t="str">
        <f>IF(Tabla1[[#This Row],[Código_Actividad]]="","",'Formulario PPGR1'!#REF!)</f>
        <v/>
      </c>
      <c r="D1004" s="403" t="str">
        <f>IF(Tabla1[[#This Row],[Código_Actividad]]="","",'Formulario PPGR1'!#REF!)</f>
        <v/>
      </c>
      <c r="E1004" s="403" t="str">
        <f>IF(Tabla1[[#This Row],[Código_Actividad]]="","",'Formulario PPGR1'!#REF!)</f>
        <v/>
      </c>
      <c r="F1004" s="403" t="str">
        <f>IF(Tabla1[[#This Row],[Código_Actividad]]="","",'Formulario PPGR1'!#REF!)</f>
        <v/>
      </c>
      <c r="G1004" s="400"/>
      <c r="H1004" s="419" t="str">
        <f>IFERROR(VLOOKUP(Tabla1[[#This Row],[Código_Actividad]],'Formulario PPGR2'!$H$10:$I$1048576,2,FALSE),"")</f>
        <v/>
      </c>
      <c r="I1004" s="336" t="str">
        <f>IFERROR(VLOOKUP(Tabla1[[#This Row],[Código_Actividad]],Tabla2[[Código]:[Total de Acciones ]],15,FALSE),"")</f>
        <v/>
      </c>
      <c r="J1004" s="556"/>
      <c r="K1004" s="558" t="str">
        <f>IFERROR(VLOOKUP($J1004,[7]LSIns!$B$5:$C$45,2,FALSE),"")</f>
        <v/>
      </c>
      <c r="L1004" s="557"/>
      <c r="M1004" s="401" t="str">
        <f>IFERROR(VLOOKUP($L1004,[4]Insumos!$C$2:$F$517,2,FALSE),"")</f>
        <v/>
      </c>
      <c r="N1004" s="505"/>
      <c r="O1004" s="402" t="str">
        <f>IFERROR(VLOOKUP($L1004,[4]Insumos!$C$2:$F$517,3,FALSE),"")</f>
        <v/>
      </c>
      <c r="P1004" s="337" t="e">
        <f>+Tabla1[[#This Row],[Precio Unitario]]*Tabla1[[#This Row],[Cantidad de Insumos]]</f>
        <v>#VALUE!</v>
      </c>
      <c r="Q1004" s="402" t="str">
        <f>IFERROR(VLOOKUP($L1004,[4]Insumos!$C$2:$F$517,4,FALSE),"")</f>
        <v/>
      </c>
      <c r="R1004" s="571"/>
    </row>
    <row r="1005" spans="2:18" x14ac:dyDescent="0.25">
      <c r="B1005" s="403" t="str">
        <f>IF(Tabla1[[#This Row],[Código_Actividad]]="","",CONCATENATE(Tabla1[[#This Row],[POA]],".",Tabla1[[#This Row],[SRS]],".",Tabla1[[#This Row],[AREA]],".",Tabla1[[#This Row],[TIPO]]))</f>
        <v/>
      </c>
      <c r="C1005" s="403" t="str">
        <f>IF(Tabla1[[#This Row],[Código_Actividad]]="","",'Formulario PPGR1'!#REF!)</f>
        <v/>
      </c>
      <c r="D1005" s="403" t="str">
        <f>IF(Tabla1[[#This Row],[Código_Actividad]]="","",'Formulario PPGR1'!#REF!)</f>
        <v/>
      </c>
      <c r="E1005" s="403" t="str">
        <f>IF(Tabla1[[#This Row],[Código_Actividad]]="","",'Formulario PPGR1'!#REF!)</f>
        <v/>
      </c>
      <c r="F1005" s="403" t="str">
        <f>IF(Tabla1[[#This Row],[Código_Actividad]]="","",'Formulario PPGR1'!#REF!)</f>
        <v/>
      </c>
      <c r="G1005" s="400"/>
      <c r="H1005" s="419" t="str">
        <f>IFERROR(VLOOKUP(Tabla1[[#This Row],[Código_Actividad]],'Formulario PPGR2'!$H$10:$I$1048576,2,FALSE),"")</f>
        <v/>
      </c>
      <c r="I1005" s="336" t="str">
        <f>IFERROR(VLOOKUP(Tabla1[[#This Row],[Código_Actividad]],Tabla2[[Código]:[Total de Acciones ]],15,FALSE),"")</f>
        <v/>
      </c>
      <c r="J1005" s="556"/>
      <c r="K1005" s="558" t="str">
        <f>IFERROR(VLOOKUP($J1005,[7]LSIns!$B$5:$C$45,2,FALSE),"")</f>
        <v/>
      </c>
      <c r="L1005" s="557"/>
      <c r="M1005" s="401" t="str">
        <f>IFERROR(VLOOKUP($L1005,[4]Insumos!$C$2:$F$517,2,FALSE),"")</f>
        <v/>
      </c>
      <c r="N1005" s="505"/>
      <c r="O1005" s="402" t="str">
        <f>IFERROR(VLOOKUP($L1005,[4]Insumos!$C$2:$F$517,3,FALSE),"")</f>
        <v/>
      </c>
      <c r="P1005" s="337" t="e">
        <f>+Tabla1[[#This Row],[Precio Unitario]]*Tabla1[[#This Row],[Cantidad de Insumos]]</f>
        <v>#VALUE!</v>
      </c>
      <c r="Q1005" s="402" t="str">
        <f>IFERROR(VLOOKUP($L1005,[4]Insumos!$C$2:$F$517,4,FALSE),"")</f>
        <v/>
      </c>
      <c r="R1005" s="571"/>
    </row>
    <row r="1006" spans="2:18" x14ac:dyDescent="0.25">
      <c r="B1006" s="403" t="str">
        <f>IF(Tabla1[[#This Row],[Código_Actividad]]="","",CONCATENATE(Tabla1[[#This Row],[POA]],".",Tabla1[[#This Row],[SRS]],".",Tabla1[[#This Row],[AREA]],".",Tabla1[[#This Row],[TIPO]]))</f>
        <v/>
      </c>
      <c r="C1006" s="403" t="str">
        <f>IF(Tabla1[[#This Row],[Código_Actividad]]="","",'Formulario PPGR1'!#REF!)</f>
        <v/>
      </c>
      <c r="D1006" s="403" t="str">
        <f>IF(Tabla1[[#This Row],[Código_Actividad]]="","",'Formulario PPGR1'!#REF!)</f>
        <v/>
      </c>
      <c r="E1006" s="403" t="str">
        <f>IF(Tabla1[[#This Row],[Código_Actividad]]="","",'Formulario PPGR1'!#REF!)</f>
        <v/>
      </c>
      <c r="F1006" s="403" t="str">
        <f>IF(Tabla1[[#This Row],[Código_Actividad]]="","",'Formulario PPGR1'!#REF!)</f>
        <v/>
      </c>
      <c r="G1006" s="400"/>
      <c r="H1006" s="419" t="str">
        <f>IFERROR(VLOOKUP(Tabla1[[#This Row],[Código_Actividad]],'Formulario PPGR2'!$H$10:$I$1048576,2,FALSE),"")</f>
        <v/>
      </c>
      <c r="I1006" s="336" t="str">
        <f>IFERROR(VLOOKUP(Tabla1[[#This Row],[Código_Actividad]],Tabla2[[Código]:[Total de Acciones ]],15,FALSE),"")</f>
        <v/>
      </c>
      <c r="J1006" s="556"/>
      <c r="K1006" s="558" t="str">
        <f>IFERROR(VLOOKUP($J1006,[7]LSIns!$B$5:$C$45,2,FALSE),"")</f>
        <v/>
      </c>
      <c r="L1006" s="557"/>
      <c r="M1006" s="401" t="str">
        <f>IFERROR(VLOOKUP($L1006,[4]Insumos!$C$2:$F$517,2,FALSE),"")</f>
        <v/>
      </c>
      <c r="N1006" s="505"/>
      <c r="O1006" s="402" t="str">
        <f>IFERROR(VLOOKUP($L1006,[4]Insumos!$C$2:$F$517,3,FALSE),"")</f>
        <v/>
      </c>
      <c r="P1006" s="337" t="e">
        <f>+Tabla1[[#This Row],[Precio Unitario]]*Tabla1[[#This Row],[Cantidad de Insumos]]</f>
        <v>#VALUE!</v>
      </c>
      <c r="Q1006" s="402" t="str">
        <f>IFERROR(VLOOKUP($L1006,[4]Insumos!$C$2:$F$517,4,FALSE),"")</f>
        <v/>
      </c>
      <c r="R1006" s="571"/>
    </row>
    <row r="1007" spans="2:18" x14ac:dyDescent="0.25">
      <c r="B1007" s="403" t="str">
        <f>IF(Tabla1[[#This Row],[Código_Actividad]]="","",CONCATENATE(Tabla1[[#This Row],[POA]],".",Tabla1[[#This Row],[SRS]],".",Tabla1[[#This Row],[AREA]],".",Tabla1[[#This Row],[TIPO]]))</f>
        <v/>
      </c>
      <c r="C1007" s="403" t="str">
        <f>IF(Tabla1[[#This Row],[Código_Actividad]]="","",'Formulario PPGR1'!#REF!)</f>
        <v/>
      </c>
      <c r="D1007" s="403" t="str">
        <f>IF(Tabla1[[#This Row],[Código_Actividad]]="","",'Formulario PPGR1'!#REF!)</f>
        <v/>
      </c>
      <c r="E1007" s="403" t="str">
        <f>IF(Tabla1[[#This Row],[Código_Actividad]]="","",'Formulario PPGR1'!#REF!)</f>
        <v/>
      </c>
      <c r="F1007" s="403" t="str">
        <f>IF(Tabla1[[#This Row],[Código_Actividad]]="","",'Formulario PPGR1'!#REF!)</f>
        <v/>
      </c>
      <c r="G1007" s="400"/>
      <c r="H1007" s="419" t="str">
        <f>IFERROR(VLOOKUP(Tabla1[[#This Row],[Código_Actividad]],'Formulario PPGR2'!$H$10:$I$1048576,2,FALSE),"")</f>
        <v/>
      </c>
      <c r="I1007" s="336" t="str">
        <f>IFERROR(VLOOKUP(Tabla1[[#This Row],[Código_Actividad]],Tabla2[[Código]:[Total de Acciones ]],15,FALSE),"")</f>
        <v/>
      </c>
      <c r="J1007" s="556"/>
      <c r="K1007" s="558" t="str">
        <f>IFERROR(VLOOKUP($J1007,[7]LSIns!$B$5:$C$45,2,FALSE),"")</f>
        <v/>
      </c>
      <c r="L1007" s="557"/>
      <c r="M1007" s="401" t="str">
        <f>IFERROR(VLOOKUP($L1007,[4]Insumos!$C$2:$F$517,2,FALSE),"")</f>
        <v/>
      </c>
      <c r="N1007" s="505"/>
      <c r="O1007" s="402" t="str">
        <f>IFERROR(VLOOKUP($L1007,[4]Insumos!$C$2:$F$517,3,FALSE),"")</f>
        <v/>
      </c>
      <c r="P1007" s="337" t="e">
        <f>+Tabla1[[#This Row],[Precio Unitario]]*Tabla1[[#This Row],[Cantidad de Insumos]]</f>
        <v>#VALUE!</v>
      </c>
      <c r="Q1007" s="402" t="str">
        <f>IFERROR(VLOOKUP($L1007,[4]Insumos!$C$2:$F$517,4,FALSE),"")</f>
        <v/>
      </c>
      <c r="R1007" s="571"/>
    </row>
    <row r="1008" spans="2:18" x14ac:dyDescent="0.25">
      <c r="B1008" s="403" t="str">
        <f>IF(Tabla1[[#This Row],[Código_Actividad]]="","",CONCATENATE(Tabla1[[#This Row],[POA]],".",Tabla1[[#This Row],[SRS]],".",Tabla1[[#This Row],[AREA]],".",Tabla1[[#This Row],[TIPO]]))</f>
        <v/>
      </c>
      <c r="C1008" s="403" t="str">
        <f>IF(Tabla1[[#This Row],[Código_Actividad]]="","",'Formulario PPGR1'!#REF!)</f>
        <v/>
      </c>
      <c r="D1008" s="403" t="str">
        <f>IF(Tabla1[[#This Row],[Código_Actividad]]="","",'Formulario PPGR1'!#REF!)</f>
        <v/>
      </c>
      <c r="E1008" s="403" t="str">
        <f>IF(Tabla1[[#This Row],[Código_Actividad]]="","",'Formulario PPGR1'!#REF!)</f>
        <v/>
      </c>
      <c r="F1008" s="403" t="str">
        <f>IF(Tabla1[[#This Row],[Código_Actividad]]="","",'Formulario PPGR1'!#REF!)</f>
        <v/>
      </c>
      <c r="G1008" s="400"/>
      <c r="H1008" s="419" t="str">
        <f>IFERROR(VLOOKUP(Tabla1[[#This Row],[Código_Actividad]],'Formulario PPGR2'!$H$10:$I$1048576,2,FALSE),"")</f>
        <v/>
      </c>
      <c r="I1008" s="336" t="str">
        <f>IFERROR(VLOOKUP(Tabla1[[#This Row],[Código_Actividad]],Tabla2[[Código]:[Total de Acciones ]],15,FALSE),"")</f>
        <v/>
      </c>
      <c r="J1008" s="556"/>
      <c r="K1008" s="558" t="str">
        <f>IFERROR(VLOOKUP($J1008,[7]LSIns!$B$5:$C$45,2,FALSE),"")</f>
        <v/>
      </c>
      <c r="L1008" s="557"/>
      <c r="M1008" s="401" t="str">
        <f>IFERROR(VLOOKUP($L1008,[4]Insumos!$C$2:$F$517,2,FALSE),"")</f>
        <v/>
      </c>
      <c r="N1008" s="505"/>
      <c r="O1008" s="402" t="str">
        <f>IFERROR(VLOOKUP($L1008,[4]Insumos!$C$2:$F$517,3,FALSE),"")</f>
        <v/>
      </c>
      <c r="P1008" s="337" t="e">
        <f>+Tabla1[[#This Row],[Precio Unitario]]*Tabla1[[#This Row],[Cantidad de Insumos]]</f>
        <v>#VALUE!</v>
      </c>
      <c r="Q1008" s="402" t="str">
        <f>IFERROR(VLOOKUP($L1008,[4]Insumos!$C$2:$F$517,4,FALSE),"")</f>
        <v/>
      </c>
      <c r="R1008" s="571"/>
    </row>
    <row r="1009" spans="2:18" x14ac:dyDescent="0.25">
      <c r="B1009" s="403" t="str">
        <f>IF(Tabla1[[#This Row],[Código_Actividad]]="","",CONCATENATE(Tabla1[[#This Row],[POA]],".",Tabla1[[#This Row],[SRS]],".",Tabla1[[#This Row],[AREA]],".",Tabla1[[#This Row],[TIPO]]))</f>
        <v/>
      </c>
      <c r="C1009" s="403" t="str">
        <f>IF(Tabla1[[#This Row],[Código_Actividad]]="","",'Formulario PPGR1'!#REF!)</f>
        <v/>
      </c>
      <c r="D1009" s="403" t="str">
        <f>IF(Tabla1[[#This Row],[Código_Actividad]]="","",'Formulario PPGR1'!#REF!)</f>
        <v/>
      </c>
      <c r="E1009" s="403" t="str">
        <f>IF(Tabla1[[#This Row],[Código_Actividad]]="","",'Formulario PPGR1'!#REF!)</f>
        <v/>
      </c>
      <c r="F1009" s="403" t="str">
        <f>IF(Tabla1[[#This Row],[Código_Actividad]]="","",'Formulario PPGR1'!#REF!)</f>
        <v/>
      </c>
      <c r="G1009" s="400"/>
      <c r="H1009" s="419" t="str">
        <f>IFERROR(VLOOKUP(Tabla1[[#This Row],[Código_Actividad]],'Formulario PPGR2'!$H$10:$I$1048576,2,FALSE),"")</f>
        <v/>
      </c>
      <c r="I1009" s="336" t="str">
        <f>IFERROR(VLOOKUP(Tabla1[[#This Row],[Código_Actividad]],Tabla2[[Código]:[Total de Acciones ]],15,FALSE),"")</f>
        <v/>
      </c>
      <c r="J1009" s="556"/>
      <c r="K1009" s="558" t="str">
        <f>IFERROR(VLOOKUP($J1009,[7]LSIns!$B$5:$C$45,2,FALSE),"")</f>
        <v/>
      </c>
      <c r="L1009" s="557"/>
      <c r="M1009" s="401" t="str">
        <f>IFERROR(VLOOKUP($L1009,[4]Insumos!$C$2:$F$517,2,FALSE),"")</f>
        <v/>
      </c>
      <c r="N1009" s="505"/>
      <c r="O1009" s="402" t="str">
        <f>IFERROR(VLOOKUP($L1009,[4]Insumos!$C$2:$F$517,3,FALSE),"")</f>
        <v/>
      </c>
      <c r="P1009" s="337" t="e">
        <f>+Tabla1[[#This Row],[Precio Unitario]]*Tabla1[[#This Row],[Cantidad de Insumos]]</f>
        <v>#VALUE!</v>
      </c>
      <c r="Q1009" s="402" t="str">
        <f>IFERROR(VLOOKUP($L1009,[4]Insumos!$C$2:$F$517,4,FALSE),"")</f>
        <v/>
      </c>
      <c r="R1009" s="571"/>
    </row>
    <row r="1010" spans="2:18" x14ac:dyDescent="0.25">
      <c r="B1010" s="403" t="str">
        <f>IF(Tabla1[[#This Row],[Código_Actividad]]="","",CONCATENATE(Tabla1[[#This Row],[POA]],".",Tabla1[[#This Row],[SRS]],".",Tabla1[[#This Row],[AREA]],".",Tabla1[[#This Row],[TIPO]]))</f>
        <v/>
      </c>
      <c r="C1010" s="403" t="str">
        <f>IF(Tabla1[[#This Row],[Código_Actividad]]="","",'Formulario PPGR1'!#REF!)</f>
        <v/>
      </c>
      <c r="D1010" s="403" t="str">
        <f>IF(Tabla1[[#This Row],[Código_Actividad]]="","",'Formulario PPGR1'!#REF!)</f>
        <v/>
      </c>
      <c r="E1010" s="403" t="str">
        <f>IF(Tabla1[[#This Row],[Código_Actividad]]="","",'Formulario PPGR1'!#REF!)</f>
        <v/>
      </c>
      <c r="F1010" s="403" t="str">
        <f>IF(Tabla1[[#This Row],[Código_Actividad]]="","",'Formulario PPGR1'!#REF!)</f>
        <v/>
      </c>
      <c r="G1010" s="400"/>
      <c r="H1010" s="419" t="str">
        <f>IFERROR(VLOOKUP(Tabla1[[#This Row],[Código_Actividad]],'Formulario PPGR2'!$H$10:$I$1048576,2,FALSE),"")</f>
        <v/>
      </c>
      <c r="I1010" s="336" t="str">
        <f>IFERROR(VLOOKUP(Tabla1[[#This Row],[Código_Actividad]],Tabla2[[Código]:[Total de Acciones ]],15,FALSE),"")</f>
        <v/>
      </c>
      <c r="J1010" s="556"/>
      <c r="K1010" s="558" t="str">
        <f>IFERROR(VLOOKUP($J1010,[7]LSIns!$B$5:$C$45,2,FALSE),"")</f>
        <v/>
      </c>
      <c r="L1010" s="557"/>
      <c r="M1010" s="401" t="str">
        <f>IFERROR(VLOOKUP($L1010,[4]Insumos!$C$2:$F$517,2,FALSE),"")</f>
        <v/>
      </c>
      <c r="N1010" s="505"/>
      <c r="O1010" s="402" t="str">
        <f>IFERROR(VLOOKUP($L1010,[4]Insumos!$C$2:$F$517,3,FALSE),"")</f>
        <v/>
      </c>
      <c r="P1010" s="337" t="e">
        <f>+Tabla1[[#This Row],[Precio Unitario]]*Tabla1[[#This Row],[Cantidad de Insumos]]</f>
        <v>#VALUE!</v>
      </c>
      <c r="Q1010" s="402" t="str">
        <f>IFERROR(VLOOKUP($L1010,[4]Insumos!$C$2:$F$517,4,FALSE),"")</f>
        <v/>
      </c>
      <c r="R1010" s="571"/>
    </row>
    <row r="1011" spans="2:18" x14ac:dyDescent="0.25">
      <c r="B1011" s="403" t="str">
        <f>IF(Tabla1[[#This Row],[Código_Actividad]]="","",CONCATENATE(Tabla1[[#This Row],[POA]],".",Tabla1[[#This Row],[SRS]],".",Tabla1[[#This Row],[AREA]],".",Tabla1[[#This Row],[TIPO]]))</f>
        <v/>
      </c>
      <c r="C1011" s="403" t="str">
        <f>IF(Tabla1[[#This Row],[Código_Actividad]]="","",'Formulario PPGR1'!#REF!)</f>
        <v/>
      </c>
      <c r="D1011" s="403" t="str">
        <f>IF(Tabla1[[#This Row],[Código_Actividad]]="","",'Formulario PPGR1'!#REF!)</f>
        <v/>
      </c>
      <c r="E1011" s="403" t="str">
        <f>IF(Tabla1[[#This Row],[Código_Actividad]]="","",'Formulario PPGR1'!#REF!)</f>
        <v/>
      </c>
      <c r="F1011" s="403" t="str">
        <f>IF(Tabla1[[#This Row],[Código_Actividad]]="","",'Formulario PPGR1'!#REF!)</f>
        <v/>
      </c>
      <c r="G1011" s="400"/>
      <c r="H1011" s="419" t="str">
        <f>IFERROR(VLOOKUP(Tabla1[[#This Row],[Código_Actividad]],'Formulario PPGR2'!$H$10:$I$1048576,2,FALSE),"")</f>
        <v/>
      </c>
      <c r="I1011" s="336" t="str">
        <f>IFERROR(VLOOKUP(Tabla1[[#This Row],[Código_Actividad]],Tabla2[[Código]:[Total de Acciones ]],15,FALSE),"")</f>
        <v/>
      </c>
      <c r="J1011" s="556"/>
      <c r="K1011" s="558" t="str">
        <f>IFERROR(VLOOKUP($J1011,[7]LSIns!$B$5:$C$45,2,FALSE),"")</f>
        <v/>
      </c>
      <c r="L1011" s="557"/>
      <c r="M1011" s="401" t="str">
        <f>IFERROR(VLOOKUP($L1011,[4]Insumos!$C$2:$F$517,2,FALSE),"")</f>
        <v/>
      </c>
      <c r="N1011" s="505"/>
      <c r="O1011" s="402" t="str">
        <f>IFERROR(VLOOKUP($L1011,[4]Insumos!$C$2:$F$517,3,FALSE),"")</f>
        <v/>
      </c>
      <c r="P1011" s="337" t="e">
        <f>+Tabla1[[#This Row],[Precio Unitario]]*Tabla1[[#This Row],[Cantidad de Insumos]]</f>
        <v>#VALUE!</v>
      </c>
      <c r="Q1011" s="402" t="str">
        <f>IFERROR(VLOOKUP($L1011,[4]Insumos!$C$2:$F$517,4,FALSE),"")</f>
        <v/>
      </c>
      <c r="R1011" s="571"/>
    </row>
    <row r="1012" spans="2:18" x14ac:dyDescent="0.25">
      <c r="B1012" s="403" t="str">
        <f>IF(Tabla1[[#This Row],[Código_Actividad]]="","",CONCATENATE(Tabla1[[#This Row],[POA]],".",Tabla1[[#This Row],[SRS]],".",Tabla1[[#This Row],[AREA]],".",Tabla1[[#This Row],[TIPO]]))</f>
        <v/>
      </c>
      <c r="C1012" s="403" t="str">
        <f>IF(Tabla1[[#This Row],[Código_Actividad]]="","",'Formulario PPGR1'!#REF!)</f>
        <v/>
      </c>
      <c r="D1012" s="403" t="str">
        <f>IF(Tabla1[[#This Row],[Código_Actividad]]="","",'Formulario PPGR1'!#REF!)</f>
        <v/>
      </c>
      <c r="E1012" s="403" t="str">
        <f>IF(Tabla1[[#This Row],[Código_Actividad]]="","",'Formulario PPGR1'!#REF!)</f>
        <v/>
      </c>
      <c r="F1012" s="403" t="str">
        <f>IF(Tabla1[[#This Row],[Código_Actividad]]="","",'Formulario PPGR1'!#REF!)</f>
        <v/>
      </c>
      <c r="G1012" s="400"/>
      <c r="H1012" s="419" t="str">
        <f>IFERROR(VLOOKUP(Tabla1[[#This Row],[Código_Actividad]],'Formulario PPGR2'!$H$10:$I$1048576,2,FALSE),"")</f>
        <v/>
      </c>
      <c r="I1012" s="336" t="str">
        <f>IFERROR(VLOOKUP(Tabla1[[#This Row],[Código_Actividad]],Tabla2[[Código]:[Total de Acciones ]],15,FALSE),"")</f>
        <v/>
      </c>
      <c r="J1012" s="556"/>
      <c r="K1012" s="558" t="str">
        <f>IFERROR(VLOOKUP($J1012,[7]LSIns!$B$5:$C$45,2,FALSE),"")</f>
        <v/>
      </c>
      <c r="L1012" s="557"/>
      <c r="M1012" s="401" t="str">
        <f>IFERROR(VLOOKUP($L1012,[4]Insumos!$C$2:$F$517,2,FALSE),"")</f>
        <v/>
      </c>
      <c r="N1012" s="505"/>
      <c r="O1012" s="402" t="str">
        <f>IFERROR(VLOOKUP($L1012,[4]Insumos!$C$2:$F$517,3,FALSE),"")</f>
        <v/>
      </c>
      <c r="P1012" s="337" t="e">
        <f>+Tabla1[[#This Row],[Precio Unitario]]*Tabla1[[#This Row],[Cantidad de Insumos]]</f>
        <v>#VALUE!</v>
      </c>
      <c r="Q1012" s="402" t="str">
        <f>IFERROR(VLOOKUP($L1012,[4]Insumos!$C$2:$F$517,4,FALSE),"")</f>
        <v/>
      </c>
      <c r="R1012" s="571"/>
    </row>
    <row r="1013" spans="2:18" x14ac:dyDescent="0.25">
      <c r="B1013" s="403" t="str">
        <f>IF(Tabla1[[#This Row],[Código_Actividad]]="","",CONCATENATE(Tabla1[[#This Row],[POA]],".",Tabla1[[#This Row],[SRS]],".",Tabla1[[#This Row],[AREA]],".",Tabla1[[#This Row],[TIPO]]))</f>
        <v/>
      </c>
      <c r="C1013" s="403" t="str">
        <f>IF(Tabla1[[#This Row],[Código_Actividad]]="","",'Formulario PPGR1'!#REF!)</f>
        <v/>
      </c>
      <c r="D1013" s="403" t="str">
        <f>IF(Tabla1[[#This Row],[Código_Actividad]]="","",'Formulario PPGR1'!#REF!)</f>
        <v/>
      </c>
      <c r="E1013" s="403" t="str">
        <f>IF(Tabla1[[#This Row],[Código_Actividad]]="","",'Formulario PPGR1'!#REF!)</f>
        <v/>
      </c>
      <c r="F1013" s="403" t="str">
        <f>IF(Tabla1[[#This Row],[Código_Actividad]]="","",'Formulario PPGR1'!#REF!)</f>
        <v/>
      </c>
      <c r="G1013" s="400"/>
      <c r="H1013" s="419" t="str">
        <f>IFERROR(VLOOKUP(Tabla1[[#This Row],[Código_Actividad]],'Formulario PPGR2'!$H$10:$I$1048576,2,FALSE),"")</f>
        <v/>
      </c>
      <c r="I1013" s="336" t="str">
        <f>IFERROR(VLOOKUP(Tabla1[[#This Row],[Código_Actividad]],Tabla2[[Código]:[Total de Acciones ]],15,FALSE),"")</f>
        <v/>
      </c>
      <c r="J1013" s="556"/>
      <c r="K1013" s="558" t="str">
        <f>IFERROR(VLOOKUP($J1013,[7]LSIns!$B$5:$C$45,2,FALSE),"")</f>
        <v/>
      </c>
      <c r="L1013" s="557"/>
      <c r="M1013" s="401" t="str">
        <f>IFERROR(VLOOKUP($L1013,[4]Insumos!$C$2:$F$517,2,FALSE),"")</f>
        <v/>
      </c>
      <c r="N1013" s="505"/>
      <c r="O1013" s="402" t="str">
        <f>IFERROR(VLOOKUP($L1013,[4]Insumos!$C$2:$F$517,3,FALSE),"")</f>
        <v/>
      </c>
      <c r="P1013" s="337" t="e">
        <f>+Tabla1[[#This Row],[Precio Unitario]]*Tabla1[[#This Row],[Cantidad de Insumos]]</f>
        <v>#VALUE!</v>
      </c>
      <c r="Q1013" s="402" t="str">
        <f>IFERROR(VLOOKUP($L1013,[4]Insumos!$C$2:$F$517,4,FALSE),"")</f>
        <v/>
      </c>
      <c r="R1013" s="571"/>
    </row>
    <row r="1014" spans="2:18" x14ac:dyDescent="0.25">
      <c r="B1014" s="403" t="str">
        <f>IF(Tabla1[[#This Row],[Código_Actividad]]="","",CONCATENATE(Tabla1[[#This Row],[POA]],".",Tabla1[[#This Row],[SRS]],".",Tabla1[[#This Row],[AREA]],".",Tabla1[[#This Row],[TIPO]]))</f>
        <v/>
      </c>
      <c r="C1014" s="403" t="str">
        <f>IF(Tabla1[[#This Row],[Código_Actividad]]="","",'Formulario PPGR1'!#REF!)</f>
        <v/>
      </c>
      <c r="D1014" s="403" t="str">
        <f>IF(Tabla1[[#This Row],[Código_Actividad]]="","",'Formulario PPGR1'!#REF!)</f>
        <v/>
      </c>
      <c r="E1014" s="403" t="str">
        <f>IF(Tabla1[[#This Row],[Código_Actividad]]="","",'Formulario PPGR1'!#REF!)</f>
        <v/>
      </c>
      <c r="F1014" s="403" t="str">
        <f>IF(Tabla1[[#This Row],[Código_Actividad]]="","",'Formulario PPGR1'!#REF!)</f>
        <v/>
      </c>
      <c r="G1014" s="400"/>
      <c r="H1014" s="419" t="str">
        <f>IFERROR(VLOOKUP(Tabla1[[#This Row],[Código_Actividad]],'Formulario PPGR2'!$H$10:$I$1048576,2,FALSE),"")</f>
        <v/>
      </c>
      <c r="I1014" s="336" t="str">
        <f>IFERROR(VLOOKUP(Tabla1[[#This Row],[Código_Actividad]],Tabla2[[Código]:[Total de Acciones ]],15,FALSE),"")</f>
        <v/>
      </c>
      <c r="J1014" s="556"/>
      <c r="K1014" s="558" t="str">
        <f>IFERROR(VLOOKUP($J1014,[7]LSIns!$B$5:$C$45,2,FALSE),"")</f>
        <v/>
      </c>
      <c r="L1014" s="557"/>
      <c r="M1014" s="401" t="str">
        <f>IFERROR(VLOOKUP($L1014,[4]Insumos!$C$2:$F$517,2,FALSE),"")</f>
        <v/>
      </c>
      <c r="N1014" s="505"/>
      <c r="O1014" s="402" t="str">
        <f>IFERROR(VLOOKUP($L1014,[4]Insumos!$C$2:$F$517,3,FALSE),"")</f>
        <v/>
      </c>
      <c r="P1014" s="337" t="e">
        <f>+Tabla1[[#This Row],[Precio Unitario]]*Tabla1[[#This Row],[Cantidad de Insumos]]</f>
        <v>#VALUE!</v>
      </c>
      <c r="Q1014" s="402" t="str">
        <f>IFERROR(VLOOKUP($L1014,[4]Insumos!$C$2:$F$517,4,FALSE),"")</f>
        <v/>
      </c>
      <c r="R1014" s="571"/>
    </row>
    <row r="1015" spans="2:18" x14ac:dyDescent="0.25">
      <c r="B1015" s="403" t="str">
        <f>IF(Tabla1[[#This Row],[Código_Actividad]]="","",CONCATENATE(Tabla1[[#This Row],[POA]],".",Tabla1[[#This Row],[SRS]],".",Tabla1[[#This Row],[AREA]],".",Tabla1[[#This Row],[TIPO]]))</f>
        <v/>
      </c>
      <c r="C1015" s="403" t="str">
        <f>IF(Tabla1[[#This Row],[Código_Actividad]]="","",'Formulario PPGR1'!#REF!)</f>
        <v/>
      </c>
      <c r="D1015" s="403" t="str">
        <f>IF(Tabla1[[#This Row],[Código_Actividad]]="","",'Formulario PPGR1'!#REF!)</f>
        <v/>
      </c>
      <c r="E1015" s="403" t="str">
        <f>IF(Tabla1[[#This Row],[Código_Actividad]]="","",'Formulario PPGR1'!#REF!)</f>
        <v/>
      </c>
      <c r="F1015" s="403" t="str">
        <f>IF(Tabla1[[#This Row],[Código_Actividad]]="","",'Formulario PPGR1'!#REF!)</f>
        <v/>
      </c>
      <c r="G1015" s="400"/>
      <c r="H1015" s="419" t="str">
        <f>IFERROR(VLOOKUP(Tabla1[[#This Row],[Código_Actividad]],'Formulario PPGR2'!$H$10:$I$1048576,2,FALSE),"")</f>
        <v/>
      </c>
      <c r="I1015" s="336" t="str">
        <f>IFERROR(VLOOKUP(Tabla1[[#This Row],[Código_Actividad]],Tabla2[[Código]:[Total de Acciones ]],15,FALSE),"")</f>
        <v/>
      </c>
      <c r="J1015" s="556"/>
      <c r="K1015" s="558" t="str">
        <f>IFERROR(VLOOKUP($J1015,[7]LSIns!$B$5:$C$45,2,FALSE),"")</f>
        <v/>
      </c>
      <c r="L1015" s="557"/>
      <c r="M1015" s="401" t="str">
        <f>IFERROR(VLOOKUP($L1015,[4]Insumos!$C$2:$F$517,2,FALSE),"")</f>
        <v/>
      </c>
      <c r="N1015" s="505"/>
      <c r="O1015" s="402" t="str">
        <f>IFERROR(VLOOKUP($L1015,[4]Insumos!$C$2:$F$517,3,FALSE),"")</f>
        <v/>
      </c>
      <c r="P1015" s="337" t="e">
        <f>+Tabla1[[#This Row],[Precio Unitario]]*Tabla1[[#This Row],[Cantidad de Insumos]]</f>
        <v>#VALUE!</v>
      </c>
      <c r="Q1015" s="402" t="str">
        <f>IFERROR(VLOOKUP($L1015,[4]Insumos!$C$2:$F$517,4,FALSE),"")</f>
        <v/>
      </c>
      <c r="R1015" s="571"/>
    </row>
    <row r="1016" spans="2:18" x14ac:dyDescent="0.25">
      <c r="B1016" s="403" t="str">
        <f>IF(Tabla1[[#This Row],[Código_Actividad]]="","",CONCATENATE(Tabla1[[#This Row],[POA]],".",Tabla1[[#This Row],[SRS]],".",Tabla1[[#This Row],[AREA]],".",Tabla1[[#This Row],[TIPO]]))</f>
        <v/>
      </c>
      <c r="C1016" s="403" t="str">
        <f>IF(Tabla1[[#This Row],[Código_Actividad]]="","",'Formulario PPGR1'!#REF!)</f>
        <v/>
      </c>
      <c r="D1016" s="403" t="str">
        <f>IF(Tabla1[[#This Row],[Código_Actividad]]="","",'Formulario PPGR1'!#REF!)</f>
        <v/>
      </c>
      <c r="E1016" s="403" t="str">
        <f>IF(Tabla1[[#This Row],[Código_Actividad]]="","",'Formulario PPGR1'!#REF!)</f>
        <v/>
      </c>
      <c r="F1016" s="403" t="str">
        <f>IF(Tabla1[[#This Row],[Código_Actividad]]="","",'Formulario PPGR1'!#REF!)</f>
        <v/>
      </c>
      <c r="G1016" s="400"/>
      <c r="H1016" s="419" t="str">
        <f>IFERROR(VLOOKUP(Tabla1[[#This Row],[Código_Actividad]],'Formulario PPGR2'!$H$10:$I$1048576,2,FALSE),"")</f>
        <v/>
      </c>
      <c r="I1016" s="336" t="str">
        <f>IFERROR(VLOOKUP(Tabla1[[#This Row],[Código_Actividad]],Tabla2[[Código]:[Total de Acciones ]],15,FALSE),"")</f>
        <v/>
      </c>
      <c r="J1016" s="556"/>
      <c r="K1016" s="558" t="str">
        <f>IFERROR(VLOOKUP($J1016,[7]LSIns!$B$5:$C$45,2,FALSE),"")</f>
        <v/>
      </c>
      <c r="L1016" s="557"/>
      <c r="M1016" s="401" t="str">
        <f>IFERROR(VLOOKUP($L1016,[4]Insumos!$C$2:$F$517,2,FALSE),"")</f>
        <v/>
      </c>
      <c r="N1016" s="505"/>
      <c r="O1016" s="402" t="str">
        <f>IFERROR(VLOOKUP($L1016,[4]Insumos!$C$2:$F$517,3,FALSE),"")</f>
        <v/>
      </c>
      <c r="P1016" s="337" t="e">
        <f>+Tabla1[[#This Row],[Precio Unitario]]*Tabla1[[#This Row],[Cantidad de Insumos]]</f>
        <v>#VALUE!</v>
      </c>
      <c r="Q1016" s="402" t="str">
        <f>IFERROR(VLOOKUP($L1016,[4]Insumos!$C$2:$F$517,4,FALSE),"")</f>
        <v/>
      </c>
      <c r="R1016" s="571"/>
    </row>
    <row r="1017" spans="2:18" x14ac:dyDescent="0.25">
      <c r="B1017" s="403" t="str">
        <f>IF(Tabla1[[#This Row],[Código_Actividad]]="","",CONCATENATE(Tabla1[[#This Row],[POA]],".",Tabla1[[#This Row],[SRS]],".",Tabla1[[#This Row],[AREA]],".",Tabla1[[#This Row],[TIPO]]))</f>
        <v/>
      </c>
      <c r="C1017" s="403" t="str">
        <f>IF(Tabla1[[#This Row],[Código_Actividad]]="","",'Formulario PPGR1'!#REF!)</f>
        <v/>
      </c>
      <c r="D1017" s="403" t="str">
        <f>IF(Tabla1[[#This Row],[Código_Actividad]]="","",'Formulario PPGR1'!#REF!)</f>
        <v/>
      </c>
      <c r="E1017" s="403" t="str">
        <f>IF(Tabla1[[#This Row],[Código_Actividad]]="","",'Formulario PPGR1'!#REF!)</f>
        <v/>
      </c>
      <c r="F1017" s="403" t="str">
        <f>IF(Tabla1[[#This Row],[Código_Actividad]]="","",'Formulario PPGR1'!#REF!)</f>
        <v/>
      </c>
      <c r="G1017" s="400"/>
      <c r="H1017" s="419" t="str">
        <f>IFERROR(VLOOKUP(Tabla1[[#This Row],[Código_Actividad]],'Formulario PPGR2'!$H$10:$I$1048576,2,FALSE),"")</f>
        <v/>
      </c>
      <c r="I1017" s="336" t="str">
        <f>IFERROR(VLOOKUP(Tabla1[[#This Row],[Código_Actividad]],Tabla2[[Código]:[Total de Acciones ]],15,FALSE),"")</f>
        <v/>
      </c>
      <c r="J1017" s="556"/>
      <c r="K1017" s="558" t="str">
        <f>IFERROR(VLOOKUP($J1017,[8]LSIns!$B$5:$C$45,2,FALSE),"")</f>
        <v/>
      </c>
      <c r="L1017" s="557"/>
      <c r="M1017" s="401" t="str">
        <f>IFERROR(VLOOKUP($L1017,[4]Insumos!$C$2:$F$517,2,FALSE),"")</f>
        <v/>
      </c>
      <c r="N1017" s="505"/>
      <c r="O1017" s="402" t="str">
        <f>IFERROR(VLOOKUP($L1017,[4]Insumos!$C$2:$F$517,3,FALSE),"")</f>
        <v/>
      </c>
      <c r="P1017" s="337" t="e">
        <f>+Tabla1[[#This Row],[Precio Unitario]]*Tabla1[[#This Row],[Cantidad de Insumos]]</f>
        <v>#VALUE!</v>
      </c>
      <c r="Q1017" s="402" t="str">
        <f>IFERROR(VLOOKUP($L1017,[4]Insumos!$C$2:$F$517,4,FALSE),"")</f>
        <v/>
      </c>
      <c r="R1017" s="571"/>
    </row>
    <row r="1018" spans="2:18" x14ac:dyDescent="0.25">
      <c r="B1018" s="403" t="str">
        <f>IF(Tabla1[[#This Row],[Código_Actividad]]="","",CONCATENATE(Tabla1[[#This Row],[POA]],".",Tabla1[[#This Row],[SRS]],".",Tabla1[[#This Row],[AREA]],".",Tabla1[[#This Row],[TIPO]]))</f>
        <v/>
      </c>
      <c r="C1018" s="403" t="str">
        <f>IF(Tabla1[[#This Row],[Código_Actividad]]="","",'Formulario PPGR1'!#REF!)</f>
        <v/>
      </c>
      <c r="D1018" s="403" t="str">
        <f>IF(Tabla1[[#This Row],[Código_Actividad]]="","",'Formulario PPGR1'!#REF!)</f>
        <v/>
      </c>
      <c r="E1018" s="403" t="str">
        <f>IF(Tabla1[[#This Row],[Código_Actividad]]="","",'Formulario PPGR1'!#REF!)</f>
        <v/>
      </c>
      <c r="F1018" s="403" t="str">
        <f>IF(Tabla1[[#This Row],[Código_Actividad]]="","",'Formulario PPGR1'!#REF!)</f>
        <v/>
      </c>
      <c r="G1018" s="400"/>
      <c r="H1018" s="419" t="str">
        <f>IFERROR(VLOOKUP(Tabla1[[#This Row],[Código_Actividad]],'Formulario PPGR2'!$H$10:$I$1048576,2,FALSE),"")</f>
        <v/>
      </c>
      <c r="I1018" s="336" t="str">
        <f>IFERROR(VLOOKUP(Tabla1[[#This Row],[Código_Actividad]],Tabla2[[Código]:[Total de Acciones ]],15,FALSE),"")</f>
        <v/>
      </c>
      <c r="J1018" s="556"/>
      <c r="K1018" s="558" t="str">
        <f>IFERROR(VLOOKUP($J1018,[8]LSIns!$B$5:$C$45,2,FALSE),"")</f>
        <v/>
      </c>
      <c r="L1018" s="557"/>
      <c r="M1018" s="401" t="str">
        <f>IFERROR(VLOOKUP($L1018,[4]Insumos!$C$2:$F$517,2,FALSE),"")</f>
        <v/>
      </c>
      <c r="N1018" s="505"/>
      <c r="O1018" s="402" t="str">
        <f>IFERROR(VLOOKUP($L1018,[4]Insumos!$C$2:$F$517,3,FALSE),"")</f>
        <v/>
      </c>
      <c r="P1018" s="337" t="e">
        <f>+Tabla1[[#This Row],[Precio Unitario]]*Tabla1[[#This Row],[Cantidad de Insumos]]</f>
        <v>#VALUE!</v>
      </c>
      <c r="Q1018" s="402" t="str">
        <f>IFERROR(VLOOKUP($L1018,[4]Insumos!$C$2:$F$517,4,FALSE),"")</f>
        <v/>
      </c>
      <c r="R1018" s="571"/>
    </row>
    <row r="1019" spans="2:18" x14ac:dyDescent="0.25">
      <c r="B1019" s="403" t="str">
        <f>IF(Tabla1[[#This Row],[Código_Actividad]]="","",CONCATENATE(Tabla1[[#This Row],[POA]],".",Tabla1[[#This Row],[SRS]],".",Tabla1[[#This Row],[AREA]],".",Tabla1[[#This Row],[TIPO]]))</f>
        <v/>
      </c>
      <c r="C1019" s="403" t="str">
        <f>IF(Tabla1[[#This Row],[Código_Actividad]]="","",'Formulario PPGR1'!#REF!)</f>
        <v/>
      </c>
      <c r="D1019" s="403" t="str">
        <f>IF(Tabla1[[#This Row],[Código_Actividad]]="","",'Formulario PPGR1'!#REF!)</f>
        <v/>
      </c>
      <c r="E1019" s="403" t="str">
        <f>IF(Tabla1[[#This Row],[Código_Actividad]]="","",'Formulario PPGR1'!#REF!)</f>
        <v/>
      </c>
      <c r="F1019" s="403" t="str">
        <f>IF(Tabla1[[#This Row],[Código_Actividad]]="","",'Formulario PPGR1'!#REF!)</f>
        <v/>
      </c>
      <c r="G1019" s="400"/>
      <c r="H1019" s="419" t="str">
        <f>IFERROR(VLOOKUP(Tabla1[[#This Row],[Código_Actividad]],'Formulario PPGR2'!$H$10:$I$1048576,2,FALSE),"")</f>
        <v/>
      </c>
      <c r="I1019" s="336" t="str">
        <f>IFERROR(VLOOKUP(Tabla1[[#This Row],[Código_Actividad]],Tabla2[[Código]:[Total de Acciones ]],15,FALSE),"")</f>
        <v/>
      </c>
      <c r="J1019" s="556"/>
      <c r="K1019" s="558" t="str">
        <f>IFERROR(VLOOKUP($J1019,[8]LSIns!$B$5:$C$45,2,FALSE),"")</f>
        <v/>
      </c>
      <c r="L1019" s="557"/>
      <c r="M1019" s="401" t="str">
        <f>IFERROR(VLOOKUP($L1019,[4]Insumos!$C$2:$F$517,2,FALSE),"")</f>
        <v/>
      </c>
      <c r="N1019" s="505"/>
      <c r="O1019" s="402" t="str">
        <f>IFERROR(VLOOKUP($L1019,[4]Insumos!$C$2:$F$517,3,FALSE),"")</f>
        <v/>
      </c>
      <c r="P1019" s="337" t="e">
        <f>+Tabla1[[#This Row],[Precio Unitario]]*Tabla1[[#This Row],[Cantidad de Insumos]]</f>
        <v>#VALUE!</v>
      </c>
      <c r="Q1019" s="402" t="str">
        <f>IFERROR(VLOOKUP($L1019,[4]Insumos!$C$2:$F$517,4,FALSE),"")</f>
        <v/>
      </c>
      <c r="R1019" s="571"/>
    </row>
    <row r="1020" spans="2:18" x14ac:dyDescent="0.25">
      <c r="B1020" s="403" t="str">
        <f>IF(Tabla1[[#This Row],[Código_Actividad]]="","",CONCATENATE(Tabla1[[#This Row],[POA]],".",Tabla1[[#This Row],[SRS]],".",Tabla1[[#This Row],[AREA]],".",Tabla1[[#This Row],[TIPO]]))</f>
        <v/>
      </c>
      <c r="C1020" s="403" t="str">
        <f>IF(Tabla1[[#This Row],[Código_Actividad]]="","",'Formulario PPGR1'!#REF!)</f>
        <v/>
      </c>
      <c r="D1020" s="403" t="str">
        <f>IF(Tabla1[[#This Row],[Código_Actividad]]="","",'Formulario PPGR1'!#REF!)</f>
        <v/>
      </c>
      <c r="E1020" s="403" t="str">
        <f>IF(Tabla1[[#This Row],[Código_Actividad]]="","",'Formulario PPGR1'!#REF!)</f>
        <v/>
      </c>
      <c r="F1020" s="403" t="str">
        <f>IF(Tabla1[[#This Row],[Código_Actividad]]="","",'Formulario PPGR1'!#REF!)</f>
        <v/>
      </c>
      <c r="G1020" s="400"/>
      <c r="H1020" s="419" t="str">
        <f>IFERROR(VLOOKUP(Tabla1[[#This Row],[Código_Actividad]],'Formulario PPGR2'!$H$10:$I$1048576,2,FALSE),"")</f>
        <v/>
      </c>
      <c r="I1020" s="336" t="str">
        <f>IFERROR(VLOOKUP(Tabla1[[#This Row],[Código_Actividad]],Tabla2[[Código]:[Total de Acciones ]],15,FALSE),"")</f>
        <v/>
      </c>
      <c r="J1020" s="556"/>
      <c r="K1020" s="558" t="str">
        <f>IFERROR(VLOOKUP($J1020,[8]LSIns!$B$5:$C$45,2,FALSE),"")</f>
        <v/>
      </c>
      <c r="L1020" s="557"/>
      <c r="M1020" s="401" t="str">
        <f>IFERROR(VLOOKUP($L1020,[4]Insumos!$C$2:$F$517,2,FALSE),"")</f>
        <v/>
      </c>
      <c r="N1020" s="505"/>
      <c r="O1020" s="402" t="str">
        <f>IFERROR(VLOOKUP($L1020,[4]Insumos!$C$2:$F$517,3,FALSE),"")</f>
        <v/>
      </c>
      <c r="P1020" s="337" t="e">
        <f>+Tabla1[[#This Row],[Precio Unitario]]*Tabla1[[#This Row],[Cantidad de Insumos]]</f>
        <v>#VALUE!</v>
      </c>
      <c r="Q1020" s="402" t="str">
        <f>IFERROR(VLOOKUP($L1020,[4]Insumos!$C$2:$F$517,4,FALSE),"")</f>
        <v/>
      </c>
      <c r="R1020" s="571"/>
    </row>
    <row r="1021" spans="2:18" x14ac:dyDescent="0.25">
      <c r="B1021" s="403" t="str">
        <f>IF(Tabla1[[#This Row],[Código_Actividad]]="","",CONCATENATE(Tabla1[[#This Row],[POA]],".",Tabla1[[#This Row],[SRS]],".",Tabla1[[#This Row],[AREA]],".",Tabla1[[#This Row],[TIPO]]))</f>
        <v/>
      </c>
      <c r="C1021" s="403" t="str">
        <f>IF(Tabla1[[#This Row],[Código_Actividad]]="","",'Formulario PPGR1'!#REF!)</f>
        <v/>
      </c>
      <c r="D1021" s="403" t="str">
        <f>IF(Tabla1[[#This Row],[Código_Actividad]]="","",'Formulario PPGR1'!#REF!)</f>
        <v/>
      </c>
      <c r="E1021" s="403" t="str">
        <f>IF(Tabla1[[#This Row],[Código_Actividad]]="","",'Formulario PPGR1'!#REF!)</f>
        <v/>
      </c>
      <c r="F1021" s="403" t="str">
        <f>IF(Tabla1[[#This Row],[Código_Actividad]]="","",'Formulario PPGR1'!#REF!)</f>
        <v/>
      </c>
      <c r="G1021" s="400"/>
      <c r="H1021" s="419" t="str">
        <f>IFERROR(VLOOKUP(Tabla1[[#This Row],[Código_Actividad]],'Formulario PPGR2'!$H$10:$I$1048576,2,FALSE),"")</f>
        <v/>
      </c>
      <c r="I1021" s="336" t="str">
        <f>IFERROR(VLOOKUP(Tabla1[[#This Row],[Código_Actividad]],Tabla2[[Código]:[Total de Acciones ]],15,FALSE),"")</f>
        <v/>
      </c>
      <c r="J1021" s="556"/>
      <c r="K1021" s="558" t="str">
        <f>IFERROR(VLOOKUP($J1021,[8]LSIns!$B$5:$C$45,2,FALSE),"")</f>
        <v/>
      </c>
      <c r="L1021" s="557"/>
      <c r="M1021" s="401" t="str">
        <f>IFERROR(VLOOKUP($L1021,[4]Insumos!$C$2:$F$517,2,FALSE),"")</f>
        <v/>
      </c>
      <c r="N1021" s="505"/>
      <c r="O1021" s="402" t="str">
        <f>IFERROR(VLOOKUP($L1021,[4]Insumos!$C$2:$F$517,3,FALSE),"")</f>
        <v/>
      </c>
      <c r="P1021" s="337" t="e">
        <f>+Tabla1[[#This Row],[Precio Unitario]]*Tabla1[[#This Row],[Cantidad de Insumos]]</f>
        <v>#VALUE!</v>
      </c>
      <c r="Q1021" s="402" t="str">
        <f>IFERROR(VLOOKUP($L1021,[4]Insumos!$C$2:$F$517,4,FALSE),"")</f>
        <v/>
      </c>
      <c r="R1021" s="571"/>
    </row>
    <row r="1022" spans="2:18" x14ac:dyDescent="0.25">
      <c r="B1022" s="403" t="str">
        <f>IF(Tabla1[[#This Row],[Código_Actividad]]="","",CONCATENATE(Tabla1[[#This Row],[POA]],".",Tabla1[[#This Row],[SRS]],".",Tabla1[[#This Row],[AREA]],".",Tabla1[[#This Row],[TIPO]]))</f>
        <v/>
      </c>
      <c r="C1022" s="403" t="str">
        <f>IF(Tabla1[[#This Row],[Código_Actividad]]="","",'Formulario PPGR1'!#REF!)</f>
        <v/>
      </c>
      <c r="D1022" s="403" t="str">
        <f>IF(Tabla1[[#This Row],[Código_Actividad]]="","",'Formulario PPGR1'!#REF!)</f>
        <v/>
      </c>
      <c r="E1022" s="403" t="str">
        <f>IF(Tabla1[[#This Row],[Código_Actividad]]="","",'Formulario PPGR1'!#REF!)</f>
        <v/>
      </c>
      <c r="F1022" s="403" t="str">
        <f>IF(Tabla1[[#This Row],[Código_Actividad]]="","",'Formulario PPGR1'!#REF!)</f>
        <v/>
      </c>
      <c r="G1022" s="400"/>
      <c r="H1022" s="419" t="str">
        <f>IFERROR(VLOOKUP(Tabla1[[#This Row],[Código_Actividad]],'Formulario PPGR2'!$H$10:$I$1048576,2,FALSE),"")</f>
        <v/>
      </c>
      <c r="I1022" s="336" t="str">
        <f>IFERROR(VLOOKUP(Tabla1[[#This Row],[Código_Actividad]],Tabla2[[Código]:[Total de Acciones ]],15,FALSE),"")</f>
        <v/>
      </c>
      <c r="J1022" s="556"/>
      <c r="K1022" s="558" t="str">
        <f>IFERROR(VLOOKUP($J1022,[8]LSIns!$B$5:$C$45,2,FALSE),"")</f>
        <v/>
      </c>
      <c r="L1022" s="557"/>
      <c r="M1022" s="401" t="str">
        <f>IFERROR(VLOOKUP($L1022,[4]Insumos!$C$2:$F$517,2,FALSE),"")</f>
        <v/>
      </c>
      <c r="N1022" s="505"/>
      <c r="O1022" s="402" t="str">
        <f>IFERROR(VLOOKUP($L1022,[4]Insumos!$C$2:$F$517,3,FALSE),"")</f>
        <v/>
      </c>
      <c r="P1022" s="337" t="e">
        <f>+Tabla1[[#This Row],[Precio Unitario]]*Tabla1[[#This Row],[Cantidad de Insumos]]</f>
        <v>#VALUE!</v>
      </c>
      <c r="Q1022" s="402" t="str">
        <f>IFERROR(VLOOKUP($L1022,[4]Insumos!$C$2:$F$517,4,FALSE),"")</f>
        <v/>
      </c>
      <c r="R1022" s="571"/>
    </row>
    <row r="1023" spans="2:18" x14ac:dyDescent="0.25">
      <c r="B1023" s="403" t="str">
        <f>IF(Tabla1[[#This Row],[Código_Actividad]]="","",CONCATENATE(Tabla1[[#This Row],[POA]],".",Tabla1[[#This Row],[SRS]],".",Tabla1[[#This Row],[AREA]],".",Tabla1[[#This Row],[TIPO]]))</f>
        <v/>
      </c>
      <c r="C1023" s="403" t="str">
        <f>IF(Tabla1[[#This Row],[Código_Actividad]]="","",'Formulario PPGR1'!#REF!)</f>
        <v/>
      </c>
      <c r="D1023" s="403" t="str">
        <f>IF(Tabla1[[#This Row],[Código_Actividad]]="","",'Formulario PPGR1'!#REF!)</f>
        <v/>
      </c>
      <c r="E1023" s="403" t="str">
        <f>IF(Tabla1[[#This Row],[Código_Actividad]]="","",'Formulario PPGR1'!#REF!)</f>
        <v/>
      </c>
      <c r="F1023" s="403" t="str">
        <f>IF(Tabla1[[#This Row],[Código_Actividad]]="","",'Formulario PPGR1'!#REF!)</f>
        <v/>
      </c>
      <c r="G1023" s="400"/>
      <c r="H1023" s="419" t="str">
        <f>IFERROR(VLOOKUP(Tabla1[[#This Row],[Código_Actividad]],'Formulario PPGR2'!$H$10:$I$1048576,2,FALSE),"")</f>
        <v/>
      </c>
      <c r="I1023" s="336" t="str">
        <f>IFERROR(VLOOKUP(Tabla1[[#This Row],[Código_Actividad]],Tabla2[[Código]:[Total de Acciones ]],15,FALSE),"")</f>
        <v/>
      </c>
      <c r="J1023" s="556"/>
      <c r="K1023" s="558" t="str">
        <f>IFERROR(VLOOKUP($J1023,[8]LSIns!$B$5:$C$45,2,FALSE),"")</f>
        <v/>
      </c>
      <c r="L1023" s="557"/>
      <c r="M1023" s="401" t="str">
        <f>IFERROR(VLOOKUP($L1023,[4]Insumos!$C$2:$F$517,2,FALSE),"")</f>
        <v/>
      </c>
      <c r="N1023" s="505"/>
      <c r="O1023" s="402" t="str">
        <f>IFERROR(VLOOKUP($L1023,[4]Insumos!$C$2:$F$517,3,FALSE),"")</f>
        <v/>
      </c>
      <c r="P1023" s="337" t="e">
        <f>+Tabla1[[#This Row],[Precio Unitario]]*Tabla1[[#This Row],[Cantidad de Insumos]]</f>
        <v>#VALUE!</v>
      </c>
      <c r="Q1023" s="402" t="str">
        <f>IFERROR(VLOOKUP($L1023,[4]Insumos!$C$2:$F$517,4,FALSE),"")</f>
        <v/>
      </c>
      <c r="R1023" s="571"/>
    </row>
    <row r="1024" spans="2:18" x14ac:dyDescent="0.25">
      <c r="B1024" s="403" t="str">
        <f>IF(Tabla1[[#This Row],[Código_Actividad]]="","",CONCATENATE(Tabla1[[#This Row],[POA]],".",Tabla1[[#This Row],[SRS]],".",Tabla1[[#This Row],[AREA]],".",Tabla1[[#This Row],[TIPO]]))</f>
        <v/>
      </c>
      <c r="C1024" s="403" t="str">
        <f>IF(Tabla1[[#This Row],[Código_Actividad]]="","",'Formulario PPGR1'!#REF!)</f>
        <v/>
      </c>
      <c r="D1024" s="403" t="str">
        <f>IF(Tabla1[[#This Row],[Código_Actividad]]="","",'Formulario PPGR1'!#REF!)</f>
        <v/>
      </c>
      <c r="E1024" s="403" t="str">
        <f>IF(Tabla1[[#This Row],[Código_Actividad]]="","",'Formulario PPGR1'!#REF!)</f>
        <v/>
      </c>
      <c r="F1024" s="403" t="str">
        <f>IF(Tabla1[[#This Row],[Código_Actividad]]="","",'Formulario PPGR1'!#REF!)</f>
        <v/>
      </c>
      <c r="G1024" s="400"/>
      <c r="H1024" s="419" t="str">
        <f>IFERROR(VLOOKUP(Tabla1[[#This Row],[Código_Actividad]],'Formulario PPGR2'!$H$10:$I$1048576,2,FALSE),"")</f>
        <v/>
      </c>
      <c r="I1024" s="336" t="str">
        <f>IFERROR(VLOOKUP(Tabla1[[#This Row],[Código_Actividad]],Tabla2[[Código]:[Total de Acciones ]],15,FALSE),"")</f>
        <v/>
      </c>
      <c r="J1024" s="556"/>
      <c r="K1024" s="558" t="str">
        <f>IFERROR(VLOOKUP($J1024,[8]LSIns!$B$5:$C$45,2,FALSE),"")</f>
        <v/>
      </c>
      <c r="L1024" s="557"/>
      <c r="M1024" s="401" t="str">
        <f>IFERROR(VLOOKUP($L1024,[4]Insumos!$C$2:$F$517,2,FALSE),"")</f>
        <v/>
      </c>
      <c r="N1024" s="505"/>
      <c r="O1024" s="402" t="str">
        <f>IFERROR(VLOOKUP($L1024,[4]Insumos!$C$2:$F$517,3,FALSE),"")</f>
        <v/>
      </c>
      <c r="P1024" s="337" t="e">
        <f>+Tabla1[[#This Row],[Precio Unitario]]*Tabla1[[#This Row],[Cantidad de Insumos]]</f>
        <v>#VALUE!</v>
      </c>
      <c r="Q1024" s="402" t="str">
        <f>IFERROR(VLOOKUP($L1024,[4]Insumos!$C$2:$F$517,4,FALSE),"")</f>
        <v/>
      </c>
      <c r="R1024" s="571"/>
    </row>
    <row r="1025" spans="2:18" x14ac:dyDescent="0.25">
      <c r="B1025" s="403" t="str">
        <f>IF(Tabla1[[#This Row],[Código_Actividad]]="","",CONCATENATE(Tabla1[[#This Row],[POA]],".",Tabla1[[#This Row],[SRS]],".",Tabla1[[#This Row],[AREA]],".",Tabla1[[#This Row],[TIPO]]))</f>
        <v/>
      </c>
      <c r="C1025" s="403" t="str">
        <f>IF(Tabla1[[#This Row],[Código_Actividad]]="","",'Formulario PPGR1'!#REF!)</f>
        <v/>
      </c>
      <c r="D1025" s="403" t="str">
        <f>IF(Tabla1[[#This Row],[Código_Actividad]]="","",'Formulario PPGR1'!#REF!)</f>
        <v/>
      </c>
      <c r="E1025" s="403" t="str">
        <f>IF(Tabla1[[#This Row],[Código_Actividad]]="","",'Formulario PPGR1'!#REF!)</f>
        <v/>
      </c>
      <c r="F1025" s="403" t="str">
        <f>IF(Tabla1[[#This Row],[Código_Actividad]]="","",'Formulario PPGR1'!#REF!)</f>
        <v/>
      </c>
      <c r="G1025" s="400"/>
      <c r="H1025" s="419" t="str">
        <f>IFERROR(VLOOKUP(Tabla1[[#This Row],[Código_Actividad]],'Formulario PPGR2'!$H$10:$I$1048576,2,FALSE),"")</f>
        <v/>
      </c>
      <c r="I1025" s="336" t="str">
        <f>IFERROR(VLOOKUP(Tabla1[[#This Row],[Código_Actividad]],Tabla2[[Código]:[Total de Acciones ]],15,FALSE),"")</f>
        <v/>
      </c>
      <c r="J1025" s="556"/>
      <c r="K1025" s="558" t="str">
        <f>IFERROR(VLOOKUP($J1025,[8]LSIns!$B$5:$C$45,2,FALSE),"")</f>
        <v/>
      </c>
      <c r="L1025" s="557"/>
      <c r="M1025" s="401" t="str">
        <f>IFERROR(VLOOKUP($L1025,[4]Insumos!$C$2:$F$517,2,FALSE),"")</f>
        <v/>
      </c>
      <c r="N1025" s="505"/>
      <c r="O1025" s="402" t="str">
        <f>IFERROR(VLOOKUP($L1025,[4]Insumos!$C$2:$F$517,3,FALSE),"")</f>
        <v/>
      </c>
      <c r="P1025" s="337" t="e">
        <f>+Tabla1[[#This Row],[Precio Unitario]]*Tabla1[[#This Row],[Cantidad de Insumos]]</f>
        <v>#VALUE!</v>
      </c>
      <c r="Q1025" s="402" t="str">
        <f>IFERROR(VLOOKUP($L1025,[4]Insumos!$C$2:$F$517,4,FALSE),"")</f>
        <v/>
      </c>
      <c r="R1025" s="571"/>
    </row>
    <row r="1026" spans="2:18" x14ac:dyDescent="0.25">
      <c r="B1026" s="403" t="str">
        <f>IF(Tabla1[[#This Row],[Código_Actividad]]="","",CONCATENATE(Tabla1[[#This Row],[POA]],".",Tabla1[[#This Row],[SRS]],".",Tabla1[[#This Row],[AREA]],".",Tabla1[[#This Row],[TIPO]]))</f>
        <v/>
      </c>
      <c r="C1026" s="403" t="str">
        <f>IF(Tabla1[[#This Row],[Código_Actividad]]="","",'Formulario PPGR1'!#REF!)</f>
        <v/>
      </c>
      <c r="D1026" s="403" t="str">
        <f>IF(Tabla1[[#This Row],[Código_Actividad]]="","",'Formulario PPGR1'!#REF!)</f>
        <v/>
      </c>
      <c r="E1026" s="403" t="str">
        <f>IF(Tabla1[[#This Row],[Código_Actividad]]="","",'Formulario PPGR1'!#REF!)</f>
        <v/>
      </c>
      <c r="F1026" s="403" t="str">
        <f>IF(Tabla1[[#This Row],[Código_Actividad]]="","",'Formulario PPGR1'!#REF!)</f>
        <v/>
      </c>
      <c r="G1026" s="400"/>
      <c r="H1026" s="419" t="str">
        <f>IFERROR(VLOOKUP(Tabla1[[#This Row],[Código_Actividad]],'Formulario PPGR2'!$H$10:$I$1048576,2,FALSE),"")</f>
        <v/>
      </c>
      <c r="I1026" s="336" t="str">
        <f>IFERROR(VLOOKUP(Tabla1[[#This Row],[Código_Actividad]],Tabla2[[Código]:[Total de Acciones ]],15,FALSE),"")</f>
        <v/>
      </c>
      <c r="J1026" s="556"/>
      <c r="K1026" s="558" t="str">
        <f>IFERROR(VLOOKUP($J1026,[8]LSIns!$B$5:$C$45,2,FALSE),"")</f>
        <v/>
      </c>
      <c r="L1026" s="557"/>
      <c r="M1026" s="401" t="str">
        <f>IFERROR(VLOOKUP($L1026,[4]Insumos!$C$2:$F$517,2,FALSE),"")</f>
        <v/>
      </c>
      <c r="N1026" s="505"/>
      <c r="O1026" s="402" t="str">
        <f>IFERROR(VLOOKUP($L1026,[4]Insumos!$C$2:$F$517,3,FALSE),"")</f>
        <v/>
      </c>
      <c r="P1026" s="337" t="e">
        <f>+Tabla1[[#This Row],[Precio Unitario]]*Tabla1[[#This Row],[Cantidad de Insumos]]</f>
        <v>#VALUE!</v>
      </c>
      <c r="Q1026" s="402" t="str">
        <f>IFERROR(VLOOKUP($L1026,[4]Insumos!$C$2:$F$517,4,FALSE),"")</f>
        <v/>
      </c>
      <c r="R1026" s="571"/>
    </row>
    <row r="1027" spans="2:18" x14ac:dyDescent="0.25">
      <c r="B1027" s="403" t="str">
        <f>IF(Tabla1[[#This Row],[Código_Actividad]]="","",CONCATENATE(Tabla1[[#This Row],[POA]],".",Tabla1[[#This Row],[SRS]],".",Tabla1[[#This Row],[AREA]],".",Tabla1[[#This Row],[TIPO]]))</f>
        <v/>
      </c>
      <c r="C1027" s="403" t="str">
        <f>IF(Tabla1[[#This Row],[Código_Actividad]]="","",'Formulario PPGR1'!#REF!)</f>
        <v/>
      </c>
      <c r="D1027" s="403" t="str">
        <f>IF(Tabla1[[#This Row],[Código_Actividad]]="","",'Formulario PPGR1'!#REF!)</f>
        <v/>
      </c>
      <c r="E1027" s="403" t="str">
        <f>IF(Tabla1[[#This Row],[Código_Actividad]]="","",'Formulario PPGR1'!#REF!)</f>
        <v/>
      </c>
      <c r="F1027" s="403" t="str">
        <f>IF(Tabla1[[#This Row],[Código_Actividad]]="","",'Formulario PPGR1'!#REF!)</f>
        <v/>
      </c>
      <c r="G1027" s="400"/>
      <c r="H1027" s="419" t="str">
        <f>IFERROR(VLOOKUP(Tabla1[[#This Row],[Código_Actividad]],'Formulario PPGR2'!$H$10:$I$1048576,2,FALSE),"")</f>
        <v/>
      </c>
      <c r="I1027" s="336" t="str">
        <f>IFERROR(VLOOKUP(Tabla1[[#This Row],[Código_Actividad]],Tabla2[[Código]:[Total de Acciones ]],15,FALSE),"")</f>
        <v/>
      </c>
      <c r="J1027" s="556"/>
      <c r="K1027" s="558" t="str">
        <f>IFERROR(VLOOKUP($J1027,[8]LSIns!$B$5:$C$45,2,FALSE),"")</f>
        <v/>
      </c>
      <c r="L1027" s="557"/>
      <c r="M1027" s="401" t="str">
        <f>IFERROR(VLOOKUP($L1027,[4]Insumos!$C$2:$F$517,2,FALSE),"")</f>
        <v/>
      </c>
      <c r="N1027" s="505"/>
      <c r="O1027" s="402" t="str">
        <f>IFERROR(VLOOKUP($L1027,[4]Insumos!$C$2:$F$517,3,FALSE),"")</f>
        <v/>
      </c>
      <c r="P1027" s="337" t="e">
        <f>+Tabla1[[#This Row],[Precio Unitario]]*Tabla1[[#This Row],[Cantidad de Insumos]]</f>
        <v>#VALUE!</v>
      </c>
      <c r="Q1027" s="402" t="str">
        <f>IFERROR(VLOOKUP($L1027,[4]Insumos!$C$2:$F$517,4,FALSE),"")</f>
        <v/>
      </c>
      <c r="R1027" s="571"/>
    </row>
    <row r="1028" spans="2:18" x14ac:dyDescent="0.25">
      <c r="B1028" s="403" t="str">
        <f>IF(Tabla1[[#This Row],[Código_Actividad]]="","",CONCATENATE(Tabla1[[#This Row],[POA]],".",Tabla1[[#This Row],[SRS]],".",Tabla1[[#This Row],[AREA]],".",Tabla1[[#This Row],[TIPO]]))</f>
        <v/>
      </c>
      <c r="C1028" s="403" t="str">
        <f>IF(Tabla1[[#This Row],[Código_Actividad]]="","",'Formulario PPGR1'!#REF!)</f>
        <v/>
      </c>
      <c r="D1028" s="403" t="str">
        <f>IF(Tabla1[[#This Row],[Código_Actividad]]="","",'Formulario PPGR1'!#REF!)</f>
        <v/>
      </c>
      <c r="E1028" s="403" t="str">
        <f>IF(Tabla1[[#This Row],[Código_Actividad]]="","",'Formulario PPGR1'!#REF!)</f>
        <v/>
      </c>
      <c r="F1028" s="403" t="str">
        <f>IF(Tabla1[[#This Row],[Código_Actividad]]="","",'Formulario PPGR1'!#REF!)</f>
        <v/>
      </c>
      <c r="G1028" s="400"/>
      <c r="H1028" s="419" t="str">
        <f>IFERROR(VLOOKUP(Tabla1[[#This Row],[Código_Actividad]],'Formulario PPGR2'!$H$10:$I$1048576,2,FALSE),"")</f>
        <v/>
      </c>
      <c r="I1028" s="336" t="str">
        <f>IFERROR(VLOOKUP(Tabla1[[#This Row],[Código_Actividad]],Tabla2[[Código]:[Total de Acciones ]],15,FALSE),"")</f>
        <v/>
      </c>
      <c r="J1028" s="556"/>
      <c r="K1028" s="558" t="str">
        <f>IFERROR(VLOOKUP($J1028,[8]LSIns!$B$5:$C$45,2,FALSE),"")</f>
        <v/>
      </c>
      <c r="L1028" s="557"/>
      <c r="M1028" s="401" t="str">
        <f>IFERROR(VLOOKUP($L1028,[4]Insumos!$C$2:$F$517,2,FALSE),"")</f>
        <v/>
      </c>
      <c r="N1028" s="505"/>
      <c r="O1028" s="402" t="str">
        <f>IFERROR(VLOOKUP($L1028,[4]Insumos!$C$2:$F$517,3,FALSE),"")</f>
        <v/>
      </c>
      <c r="P1028" s="337" t="e">
        <f>+Tabla1[[#This Row],[Precio Unitario]]*Tabla1[[#This Row],[Cantidad de Insumos]]</f>
        <v>#VALUE!</v>
      </c>
      <c r="Q1028" s="402" t="str">
        <f>IFERROR(VLOOKUP($L1028,[4]Insumos!$C$2:$F$517,4,FALSE),"")</f>
        <v/>
      </c>
      <c r="R1028" s="571"/>
    </row>
    <row r="1029" spans="2:18" x14ac:dyDescent="0.25">
      <c r="B1029" s="403" t="str">
        <f>IF(Tabla1[[#This Row],[Código_Actividad]]="","",CONCATENATE(Tabla1[[#This Row],[POA]],".",Tabla1[[#This Row],[SRS]],".",Tabla1[[#This Row],[AREA]],".",Tabla1[[#This Row],[TIPO]]))</f>
        <v/>
      </c>
      <c r="C1029" s="403" t="str">
        <f>IF(Tabla1[[#This Row],[Código_Actividad]]="","",'Formulario PPGR1'!#REF!)</f>
        <v/>
      </c>
      <c r="D1029" s="403" t="str">
        <f>IF(Tabla1[[#This Row],[Código_Actividad]]="","",'Formulario PPGR1'!#REF!)</f>
        <v/>
      </c>
      <c r="E1029" s="403" t="str">
        <f>IF(Tabla1[[#This Row],[Código_Actividad]]="","",'Formulario PPGR1'!#REF!)</f>
        <v/>
      </c>
      <c r="F1029" s="403" t="str">
        <f>IF(Tabla1[[#This Row],[Código_Actividad]]="","",'Formulario PPGR1'!#REF!)</f>
        <v/>
      </c>
      <c r="G1029" s="400"/>
      <c r="H1029" s="419" t="str">
        <f>IFERROR(VLOOKUP(Tabla1[[#This Row],[Código_Actividad]],'Formulario PPGR2'!$H$10:$I$1048576,2,FALSE),"")</f>
        <v/>
      </c>
      <c r="I1029" s="336" t="str">
        <f>IFERROR(VLOOKUP(Tabla1[[#This Row],[Código_Actividad]],Tabla2[[Código]:[Total de Acciones ]],15,FALSE),"")</f>
        <v/>
      </c>
      <c r="J1029" s="556"/>
      <c r="K1029" s="558" t="str">
        <f>IFERROR(VLOOKUP($J1029,[8]LSIns!$B$5:$C$45,2,FALSE),"")</f>
        <v/>
      </c>
      <c r="L1029" s="557"/>
      <c r="M1029" s="401" t="str">
        <f>IFERROR(VLOOKUP($L1029,[4]Insumos!$C$2:$F$517,2,FALSE),"")</f>
        <v/>
      </c>
      <c r="N1029" s="505"/>
      <c r="O1029" s="402" t="str">
        <f>IFERROR(VLOOKUP($L1029,[4]Insumos!$C$2:$F$517,3,FALSE),"")</f>
        <v/>
      </c>
      <c r="P1029" s="337" t="e">
        <f>+Tabla1[[#This Row],[Precio Unitario]]*Tabla1[[#This Row],[Cantidad de Insumos]]</f>
        <v>#VALUE!</v>
      </c>
      <c r="Q1029" s="402" t="str">
        <f>IFERROR(VLOOKUP($L1029,[4]Insumos!$C$2:$F$517,4,FALSE),"")</f>
        <v/>
      </c>
      <c r="R1029" s="571"/>
    </row>
    <row r="1030" spans="2:18" x14ac:dyDescent="0.25">
      <c r="B1030" s="403" t="str">
        <f>IF(Tabla1[[#This Row],[Código_Actividad]]="","",CONCATENATE(Tabla1[[#This Row],[POA]],".",Tabla1[[#This Row],[SRS]],".",Tabla1[[#This Row],[AREA]],".",Tabla1[[#This Row],[TIPO]]))</f>
        <v/>
      </c>
      <c r="C1030" s="403" t="str">
        <f>IF(Tabla1[[#This Row],[Código_Actividad]]="","",'Formulario PPGR1'!#REF!)</f>
        <v/>
      </c>
      <c r="D1030" s="403" t="str">
        <f>IF(Tabla1[[#This Row],[Código_Actividad]]="","",'Formulario PPGR1'!#REF!)</f>
        <v/>
      </c>
      <c r="E1030" s="403" t="str">
        <f>IF(Tabla1[[#This Row],[Código_Actividad]]="","",'Formulario PPGR1'!#REF!)</f>
        <v/>
      </c>
      <c r="F1030" s="403" t="str">
        <f>IF(Tabla1[[#This Row],[Código_Actividad]]="","",'Formulario PPGR1'!#REF!)</f>
        <v/>
      </c>
      <c r="G1030" s="400"/>
      <c r="H1030" s="419" t="str">
        <f>IFERROR(VLOOKUP(Tabla1[[#This Row],[Código_Actividad]],'Formulario PPGR2'!$H$10:$I$1048576,2,FALSE),"")</f>
        <v/>
      </c>
      <c r="I1030" s="336" t="str">
        <f>IFERROR(VLOOKUP(Tabla1[[#This Row],[Código_Actividad]],Tabla2[[Código]:[Total de Acciones ]],15,FALSE),"")</f>
        <v/>
      </c>
      <c r="J1030" s="556"/>
      <c r="K1030" s="558" t="str">
        <f>IFERROR(VLOOKUP($J1030,[8]LSIns!$B$5:$C$45,2,FALSE),"")</f>
        <v/>
      </c>
      <c r="L1030" s="557"/>
      <c r="M1030" s="401" t="str">
        <f>IFERROR(VLOOKUP($L1030,[4]Insumos!$C$2:$F$517,2,FALSE),"")</f>
        <v/>
      </c>
      <c r="N1030" s="505"/>
      <c r="O1030" s="402" t="str">
        <f>IFERROR(VLOOKUP($L1030,[4]Insumos!$C$2:$F$517,3,FALSE),"")</f>
        <v/>
      </c>
      <c r="P1030" s="337" t="e">
        <f>+Tabla1[[#This Row],[Precio Unitario]]*Tabla1[[#This Row],[Cantidad de Insumos]]</f>
        <v>#VALUE!</v>
      </c>
      <c r="Q1030" s="402" t="str">
        <f>IFERROR(VLOOKUP($L1030,[4]Insumos!$C$2:$F$517,4,FALSE),"")</f>
        <v/>
      </c>
      <c r="R1030" s="571"/>
    </row>
    <row r="1031" spans="2:18" x14ac:dyDescent="0.25">
      <c r="B1031" s="403" t="str">
        <f>IF(Tabla1[[#This Row],[Código_Actividad]]="","",CONCATENATE(Tabla1[[#This Row],[POA]],".",Tabla1[[#This Row],[SRS]],".",Tabla1[[#This Row],[AREA]],".",Tabla1[[#This Row],[TIPO]]))</f>
        <v/>
      </c>
      <c r="C1031" s="403" t="str">
        <f>IF(Tabla1[[#This Row],[Código_Actividad]]="","",'Formulario PPGR1'!#REF!)</f>
        <v/>
      </c>
      <c r="D1031" s="403" t="str">
        <f>IF(Tabla1[[#This Row],[Código_Actividad]]="","",'Formulario PPGR1'!#REF!)</f>
        <v/>
      </c>
      <c r="E1031" s="403" t="str">
        <f>IF(Tabla1[[#This Row],[Código_Actividad]]="","",'Formulario PPGR1'!#REF!)</f>
        <v/>
      </c>
      <c r="F1031" s="403" t="str">
        <f>IF(Tabla1[[#This Row],[Código_Actividad]]="","",'Formulario PPGR1'!#REF!)</f>
        <v/>
      </c>
      <c r="G1031" s="400"/>
      <c r="H1031" s="419" t="str">
        <f>IFERROR(VLOOKUP(Tabla1[[#This Row],[Código_Actividad]],'Formulario PPGR2'!$H$10:$I$1048576,2,FALSE),"")</f>
        <v/>
      </c>
      <c r="I1031" s="336" t="str">
        <f>IFERROR(VLOOKUP(Tabla1[[#This Row],[Código_Actividad]],Tabla2[[Código]:[Total de Acciones ]],15,FALSE),"")</f>
        <v/>
      </c>
      <c r="J1031" s="556"/>
      <c r="K1031" s="558" t="str">
        <f>IFERROR(VLOOKUP($J1031,[8]LSIns!$B$5:$C$45,2,FALSE),"")</f>
        <v/>
      </c>
      <c r="L1031" s="557"/>
      <c r="M1031" s="401" t="str">
        <f>IFERROR(VLOOKUP($L1031,[4]Insumos!$C$2:$F$517,2,FALSE),"")</f>
        <v/>
      </c>
      <c r="N1031" s="505"/>
      <c r="O1031" s="402" t="str">
        <f>IFERROR(VLOOKUP($L1031,[4]Insumos!$C$2:$F$517,3,FALSE),"")</f>
        <v/>
      </c>
      <c r="P1031" s="337" t="e">
        <f>+Tabla1[[#This Row],[Precio Unitario]]*Tabla1[[#This Row],[Cantidad de Insumos]]</f>
        <v>#VALUE!</v>
      </c>
      <c r="Q1031" s="402" t="str">
        <f>IFERROR(VLOOKUP($L1031,[4]Insumos!$C$2:$F$517,4,FALSE),"")</f>
        <v/>
      </c>
      <c r="R1031" s="571"/>
    </row>
    <row r="1032" spans="2:18" x14ac:dyDescent="0.25">
      <c r="B1032" s="403" t="str">
        <f>IF(Tabla1[[#This Row],[Código_Actividad]]="","",CONCATENATE(Tabla1[[#This Row],[POA]],".",Tabla1[[#This Row],[SRS]],".",Tabla1[[#This Row],[AREA]],".",Tabla1[[#This Row],[TIPO]]))</f>
        <v/>
      </c>
      <c r="C1032" s="403" t="str">
        <f>IF(Tabla1[[#This Row],[Código_Actividad]]="","",'Formulario PPGR1'!#REF!)</f>
        <v/>
      </c>
      <c r="D1032" s="403" t="str">
        <f>IF(Tabla1[[#This Row],[Código_Actividad]]="","",'Formulario PPGR1'!#REF!)</f>
        <v/>
      </c>
      <c r="E1032" s="403" t="str">
        <f>IF(Tabla1[[#This Row],[Código_Actividad]]="","",'Formulario PPGR1'!#REF!)</f>
        <v/>
      </c>
      <c r="F1032" s="403" t="str">
        <f>IF(Tabla1[[#This Row],[Código_Actividad]]="","",'Formulario PPGR1'!#REF!)</f>
        <v/>
      </c>
      <c r="G1032" s="400"/>
      <c r="H1032" s="419" t="str">
        <f>IFERROR(VLOOKUP(Tabla1[[#This Row],[Código_Actividad]],'Formulario PPGR2'!$H$10:$I$1048576,2,FALSE),"")</f>
        <v/>
      </c>
      <c r="I1032" s="336" t="str">
        <f>IFERROR(VLOOKUP(Tabla1[[#This Row],[Código_Actividad]],Tabla2[[Código]:[Total de Acciones ]],15,FALSE),"")</f>
        <v/>
      </c>
      <c r="J1032" s="556"/>
      <c r="K1032" s="558" t="str">
        <f>IFERROR(VLOOKUP($J1032,[8]LSIns!$B$5:$C$45,2,FALSE),"")</f>
        <v/>
      </c>
      <c r="L1032" s="557"/>
      <c r="M1032" s="401" t="str">
        <f>IFERROR(VLOOKUP($L1032,[4]Insumos!$C$2:$F$517,2,FALSE),"")</f>
        <v/>
      </c>
      <c r="N1032" s="505"/>
      <c r="O1032" s="402" t="str">
        <f>IFERROR(VLOOKUP($L1032,[4]Insumos!$C$2:$F$517,3,FALSE),"")</f>
        <v/>
      </c>
      <c r="P1032" s="337" t="e">
        <f>+Tabla1[[#This Row],[Precio Unitario]]*Tabla1[[#This Row],[Cantidad de Insumos]]</f>
        <v>#VALUE!</v>
      </c>
      <c r="Q1032" s="402" t="str">
        <f>IFERROR(VLOOKUP($L1032,[4]Insumos!$C$2:$F$517,4,FALSE),"")</f>
        <v/>
      </c>
      <c r="R1032" s="571"/>
    </row>
    <row r="1033" spans="2:18" x14ac:dyDescent="0.25">
      <c r="B1033" s="403" t="str">
        <f>IF(Tabla1[[#This Row],[Código_Actividad]]="","",CONCATENATE(Tabla1[[#This Row],[POA]],".",Tabla1[[#This Row],[SRS]],".",Tabla1[[#This Row],[AREA]],".",Tabla1[[#This Row],[TIPO]]))</f>
        <v/>
      </c>
      <c r="C1033" s="403" t="str">
        <f>IF(Tabla1[[#This Row],[Código_Actividad]]="","",'Formulario PPGR1'!#REF!)</f>
        <v/>
      </c>
      <c r="D1033" s="403" t="str">
        <f>IF(Tabla1[[#This Row],[Código_Actividad]]="","",'Formulario PPGR1'!#REF!)</f>
        <v/>
      </c>
      <c r="E1033" s="403" t="str">
        <f>IF(Tabla1[[#This Row],[Código_Actividad]]="","",'Formulario PPGR1'!#REF!)</f>
        <v/>
      </c>
      <c r="F1033" s="403" t="str">
        <f>IF(Tabla1[[#This Row],[Código_Actividad]]="","",'Formulario PPGR1'!#REF!)</f>
        <v/>
      </c>
      <c r="G1033" s="335"/>
      <c r="H1033" s="572" t="str">
        <f>IFERROR(VLOOKUP(Tabla1[[#This Row],[Código_Actividad]],'Formulario PPGR2'!$H$10:$I$1048576,2,FALSE),"")</f>
        <v/>
      </c>
      <c r="I1033" s="384" t="str">
        <f>IFERROR(VLOOKUP(Tabla1[[#This Row],[Código_Actividad]],Tabla2[[Código]:[Total de Acciones ]],15,FALSE),"")</f>
        <v/>
      </c>
      <c r="J1033" s="556"/>
      <c r="K1033" s="558" t="str">
        <f>IFERROR(VLOOKUP($J1033,[3]LSIns!$B$5:$C$45,2,FALSE),"")</f>
        <v/>
      </c>
      <c r="L1033" s="557"/>
      <c r="M1033" s="382" t="str">
        <f>IFERROR(VLOOKUP($L1033,[4]Insumos!$C$2:$F$517,2,FALSE),"")</f>
        <v/>
      </c>
      <c r="N1033" s="505"/>
      <c r="O1033" s="338" t="str">
        <f>IFERROR(VLOOKUP($L1033,[4]Insumos!$C$2:$F$517,3,FALSE),"")</f>
        <v/>
      </c>
      <c r="P1033" s="337" t="e">
        <f>+Tabla1[[#This Row],[Precio Unitario]]*Tabla1[[#This Row],[Cantidad de Insumos]]</f>
        <v>#VALUE!</v>
      </c>
      <c r="Q1033" s="380" t="str">
        <f>IFERROR(VLOOKUP($L1033,[4]Insumos!$C$2:$F$517,4,FALSE),"")</f>
        <v/>
      </c>
      <c r="R1033" s="556"/>
    </row>
    <row r="1034" spans="2:18" x14ac:dyDescent="0.25">
      <c r="B1034" s="403" t="str">
        <f>IF(Tabla1[[#This Row],[Código_Actividad]]="","",CONCATENATE(Tabla1[[#This Row],[POA]],".",Tabla1[[#This Row],[SRS]],".",Tabla1[[#This Row],[AREA]],".",Tabla1[[#This Row],[TIPO]]))</f>
        <v/>
      </c>
      <c r="C1034" s="403" t="str">
        <f>IF(Tabla1[[#This Row],[Código_Actividad]]="","",'Formulario PPGR1'!#REF!)</f>
        <v/>
      </c>
      <c r="D1034" s="403" t="str">
        <f>IF(Tabla1[[#This Row],[Código_Actividad]]="","",'Formulario PPGR1'!#REF!)</f>
        <v/>
      </c>
      <c r="E1034" s="403" t="str">
        <f>IF(Tabla1[[#This Row],[Código_Actividad]]="","",'Formulario PPGR1'!#REF!)</f>
        <v/>
      </c>
      <c r="F1034" s="403" t="str">
        <f>IF(Tabla1[[#This Row],[Código_Actividad]]="","",'Formulario PPGR1'!#REF!)</f>
        <v/>
      </c>
      <c r="G1034" s="335"/>
      <c r="H1034" s="572" t="str">
        <f>IFERROR(VLOOKUP(Tabla1[[#This Row],[Código_Actividad]],'Formulario PPGR2'!$H$10:$I$1048576,2,FALSE),"")</f>
        <v/>
      </c>
      <c r="I1034" s="384" t="str">
        <f>IFERROR(VLOOKUP(Tabla1[[#This Row],[Código_Actividad]],Tabla2[[Código]:[Total de Acciones ]],15,FALSE),"")</f>
        <v/>
      </c>
      <c r="J1034" s="556"/>
      <c r="K1034" s="558" t="str">
        <f>IFERROR(VLOOKUP($J1034,[3]LSIns!$B$5:$C$45,2,FALSE),"")</f>
        <v/>
      </c>
      <c r="L1034" s="557"/>
      <c r="M1034" s="382" t="str">
        <f>IFERROR(VLOOKUP($L1034,[4]Insumos!$C$2:$F$517,2,FALSE),"")</f>
        <v/>
      </c>
      <c r="N1034" s="505"/>
      <c r="O1034" s="338" t="str">
        <f>IFERROR(VLOOKUP($L1034,[4]Insumos!$C$2:$F$517,3,FALSE),"")</f>
        <v/>
      </c>
      <c r="P1034" s="337" t="e">
        <f>+Tabla1[[#This Row],[Precio Unitario]]*Tabla1[[#This Row],[Cantidad de Insumos]]</f>
        <v>#VALUE!</v>
      </c>
      <c r="Q1034" s="380" t="str">
        <f>IFERROR(VLOOKUP($L1034,[4]Insumos!$C$2:$F$517,4,FALSE),"")</f>
        <v/>
      </c>
      <c r="R1034" s="556"/>
    </row>
    <row r="1035" spans="2:18" x14ac:dyDescent="0.25">
      <c r="B1035" s="403" t="str">
        <f>IF(Tabla1[[#This Row],[Código_Actividad]]="","",CONCATENATE(Tabla1[[#This Row],[POA]],".",Tabla1[[#This Row],[SRS]],".",Tabla1[[#This Row],[AREA]],".",Tabla1[[#This Row],[TIPO]]))</f>
        <v/>
      </c>
      <c r="C1035" s="403" t="str">
        <f>IF(Tabla1[[#This Row],[Código_Actividad]]="","",'Formulario PPGR1'!#REF!)</f>
        <v/>
      </c>
      <c r="D1035" s="403" t="str">
        <f>IF(Tabla1[[#This Row],[Código_Actividad]]="","",'Formulario PPGR1'!#REF!)</f>
        <v/>
      </c>
      <c r="E1035" s="403" t="str">
        <f>IF(Tabla1[[#This Row],[Código_Actividad]]="","",'Formulario PPGR1'!#REF!)</f>
        <v/>
      </c>
      <c r="F1035" s="403" t="str">
        <f>IF(Tabla1[[#This Row],[Código_Actividad]]="","",'Formulario PPGR1'!#REF!)</f>
        <v/>
      </c>
      <c r="G1035" s="335"/>
      <c r="H1035" s="572" t="str">
        <f>IFERROR(VLOOKUP(Tabla1[[#This Row],[Código_Actividad]],'Formulario PPGR2'!$H$10:$I$1048576,2,FALSE),"")</f>
        <v/>
      </c>
      <c r="I1035" s="384" t="str">
        <f>IFERROR(VLOOKUP(Tabla1[[#This Row],[Código_Actividad]],Tabla2[[Código]:[Total de Acciones ]],15,FALSE),"")</f>
        <v/>
      </c>
      <c r="J1035" s="556"/>
      <c r="K1035" s="558" t="str">
        <f>IFERROR(VLOOKUP($J1035,[3]LSIns!$B$5:$C$45,2,FALSE),"")</f>
        <v/>
      </c>
      <c r="L1035" s="557"/>
      <c r="M1035" s="382" t="str">
        <f>IFERROR(VLOOKUP($L1035,[4]Insumos!$C$2:$F$517,2,FALSE),"")</f>
        <v/>
      </c>
      <c r="N1035" s="505"/>
      <c r="O1035" s="338" t="str">
        <f>IFERROR(VLOOKUP($L1035,[4]Insumos!$C$2:$F$517,3,FALSE),"")</f>
        <v/>
      </c>
      <c r="P1035" s="337" t="e">
        <f>+Tabla1[[#This Row],[Precio Unitario]]*Tabla1[[#This Row],[Cantidad de Insumos]]</f>
        <v>#VALUE!</v>
      </c>
      <c r="Q1035" s="380" t="str">
        <f>IFERROR(VLOOKUP($L1035,[4]Insumos!$C$2:$F$517,4,FALSE),"")</f>
        <v/>
      </c>
      <c r="R1035" s="556"/>
    </row>
    <row r="1036" spans="2:18" x14ac:dyDescent="0.25">
      <c r="B1036" s="403" t="str">
        <f>IF(Tabla1[[#This Row],[Código_Actividad]]="","",CONCATENATE(Tabla1[[#This Row],[POA]],".",Tabla1[[#This Row],[SRS]],".",Tabla1[[#This Row],[AREA]],".",Tabla1[[#This Row],[TIPO]]))</f>
        <v/>
      </c>
      <c r="C1036" s="403" t="str">
        <f>IF(Tabla1[[#This Row],[Código_Actividad]]="","",'Formulario PPGR1'!#REF!)</f>
        <v/>
      </c>
      <c r="D1036" s="403" t="str">
        <f>IF(Tabla1[[#This Row],[Código_Actividad]]="","",'Formulario PPGR1'!#REF!)</f>
        <v/>
      </c>
      <c r="E1036" s="403" t="str">
        <f>IF(Tabla1[[#This Row],[Código_Actividad]]="","",'Formulario PPGR1'!#REF!)</f>
        <v/>
      </c>
      <c r="F1036" s="403" t="str">
        <f>IF(Tabla1[[#This Row],[Código_Actividad]]="","",'Formulario PPGR1'!#REF!)</f>
        <v/>
      </c>
      <c r="G1036" s="335"/>
      <c r="H1036" s="572" t="str">
        <f>IFERROR(VLOOKUP(Tabla1[[#This Row],[Código_Actividad]],'Formulario PPGR2'!$H$10:$I$1048576,2,FALSE),"")</f>
        <v/>
      </c>
      <c r="I1036" s="384" t="str">
        <f>IFERROR(VLOOKUP(Tabla1[[#This Row],[Código_Actividad]],Tabla2[[Código]:[Total de Acciones ]],15,FALSE),"")</f>
        <v/>
      </c>
      <c r="J1036" s="556"/>
      <c r="K1036" s="558" t="str">
        <f>IFERROR(VLOOKUP($J1036,[3]LSIns!$B$5:$C$45,2,FALSE),"")</f>
        <v/>
      </c>
      <c r="L1036" s="557"/>
      <c r="M1036" s="382" t="str">
        <f>IFERROR(VLOOKUP($L1036,[4]Insumos!$C$2:$F$517,2,FALSE),"")</f>
        <v/>
      </c>
      <c r="N1036" s="505"/>
      <c r="O1036" s="338" t="str">
        <f>IFERROR(VLOOKUP($L1036,[4]Insumos!$C$2:$F$517,3,FALSE),"")</f>
        <v/>
      </c>
      <c r="P1036" s="337" t="e">
        <f>+Tabla1[[#This Row],[Precio Unitario]]*Tabla1[[#This Row],[Cantidad de Insumos]]</f>
        <v>#VALUE!</v>
      </c>
      <c r="Q1036" s="380" t="str">
        <f>IFERROR(VLOOKUP($L1036,[4]Insumos!$C$2:$F$517,4,FALSE),"")</f>
        <v/>
      </c>
      <c r="R1036" s="556"/>
    </row>
    <row r="1037" spans="2:18" x14ac:dyDescent="0.25">
      <c r="B1037" s="403" t="str">
        <f>IF(Tabla1[[#This Row],[Código_Actividad]]="","",CONCATENATE(Tabla1[[#This Row],[POA]],".",Tabla1[[#This Row],[SRS]],".",Tabla1[[#This Row],[AREA]],".",Tabla1[[#This Row],[TIPO]]))</f>
        <v/>
      </c>
      <c r="C1037" s="403" t="str">
        <f>IF(Tabla1[[#This Row],[Código_Actividad]]="","",'Formulario PPGR1'!#REF!)</f>
        <v/>
      </c>
      <c r="D1037" s="403" t="str">
        <f>IF(Tabla1[[#This Row],[Código_Actividad]]="","",'Formulario PPGR1'!#REF!)</f>
        <v/>
      </c>
      <c r="E1037" s="403" t="str">
        <f>IF(Tabla1[[#This Row],[Código_Actividad]]="","",'Formulario PPGR1'!#REF!)</f>
        <v/>
      </c>
      <c r="F1037" s="403" t="str">
        <f>IF(Tabla1[[#This Row],[Código_Actividad]]="","",'Formulario PPGR1'!#REF!)</f>
        <v/>
      </c>
      <c r="G1037" s="335"/>
      <c r="H1037" s="572" t="str">
        <f>IFERROR(VLOOKUP(Tabla1[[#This Row],[Código_Actividad]],'Formulario PPGR2'!$H$10:$I$1048576,2,FALSE),"")</f>
        <v/>
      </c>
      <c r="I1037" s="384" t="str">
        <f>IFERROR(VLOOKUP(Tabla1[[#This Row],[Código_Actividad]],Tabla2[[Código]:[Total de Acciones ]],15,FALSE),"")</f>
        <v/>
      </c>
      <c r="J1037" s="556"/>
      <c r="K1037" s="558" t="str">
        <f>IFERROR(VLOOKUP($J1037,[3]LSIns!$B$5:$C$45,2,FALSE),"")</f>
        <v/>
      </c>
      <c r="L1037" s="557"/>
      <c r="M1037" s="382" t="str">
        <f>IFERROR(VLOOKUP($L1037,[4]Insumos!$C$2:$F$517,2,FALSE),"")</f>
        <v/>
      </c>
      <c r="N1037" s="505"/>
      <c r="O1037" s="338" t="str">
        <f>IFERROR(VLOOKUP($L1037,[4]Insumos!$C$2:$F$517,3,FALSE),"")</f>
        <v/>
      </c>
      <c r="P1037" s="337" t="e">
        <f>+Tabla1[[#This Row],[Precio Unitario]]*Tabla1[[#This Row],[Cantidad de Insumos]]</f>
        <v>#VALUE!</v>
      </c>
      <c r="Q1037" s="380" t="str">
        <f>IFERROR(VLOOKUP($L1037,[4]Insumos!$C$2:$F$517,4,FALSE),"")</f>
        <v/>
      </c>
      <c r="R1037" s="556"/>
    </row>
    <row r="1038" spans="2:18" x14ac:dyDescent="0.25">
      <c r="B1038" s="403" t="str">
        <f>IF(Tabla1[[#This Row],[Código_Actividad]]="","",CONCATENATE(Tabla1[[#This Row],[POA]],".",Tabla1[[#This Row],[SRS]],".",Tabla1[[#This Row],[AREA]],".",Tabla1[[#This Row],[TIPO]]))</f>
        <v/>
      </c>
      <c r="C1038" s="403" t="str">
        <f>IF(Tabla1[[#This Row],[Código_Actividad]]="","",'Formulario PPGR1'!#REF!)</f>
        <v/>
      </c>
      <c r="D1038" s="403" t="str">
        <f>IF(Tabla1[[#This Row],[Código_Actividad]]="","",'Formulario PPGR1'!#REF!)</f>
        <v/>
      </c>
      <c r="E1038" s="403" t="str">
        <f>IF(Tabla1[[#This Row],[Código_Actividad]]="","",'Formulario PPGR1'!#REF!)</f>
        <v/>
      </c>
      <c r="F1038" s="403" t="str">
        <f>IF(Tabla1[[#This Row],[Código_Actividad]]="","",'Formulario PPGR1'!#REF!)</f>
        <v/>
      </c>
      <c r="G1038" s="335"/>
      <c r="H1038" s="572" t="str">
        <f>IFERROR(VLOOKUP(Tabla1[[#This Row],[Código_Actividad]],'Formulario PPGR2'!$H$10:$I$1048576,2,FALSE),"")</f>
        <v/>
      </c>
      <c r="I1038" s="384" t="str">
        <f>IFERROR(VLOOKUP(Tabla1[[#This Row],[Código_Actividad]],Tabla2[[Código]:[Total de Acciones ]],15,FALSE),"")</f>
        <v/>
      </c>
      <c r="J1038" s="556"/>
      <c r="K1038" s="558" t="str">
        <f>IFERROR(VLOOKUP($J1038,[3]LSIns!$B$5:$C$45,2,FALSE),"")</f>
        <v/>
      </c>
      <c r="L1038" s="557"/>
      <c r="M1038" s="382" t="str">
        <f>IFERROR(VLOOKUP($L1038,[4]Insumos!$C$2:$F$517,2,FALSE),"")</f>
        <v/>
      </c>
      <c r="N1038" s="505"/>
      <c r="O1038" s="338" t="str">
        <f>IFERROR(VLOOKUP($L1038,[4]Insumos!$C$2:$F$517,3,FALSE),"")</f>
        <v/>
      </c>
      <c r="P1038" s="337" t="e">
        <f>+Tabla1[[#This Row],[Precio Unitario]]*Tabla1[[#This Row],[Cantidad de Insumos]]</f>
        <v>#VALUE!</v>
      </c>
      <c r="Q1038" s="380" t="str">
        <f>IFERROR(VLOOKUP($L1038,[4]Insumos!$C$2:$F$517,4,FALSE),"")</f>
        <v/>
      </c>
      <c r="R1038" s="556"/>
    </row>
    <row r="1039" spans="2:18" x14ac:dyDescent="0.25">
      <c r="B1039" s="403" t="str">
        <f>IF(Tabla1[[#This Row],[Código_Actividad]]="","",CONCATENATE(Tabla1[[#This Row],[POA]],".",Tabla1[[#This Row],[SRS]],".",Tabla1[[#This Row],[AREA]],".",Tabla1[[#This Row],[TIPO]]))</f>
        <v/>
      </c>
      <c r="C1039" s="403" t="str">
        <f>IF(Tabla1[[#This Row],[Código_Actividad]]="","",'Formulario PPGR1'!#REF!)</f>
        <v/>
      </c>
      <c r="D1039" s="403" t="str">
        <f>IF(Tabla1[[#This Row],[Código_Actividad]]="","",'Formulario PPGR1'!#REF!)</f>
        <v/>
      </c>
      <c r="E1039" s="403" t="str">
        <f>IF(Tabla1[[#This Row],[Código_Actividad]]="","",'Formulario PPGR1'!#REF!)</f>
        <v/>
      </c>
      <c r="F1039" s="403" t="str">
        <f>IF(Tabla1[[#This Row],[Código_Actividad]]="","",'Formulario PPGR1'!#REF!)</f>
        <v/>
      </c>
      <c r="G1039" s="335"/>
      <c r="H1039" s="572" t="str">
        <f>IFERROR(VLOOKUP(Tabla1[[#This Row],[Código_Actividad]],'Formulario PPGR2'!$H$10:$I$1048576,2,FALSE),"")</f>
        <v/>
      </c>
      <c r="I1039" s="384" t="str">
        <f>IFERROR(VLOOKUP(Tabla1[[#This Row],[Código_Actividad]],Tabla2[[Código]:[Total de Acciones ]],15,FALSE),"")</f>
        <v/>
      </c>
      <c r="J1039" s="556"/>
      <c r="K1039" s="558" t="str">
        <f>IFERROR(VLOOKUP($J1039,[3]LSIns!$B$5:$C$45,2,FALSE),"")</f>
        <v/>
      </c>
      <c r="L1039" s="557"/>
      <c r="M1039" s="382" t="str">
        <f>IFERROR(VLOOKUP($L1039,[4]Insumos!$C$2:$F$517,2,FALSE),"")</f>
        <v/>
      </c>
      <c r="N1039" s="505"/>
      <c r="O1039" s="338" t="str">
        <f>IFERROR(VLOOKUP($L1039,[4]Insumos!$C$2:$F$517,3,FALSE),"")</f>
        <v/>
      </c>
      <c r="P1039" s="337" t="e">
        <f>+Tabla1[[#This Row],[Precio Unitario]]*Tabla1[[#This Row],[Cantidad de Insumos]]</f>
        <v>#VALUE!</v>
      </c>
      <c r="Q1039" s="380" t="str">
        <f>IFERROR(VLOOKUP($L1039,[4]Insumos!$C$2:$F$517,4,FALSE),"")</f>
        <v/>
      </c>
      <c r="R1039" s="556"/>
    </row>
    <row r="1040" spans="2:18" x14ac:dyDescent="0.25">
      <c r="B1040" s="403" t="str">
        <f>IF(Tabla1[[#This Row],[Código_Actividad]]="","",CONCATENATE(Tabla1[[#This Row],[POA]],".",Tabla1[[#This Row],[SRS]],".",Tabla1[[#This Row],[AREA]],".",Tabla1[[#This Row],[TIPO]]))</f>
        <v/>
      </c>
      <c r="C1040" s="403" t="str">
        <f>IF(Tabla1[[#This Row],[Código_Actividad]]="","",'Formulario PPGR1'!#REF!)</f>
        <v/>
      </c>
      <c r="D1040" s="403" t="str">
        <f>IF(Tabla1[[#This Row],[Código_Actividad]]="","",'Formulario PPGR1'!#REF!)</f>
        <v/>
      </c>
      <c r="E1040" s="403" t="str">
        <f>IF(Tabla1[[#This Row],[Código_Actividad]]="","",'Formulario PPGR1'!#REF!)</f>
        <v/>
      </c>
      <c r="F1040" s="403" t="str">
        <f>IF(Tabla1[[#This Row],[Código_Actividad]]="","",'Formulario PPGR1'!#REF!)</f>
        <v/>
      </c>
      <c r="G1040" s="335"/>
      <c r="H1040" s="572" t="str">
        <f>IFERROR(VLOOKUP(Tabla1[[#This Row],[Código_Actividad]],'Formulario PPGR2'!$H$10:$I$1048576,2,FALSE),"")</f>
        <v/>
      </c>
      <c r="I1040" s="384" t="str">
        <f>IFERROR(VLOOKUP(Tabla1[[#This Row],[Código_Actividad]],Tabla2[[Código]:[Total de Acciones ]],15,FALSE),"")</f>
        <v/>
      </c>
      <c r="J1040" s="556"/>
      <c r="K1040" s="558" t="str">
        <f>IFERROR(VLOOKUP($J1040,[3]LSIns!$B$5:$C$45,2,FALSE),"")</f>
        <v/>
      </c>
      <c r="L1040" s="557"/>
      <c r="M1040" s="382" t="str">
        <f>IFERROR(VLOOKUP($L1040,[4]Insumos!$C$2:$F$517,2,FALSE),"")</f>
        <v/>
      </c>
      <c r="N1040" s="505"/>
      <c r="O1040" s="338" t="str">
        <f>IFERROR(VLOOKUP($L1040,[4]Insumos!$C$2:$F$517,3,FALSE),"")</f>
        <v/>
      </c>
      <c r="P1040" s="337" t="e">
        <f>+Tabla1[[#This Row],[Precio Unitario]]*Tabla1[[#This Row],[Cantidad de Insumos]]</f>
        <v>#VALUE!</v>
      </c>
      <c r="Q1040" s="380" t="str">
        <f>IFERROR(VLOOKUP($L1040,[4]Insumos!$C$2:$F$517,4,FALSE),"")</f>
        <v/>
      </c>
      <c r="R1040" s="556"/>
    </row>
    <row r="1041" spans="2:18" x14ac:dyDescent="0.25">
      <c r="B1041" s="403" t="str">
        <f>IF(Tabla1[[#This Row],[Código_Actividad]]="","",CONCATENATE(Tabla1[[#This Row],[POA]],".",Tabla1[[#This Row],[SRS]],".",Tabla1[[#This Row],[AREA]],".",Tabla1[[#This Row],[TIPO]]))</f>
        <v/>
      </c>
      <c r="C1041" s="403" t="str">
        <f>IF(Tabla1[[#This Row],[Código_Actividad]]="","",'Formulario PPGR1'!#REF!)</f>
        <v/>
      </c>
      <c r="D1041" s="403" t="str">
        <f>IF(Tabla1[[#This Row],[Código_Actividad]]="","",'Formulario PPGR1'!#REF!)</f>
        <v/>
      </c>
      <c r="E1041" s="403" t="str">
        <f>IF(Tabla1[[#This Row],[Código_Actividad]]="","",'Formulario PPGR1'!#REF!)</f>
        <v/>
      </c>
      <c r="F1041" s="403" t="str">
        <f>IF(Tabla1[[#This Row],[Código_Actividad]]="","",'Formulario PPGR1'!#REF!)</f>
        <v/>
      </c>
      <c r="G1041" s="335"/>
      <c r="H1041" s="572" t="str">
        <f>IFERROR(VLOOKUP(Tabla1[[#This Row],[Código_Actividad]],'Formulario PPGR2'!$H$10:$I$1048576,2,FALSE),"")</f>
        <v/>
      </c>
      <c r="I1041" s="384" t="str">
        <f>IFERROR(VLOOKUP(Tabla1[[#This Row],[Código_Actividad]],Tabla2[[Código]:[Total de Acciones ]],15,FALSE),"")</f>
        <v/>
      </c>
      <c r="J1041" s="556"/>
      <c r="K1041" s="558" t="str">
        <f>IFERROR(VLOOKUP($J1041,[3]LSIns!$B$5:$C$45,2,FALSE),"")</f>
        <v/>
      </c>
      <c r="L1041" s="557"/>
      <c r="M1041" s="382" t="str">
        <f>IFERROR(VLOOKUP($L1041,[4]Insumos!$C$2:$F$517,2,FALSE),"")</f>
        <v/>
      </c>
      <c r="N1041" s="505"/>
      <c r="O1041" s="338" t="str">
        <f>IFERROR(VLOOKUP($L1041,[4]Insumos!$C$2:$F$517,3,FALSE),"")</f>
        <v/>
      </c>
      <c r="P1041" s="337" t="e">
        <f>+Tabla1[[#This Row],[Precio Unitario]]*Tabla1[[#This Row],[Cantidad de Insumos]]</f>
        <v>#VALUE!</v>
      </c>
      <c r="Q1041" s="380" t="str">
        <f>IFERROR(VLOOKUP($L1041,[4]Insumos!$C$2:$F$517,4,FALSE),"")</f>
        <v/>
      </c>
      <c r="R1041" s="556"/>
    </row>
    <row r="1042" spans="2:18" x14ac:dyDescent="0.25">
      <c r="B1042" s="403" t="str">
        <f>IF(Tabla1[[#This Row],[Código_Actividad]]="","",CONCATENATE(Tabla1[[#This Row],[POA]],".",Tabla1[[#This Row],[SRS]],".",Tabla1[[#This Row],[AREA]],".",Tabla1[[#This Row],[TIPO]]))</f>
        <v/>
      </c>
      <c r="C1042" s="403" t="str">
        <f>IF(Tabla1[[#This Row],[Código_Actividad]]="","",'Formulario PPGR1'!#REF!)</f>
        <v/>
      </c>
      <c r="D1042" s="403" t="str">
        <f>IF(Tabla1[[#This Row],[Código_Actividad]]="","",'Formulario PPGR1'!#REF!)</f>
        <v/>
      </c>
      <c r="E1042" s="403" t="str">
        <f>IF(Tabla1[[#This Row],[Código_Actividad]]="","",'Formulario PPGR1'!#REF!)</f>
        <v/>
      </c>
      <c r="F1042" s="403" t="str">
        <f>IF(Tabla1[[#This Row],[Código_Actividad]]="","",'Formulario PPGR1'!#REF!)</f>
        <v/>
      </c>
      <c r="G1042" s="335"/>
      <c r="H1042" s="572" t="str">
        <f>IFERROR(VLOOKUP(Tabla1[[#This Row],[Código_Actividad]],'Formulario PPGR2'!$H$10:$I$1048576,2,FALSE),"")</f>
        <v/>
      </c>
      <c r="I1042" s="384" t="str">
        <f>IFERROR(VLOOKUP(Tabla1[[#This Row],[Código_Actividad]],Tabla2[[Código]:[Total de Acciones ]],15,FALSE),"")</f>
        <v/>
      </c>
      <c r="J1042" s="556"/>
      <c r="K1042" s="558" t="str">
        <f>IFERROR(VLOOKUP($J1042,[3]LSIns!$B$5:$C$45,2,FALSE),"")</f>
        <v/>
      </c>
      <c r="L1042" s="557"/>
      <c r="M1042" s="382" t="str">
        <f>IFERROR(VLOOKUP($L1042,[4]Insumos!$C$2:$F$517,2,FALSE),"")</f>
        <v/>
      </c>
      <c r="N1042" s="505"/>
      <c r="O1042" s="338" t="str">
        <f>IFERROR(VLOOKUP($L1042,[4]Insumos!$C$2:$F$517,3,FALSE),"")</f>
        <v/>
      </c>
      <c r="P1042" s="337" t="e">
        <f>+Tabla1[[#This Row],[Precio Unitario]]*Tabla1[[#This Row],[Cantidad de Insumos]]</f>
        <v>#VALUE!</v>
      </c>
      <c r="Q1042" s="380" t="str">
        <f>IFERROR(VLOOKUP($L1042,[4]Insumos!$C$2:$F$517,4,FALSE),"")</f>
        <v/>
      </c>
      <c r="R1042" s="556"/>
    </row>
    <row r="1043" spans="2:18" x14ac:dyDescent="0.25">
      <c r="B1043" s="403" t="str">
        <f>IF(Tabla1[[#This Row],[Código_Actividad]]="","",CONCATENATE(Tabla1[[#This Row],[POA]],".",Tabla1[[#This Row],[SRS]],".",Tabla1[[#This Row],[AREA]],".",Tabla1[[#This Row],[TIPO]]))</f>
        <v/>
      </c>
      <c r="C1043" s="403" t="str">
        <f>IF(Tabla1[[#This Row],[Código_Actividad]]="","",'Formulario PPGR1'!#REF!)</f>
        <v/>
      </c>
      <c r="D1043" s="403" t="str">
        <f>IF(Tabla1[[#This Row],[Código_Actividad]]="","",'Formulario PPGR1'!#REF!)</f>
        <v/>
      </c>
      <c r="E1043" s="403" t="str">
        <f>IF(Tabla1[[#This Row],[Código_Actividad]]="","",'Formulario PPGR1'!#REF!)</f>
        <v/>
      </c>
      <c r="F1043" s="403" t="str">
        <f>IF(Tabla1[[#This Row],[Código_Actividad]]="","",'Formulario PPGR1'!#REF!)</f>
        <v/>
      </c>
      <c r="G1043" s="335"/>
      <c r="H1043" s="572" t="str">
        <f>IFERROR(VLOOKUP(Tabla1[[#This Row],[Código_Actividad]],'Formulario PPGR2'!$H$10:$I$1048576,2,FALSE),"")</f>
        <v/>
      </c>
      <c r="I1043" s="384" t="str">
        <f>IFERROR(VLOOKUP(Tabla1[[#This Row],[Código_Actividad]],Tabla2[[Código]:[Total de Acciones ]],15,FALSE),"")</f>
        <v/>
      </c>
      <c r="J1043" s="556"/>
      <c r="K1043" s="558" t="str">
        <f>IFERROR(VLOOKUP($J1043,[3]LSIns!$B$5:$C$45,2,FALSE),"")</f>
        <v/>
      </c>
      <c r="L1043" s="557"/>
      <c r="M1043" s="382" t="str">
        <f>IFERROR(VLOOKUP($L1043,[4]Insumos!$C$2:$F$517,2,FALSE),"")</f>
        <v/>
      </c>
      <c r="N1043" s="505"/>
      <c r="O1043" s="338" t="str">
        <f>IFERROR(VLOOKUP($L1043,[4]Insumos!$C$2:$F$517,3,FALSE),"")</f>
        <v/>
      </c>
      <c r="P1043" s="337" t="e">
        <f>+Tabla1[[#This Row],[Precio Unitario]]*Tabla1[[#This Row],[Cantidad de Insumos]]</f>
        <v>#VALUE!</v>
      </c>
      <c r="Q1043" s="380" t="str">
        <f>IFERROR(VLOOKUP($L1043,[4]Insumos!$C$2:$F$517,4,FALSE),"")</f>
        <v/>
      </c>
      <c r="R1043" s="556"/>
    </row>
    <row r="1044" spans="2:18" x14ac:dyDescent="0.25">
      <c r="B1044" s="403" t="str">
        <f>IF(Tabla1[[#This Row],[Código_Actividad]]="","",CONCATENATE(Tabla1[[#This Row],[POA]],".",Tabla1[[#This Row],[SRS]],".",Tabla1[[#This Row],[AREA]],".",Tabla1[[#This Row],[TIPO]]))</f>
        <v/>
      </c>
      <c r="C1044" s="403" t="str">
        <f>IF(Tabla1[[#This Row],[Código_Actividad]]="","",'Formulario PPGR1'!#REF!)</f>
        <v/>
      </c>
      <c r="D1044" s="403" t="str">
        <f>IF(Tabla1[[#This Row],[Código_Actividad]]="","",'Formulario PPGR1'!#REF!)</f>
        <v/>
      </c>
      <c r="E1044" s="403" t="str">
        <f>IF(Tabla1[[#This Row],[Código_Actividad]]="","",'Formulario PPGR1'!#REF!)</f>
        <v/>
      </c>
      <c r="F1044" s="403" t="str">
        <f>IF(Tabla1[[#This Row],[Código_Actividad]]="","",'Formulario PPGR1'!#REF!)</f>
        <v/>
      </c>
      <c r="G1044" s="335"/>
      <c r="H1044" s="572" t="str">
        <f>IFERROR(VLOOKUP(Tabla1[[#This Row],[Código_Actividad]],'Formulario PPGR2'!$H$10:$I$1048576,2,FALSE),"")</f>
        <v/>
      </c>
      <c r="I1044" s="384" t="str">
        <f>IFERROR(VLOOKUP(Tabla1[[#This Row],[Código_Actividad]],Tabla2[[Código]:[Total de Acciones ]],15,FALSE),"")</f>
        <v/>
      </c>
      <c r="J1044" s="556"/>
      <c r="K1044" s="558" t="str">
        <f>IFERROR(VLOOKUP($J1044,[3]LSIns!$B$5:$C$45,2,FALSE),"")</f>
        <v/>
      </c>
      <c r="L1044" s="557"/>
      <c r="M1044" s="382" t="str">
        <f>IFERROR(VLOOKUP($L1044,[4]Insumos!$C$2:$F$517,2,FALSE),"")</f>
        <v/>
      </c>
      <c r="N1044" s="505"/>
      <c r="O1044" s="338" t="str">
        <f>IFERROR(VLOOKUP($L1044,[4]Insumos!$C$2:$F$517,3,FALSE),"")</f>
        <v/>
      </c>
      <c r="P1044" s="337" t="e">
        <f>+Tabla1[[#This Row],[Precio Unitario]]*Tabla1[[#This Row],[Cantidad de Insumos]]</f>
        <v>#VALUE!</v>
      </c>
      <c r="Q1044" s="380" t="str">
        <f>IFERROR(VLOOKUP($L1044,[4]Insumos!$C$2:$F$517,4,FALSE),"")</f>
        <v/>
      </c>
      <c r="R1044" s="556"/>
    </row>
    <row r="1045" spans="2:18" x14ac:dyDescent="0.25">
      <c r="B1045" s="403" t="str">
        <f>IF(Tabla1[[#This Row],[Código_Actividad]]="","",CONCATENATE(Tabla1[[#This Row],[POA]],".",Tabla1[[#This Row],[SRS]],".",Tabla1[[#This Row],[AREA]],".",Tabla1[[#This Row],[TIPO]]))</f>
        <v/>
      </c>
      <c r="C1045" s="403" t="str">
        <f>IF(Tabla1[[#This Row],[Código_Actividad]]="","",'Formulario PPGR1'!#REF!)</f>
        <v/>
      </c>
      <c r="D1045" s="403" t="str">
        <f>IF(Tabla1[[#This Row],[Código_Actividad]]="","",'Formulario PPGR1'!#REF!)</f>
        <v/>
      </c>
      <c r="E1045" s="403" t="str">
        <f>IF(Tabla1[[#This Row],[Código_Actividad]]="","",'Formulario PPGR1'!#REF!)</f>
        <v/>
      </c>
      <c r="F1045" s="403" t="str">
        <f>IF(Tabla1[[#This Row],[Código_Actividad]]="","",'Formulario PPGR1'!#REF!)</f>
        <v/>
      </c>
      <c r="G1045" s="335"/>
      <c r="H1045" s="572" t="str">
        <f>IFERROR(VLOOKUP(Tabla1[[#This Row],[Código_Actividad]],'Formulario PPGR2'!$H$10:$I$1048576,2,FALSE),"")</f>
        <v/>
      </c>
      <c r="I1045" s="384" t="str">
        <f>IFERROR(VLOOKUP(Tabla1[[#This Row],[Código_Actividad]],Tabla2[[Código]:[Total de Acciones ]],15,FALSE),"")</f>
        <v/>
      </c>
      <c r="J1045" s="556"/>
      <c r="K1045" s="558" t="str">
        <f>IFERROR(VLOOKUP($J1045,[3]LSIns!$B$5:$C$45,2,FALSE),"")</f>
        <v/>
      </c>
      <c r="L1045" s="557"/>
      <c r="M1045" s="382" t="str">
        <f>IFERROR(VLOOKUP($L1045,[4]Insumos!$C$2:$F$517,2,FALSE),"")</f>
        <v/>
      </c>
      <c r="N1045" s="505"/>
      <c r="O1045" s="338" t="str">
        <f>IFERROR(VLOOKUP($L1045,[4]Insumos!$C$2:$F$517,3,FALSE),"")</f>
        <v/>
      </c>
      <c r="P1045" s="337" t="e">
        <f>+Tabla1[[#This Row],[Precio Unitario]]*Tabla1[[#This Row],[Cantidad de Insumos]]</f>
        <v>#VALUE!</v>
      </c>
      <c r="Q1045" s="380" t="str">
        <f>IFERROR(VLOOKUP($L1045,[4]Insumos!$C$2:$F$517,4,FALSE),"")</f>
        <v/>
      </c>
      <c r="R1045" s="556"/>
    </row>
    <row r="1046" spans="2:18" x14ac:dyDescent="0.25">
      <c r="B1046" s="403" t="str">
        <f>IF(Tabla1[[#This Row],[Código_Actividad]]="","",CONCATENATE(Tabla1[[#This Row],[POA]],".",Tabla1[[#This Row],[SRS]],".",Tabla1[[#This Row],[AREA]],".",Tabla1[[#This Row],[TIPO]]))</f>
        <v/>
      </c>
      <c r="C1046" s="403" t="str">
        <f>IF(Tabla1[[#This Row],[Código_Actividad]]="","",'Formulario PPGR1'!#REF!)</f>
        <v/>
      </c>
      <c r="D1046" s="403" t="str">
        <f>IF(Tabla1[[#This Row],[Código_Actividad]]="","",'Formulario PPGR1'!#REF!)</f>
        <v/>
      </c>
      <c r="E1046" s="403" t="str">
        <f>IF(Tabla1[[#This Row],[Código_Actividad]]="","",'Formulario PPGR1'!#REF!)</f>
        <v/>
      </c>
      <c r="F1046" s="403" t="str">
        <f>IF(Tabla1[[#This Row],[Código_Actividad]]="","",'Formulario PPGR1'!#REF!)</f>
        <v/>
      </c>
      <c r="G1046" s="335"/>
      <c r="H1046" s="572" t="str">
        <f>IFERROR(VLOOKUP(Tabla1[[#This Row],[Código_Actividad]],'Formulario PPGR2'!$H$10:$I$1048576,2,FALSE),"")</f>
        <v/>
      </c>
      <c r="I1046" s="384" t="str">
        <f>IFERROR(VLOOKUP(Tabla1[[#This Row],[Código_Actividad]],Tabla2[[Código]:[Total de Acciones ]],15,FALSE),"")</f>
        <v/>
      </c>
      <c r="J1046" s="556"/>
      <c r="K1046" s="558" t="str">
        <f>IFERROR(VLOOKUP($J1046,[3]LSIns!$B$5:$C$45,2,FALSE),"")</f>
        <v/>
      </c>
      <c r="L1046" s="557"/>
      <c r="M1046" s="382" t="str">
        <f>IFERROR(VLOOKUP($L1046,[4]Insumos!$C$2:$F$517,2,FALSE),"")</f>
        <v/>
      </c>
      <c r="N1046" s="505"/>
      <c r="O1046" s="338" t="str">
        <f>IFERROR(VLOOKUP($L1046,[4]Insumos!$C$2:$F$517,3,FALSE),"")</f>
        <v/>
      </c>
      <c r="P1046" s="337" t="e">
        <f>+Tabla1[[#This Row],[Precio Unitario]]*Tabla1[[#This Row],[Cantidad de Insumos]]</f>
        <v>#VALUE!</v>
      </c>
      <c r="Q1046" s="380" t="str">
        <f>IFERROR(VLOOKUP($L1046,[4]Insumos!$C$2:$F$517,4,FALSE),"")</f>
        <v/>
      </c>
      <c r="R1046" s="556"/>
    </row>
    <row r="1047" spans="2:18" x14ac:dyDescent="0.25">
      <c r="B1047" s="403" t="str">
        <f>IF(Tabla1[[#This Row],[Código_Actividad]]="","",CONCATENATE(Tabla1[[#This Row],[POA]],".",Tabla1[[#This Row],[SRS]],".",Tabla1[[#This Row],[AREA]],".",Tabla1[[#This Row],[TIPO]]))</f>
        <v/>
      </c>
      <c r="C1047" s="403" t="str">
        <f>IF(Tabla1[[#This Row],[Código_Actividad]]="","",'Formulario PPGR1'!#REF!)</f>
        <v/>
      </c>
      <c r="D1047" s="403" t="str">
        <f>IF(Tabla1[[#This Row],[Código_Actividad]]="","",'Formulario PPGR1'!#REF!)</f>
        <v/>
      </c>
      <c r="E1047" s="403" t="str">
        <f>IF(Tabla1[[#This Row],[Código_Actividad]]="","",'Formulario PPGR1'!#REF!)</f>
        <v/>
      </c>
      <c r="F1047" s="403" t="str">
        <f>IF(Tabla1[[#This Row],[Código_Actividad]]="","",'Formulario PPGR1'!#REF!)</f>
        <v/>
      </c>
      <c r="G1047" s="335"/>
      <c r="H1047" s="572" t="str">
        <f>IFERROR(VLOOKUP(Tabla1[[#This Row],[Código_Actividad]],'Formulario PPGR2'!$H$10:$I$1048576,2,FALSE),"")</f>
        <v/>
      </c>
      <c r="I1047" s="384" t="str">
        <f>IFERROR(VLOOKUP(Tabla1[[#This Row],[Código_Actividad]],Tabla2[[Código]:[Total de Acciones ]],15,FALSE),"")</f>
        <v/>
      </c>
      <c r="J1047" s="556"/>
      <c r="K1047" s="558" t="str">
        <f>IFERROR(VLOOKUP($J1047,[3]LSIns!$B$5:$C$45,2,FALSE),"")</f>
        <v/>
      </c>
      <c r="L1047" s="557"/>
      <c r="M1047" s="382" t="str">
        <f>IFERROR(VLOOKUP($L1047,[4]Insumos!$C$2:$F$517,2,FALSE),"")</f>
        <v/>
      </c>
      <c r="N1047" s="505"/>
      <c r="O1047" s="338" t="str">
        <f>IFERROR(VLOOKUP($L1047,[4]Insumos!$C$2:$F$517,3,FALSE),"")</f>
        <v/>
      </c>
      <c r="P1047" s="337" t="e">
        <f>+Tabla1[[#This Row],[Precio Unitario]]*Tabla1[[#This Row],[Cantidad de Insumos]]</f>
        <v>#VALUE!</v>
      </c>
      <c r="Q1047" s="380" t="str">
        <f>IFERROR(VLOOKUP($L1047,[4]Insumos!$C$2:$F$517,4,FALSE),"")</f>
        <v/>
      </c>
      <c r="R1047" s="556"/>
    </row>
    <row r="1048" spans="2:18" x14ac:dyDescent="0.25">
      <c r="B1048" s="403" t="str">
        <f>IF(Tabla1[[#This Row],[Código_Actividad]]="","",CONCATENATE(Tabla1[[#This Row],[POA]],".",Tabla1[[#This Row],[SRS]],".",Tabla1[[#This Row],[AREA]],".",Tabla1[[#This Row],[TIPO]]))</f>
        <v/>
      </c>
      <c r="C1048" s="403" t="str">
        <f>IF(Tabla1[[#This Row],[Código_Actividad]]="","",'Formulario PPGR1'!#REF!)</f>
        <v/>
      </c>
      <c r="D1048" s="403" t="str">
        <f>IF(Tabla1[[#This Row],[Código_Actividad]]="","",'Formulario PPGR1'!#REF!)</f>
        <v/>
      </c>
      <c r="E1048" s="403" t="str">
        <f>IF(Tabla1[[#This Row],[Código_Actividad]]="","",'Formulario PPGR1'!#REF!)</f>
        <v/>
      </c>
      <c r="F1048" s="403" t="str">
        <f>IF(Tabla1[[#This Row],[Código_Actividad]]="","",'Formulario PPGR1'!#REF!)</f>
        <v/>
      </c>
      <c r="G1048" s="335"/>
      <c r="H1048" s="572" t="str">
        <f>IFERROR(VLOOKUP(Tabla1[[#This Row],[Código_Actividad]],'Formulario PPGR2'!$H$10:$I$1048576,2,FALSE),"")</f>
        <v/>
      </c>
      <c r="I1048" s="384" t="str">
        <f>IFERROR(VLOOKUP(Tabla1[[#This Row],[Código_Actividad]],Tabla2[[Código]:[Total de Acciones ]],15,FALSE),"")</f>
        <v/>
      </c>
      <c r="J1048" s="556"/>
      <c r="K1048" s="558" t="str">
        <f>IFERROR(VLOOKUP($J1048,[3]LSIns!$B$5:$C$45,2,FALSE),"")</f>
        <v/>
      </c>
      <c r="L1048" s="557"/>
      <c r="M1048" s="382" t="str">
        <f>IFERROR(VLOOKUP($L1048,[4]Insumos!$C$2:$F$517,2,FALSE),"")</f>
        <v/>
      </c>
      <c r="N1048" s="505"/>
      <c r="O1048" s="338" t="str">
        <f>IFERROR(VLOOKUP($L1048,[4]Insumos!$C$2:$F$517,3,FALSE),"")</f>
        <v/>
      </c>
      <c r="P1048" s="337" t="e">
        <f>+Tabla1[[#This Row],[Precio Unitario]]*Tabla1[[#This Row],[Cantidad de Insumos]]</f>
        <v>#VALUE!</v>
      </c>
      <c r="Q1048" s="380" t="str">
        <f>IFERROR(VLOOKUP($L1048,[4]Insumos!$C$2:$F$517,4,FALSE),"")</f>
        <v/>
      </c>
      <c r="R1048" s="556"/>
    </row>
    <row r="1049" spans="2:18" x14ac:dyDescent="0.25">
      <c r="B1049" s="403" t="str">
        <f>IF(Tabla1[[#This Row],[Código_Actividad]]="","",CONCATENATE(Tabla1[[#This Row],[POA]],".",Tabla1[[#This Row],[SRS]],".",Tabla1[[#This Row],[AREA]],".",Tabla1[[#This Row],[TIPO]]))</f>
        <v/>
      </c>
      <c r="C1049" s="403" t="str">
        <f>IF(Tabla1[[#This Row],[Código_Actividad]]="","",'Formulario PPGR1'!#REF!)</f>
        <v/>
      </c>
      <c r="D1049" s="403" t="str">
        <f>IF(Tabla1[[#This Row],[Código_Actividad]]="","",'Formulario PPGR1'!#REF!)</f>
        <v/>
      </c>
      <c r="E1049" s="403" t="str">
        <f>IF(Tabla1[[#This Row],[Código_Actividad]]="","",'Formulario PPGR1'!#REF!)</f>
        <v/>
      </c>
      <c r="F1049" s="403" t="str">
        <f>IF(Tabla1[[#This Row],[Código_Actividad]]="","",'Formulario PPGR1'!#REF!)</f>
        <v/>
      </c>
      <c r="G1049" s="335"/>
      <c r="H1049" s="572" t="str">
        <f>IFERROR(VLOOKUP(Tabla1[[#This Row],[Código_Actividad]],'Formulario PPGR2'!$H$10:$I$1048576,2,FALSE),"")</f>
        <v/>
      </c>
      <c r="I1049" s="384" t="str">
        <f>IFERROR(VLOOKUP(Tabla1[[#This Row],[Código_Actividad]],Tabla2[[Código]:[Total de Acciones ]],15,FALSE),"")</f>
        <v/>
      </c>
      <c r="J1049" s="556"/>
      <c r="K1049" s="558" t="str">
        <f>IFERROR(VLOOKUP($J1049,[3]LSIns!$B$5:$C$45,2,FALSE),"")</f>
        <v/>
      </c>
      <c r="L1049" s="557"/>
      <c r="M1049" s="382" t="str">
        <f>IFERROR(VLOOKUP($L1049,[4]Insumos!$C$2:$F$517,2,FALSE),"")</f>
        <v/>
      </c>
      <c r="N1049" s="505"/>
      <c r="O1049" s="338" t="str">
        <f>IFERROR(VLOOKUP($L1049,[4]Insumos!$C$2:$F$517,3,FALSE),"")</f>
        <v/>
      </c>
      <c r="P1049" s="337" t="e">
        <f>+Tabla1[[#This Row],[Precio Unitario]]*Tabla1[[#This Row],[Cantidad de Insumos]]</f>
        <v>#VALUE!</v>
      </c>
      <c r="Q1049" s="380" t="str">
        <f>IFERROR(VLOOKUP($L1049,[4]Insumos!$C$2:$F$517,4,FALSE),"")</f>
        <v/>
      </c>
      <c r="R1049" s="556"/>
    </row>
    <row r="1050" spans="2:18" x14ac:dyDescent="0.25">
      <c r="B1050" s="403" t="str">
        <f>IF(Tabla1[[#This Row],[Código_Actividad]]="","",CONCATENATE(Tabla1[[#This Row],[POA]],".",Tabla1[[#This Row],[SRS]],".",Tabla1[[#This Row],[AREA]],".",Tabla1[[#This Row],[TIPO]]))</f>
        <v/>
      </c>
      <c r="C1050" s="403" t="str">
        <f>IF(Tabla1[[#This Row],[Código_Actividad]]="","",'Formulario PPGR1'!#REF!)</f>
        <v/>
      </c>
      <c r="D1050" s="403" t="str">
        <f>IF(Tabla1[[#This Row],[Código_Actividad]]="","",'Formulario PPGR1'!#REF!)</f>
        <v/>
      </c>
      <c r="E1050" s="403" t="str">
        <f>IF(Tabla1[[#This Row],[Código_Actividad]]="","",'Formulario PPGR1'!#REF!)</f>
        <v/>
      </c>
      <c r="F1050" s="403" t="str">
        <f>IF(Tabla1[[#This Row],[Código_Actividad]]="","",'Formulario PPGR1'!#REF!)</f>
        <v/>
      </c>
      <c r="G1050" s="335"/>
      <c r="H1050" s="572" t="str">
        <f>IFERROR(VLOOKUP(Tabla1[[#This Row],[Código_Actividad]],'Formulario PPGR2'!$H$10:$I$1048576,2,FALSE),"")</f>
        <v/>
      </c>
      <c r="I1050" s="384" t="str">
        <f>IFERROR(VLOOKUP(Tabla1[[#This Row],[Código_Actividad]],Tabla2[[Código]:[Total de Acciones ]],15,FALSE),"")</f>
        <v/>
      </c>
      <c r="J1050" s="556"/>
      <c r="K1050" s="558" t="str">
        <f>IFERROR(VLOOKUP($J1050,[3]LSIns!$B$5:$C$45,2,FALSE),"")</f>
        <v/>
      </c>
      <c r="L1050" s="557"/>
      <c r="M1050" s="382" t="str">
        <f>IFERROR(VLOOKUP($L1050,[4]Insumos!$C$2:$F$517,2,FALSE),"")</f>
        <v/>
      </c>
      <c r="N1050" s="505"/>
      <c r="O1050" s="338" t="str">
        <f>IFERROR(VLOOKUP($L1050,[4]Insumos!$C$2:$F$517,3,FALSE),"")</f>
        <v/>
      </c>
      <c r="P1050" s="337" t="e">
        <f>+Tabla1[[#This Row],[Precio Unitario]]*Tabla1[[#This Row],[Cantidad de Insumos]]</f>
        <v>#VALUE!</v>
      </c>
      <c r="Q1050" s="380" t="str">
        <f>IFERROR(VLOOKUP($L1050,[4]Insumos!$C$2:$F$517,4,FALSE),"")</f>
        <v/>
      </c>
      <c r="R1050" s="556"/>
    </row>
    <row r="1051" spans="2:18" x14ac:dyDescent="0.25">
      <c r="B1051" s="403" t="str">
        <f>IF(Tabla1[[#This Row],[Código_Actividad]]="","",CONCATENATE(Tabla1[[#This Row],[POA]],".",Tabla1[[#This Row],[SRS]],".",Tabla1[[#This Row],[AREA]],".",Tabla1[[#This Row],[TIPO]]))</f>
        <v/>
      </c>
      <c r="C1051" s="403" t="str">
        <f>IF(Tabla1[[#This Row],[Código_Actividad]]="","",'Formulario PPGR1'!#REF!)</f>
        <v/>
      </c>
      <c r="D1051" s="403" t="str">
        <f>IF(Tabla1[[#This Row],[Código_Actividad]]="","",'Formulario PPGR1'!#REF!)</f>
        <v/>
      </c>
      <c r="E1051" s="403" t="str">
        <f>IF(Tabla1[[#This Row],[Código_Actividad]]="","",'Formulario PPGR1'!#REF!)</f>
        <v/>
      </c>
      <c r="F1051" s="403" t="str">
        <f>IF(Tabla1[[#This Row],[Código_Actividad]]="","",'Formulario PPGR1'!#REF!)</f>
        <v/>
      </c>
      <c r="G1051" s="335"/>
      <c r="H1051" s="572" t="str">
        <f>IFERROR(VLOOKUP(Tabla1[[#This Row],[Código_Actividad]],'Formulario PPGR2'!$H$10:$I$1048576,2,FALSE),"")</f>
        <v/>
      </c>
      <c r="I1051" s="384" t="str">
        <f>IFERROR(VLOOKUP(Tabla1[[#This Row],[Código_Actividad]],Tabla2[[Código]:[Total de Acciones ]],15,FALSE),"")</f>
        <v/>
      </c>
      <c r="J1051" s="556"/>
      <c r="K1051" s="558" t="str">
        <f>IFERROR(VLOOKUP($J1051,[3]LSIns!$B$5:$C$45,2,FALSE),"")</f>
        <v/>
      </c>
      <c r="L1051" s="557"/>
      <c r="M1051" s="382" t="str">
        <f>IFERROR(VLOOKUP($L1051,[4]Insumos!$C$2:$F$517,2,FALSE),"")</f>
        <v/>
      </c>
      <c r="N1051" s="505"/>
      <c r="O1051" s="338" t="str">
        <f>IFERROR(VLOOKUP($L1051,[4]Insumos!$C$2:$F$517,3,FALSE),"")</f>
        <v/>
      </c>
      <c r="P1051" s="337" t="e">
        <f>+Tabla1[[#This Row],[Precio Unitario]]*Tabla1[[#This Row],[Cantidad de Insumos]]</f>
        <v>#VALUE!</v>
      </c>
      <c r="Q1051" s="380" t="str">
        <f>IFERROR(VLOOKUP($L1051,[4]Insumos!$C$2:$F$517,4,FALSE),"")</f>
        <v/>
      </c>
      <c r="R1051" s="556"/>
    </row>
    <row r="1052" spans="2:18" x14ac:dyDescent="0.25">
      <c r="B1052" s="403" t="str">
        <f>IF(Tabla1[[#This Row],[Código_Actividad]]="","",CONCATENATE(Tabla1[[#This Row],[POA]],".",Tabla1[[#This Row],[SRS]],".",Tabla1[[#This Row],[AREA]],".",Tabla1[[#This Row],[TIPO]]))</f>
        <v/>
      </c>
      <c r="C1052" s="403" t="str">
        <f>IF(Tabla1[[#This Row],[Código_Actividad]]="","",'Formulario PPGR1'!#REF!)</f>
        <v/>
      </c>
      <c r="D1052" s="403" t="str">
        <f>IF(Tabla1[[#This Row],[Código_Actividad]]="","",'Formulario PPGR1'!#REF!)</f>
        <v/>
      </c>
      <c r="E1052" s="403" t="str">
        <f>IF(Tabla1[[#This Row],[Código_Actividad]]="","",'Formulario PPGR1'!#REF!)</f>
        <v/>
      </c>
      <c r="F1052" s="403" t="str">
        <f>IF(Tabla1[[#This Row],[Código_Actividad]]="","",'Formulario PPGR1'!#REF!)</f>
        <v/>
      </c>
      <c r="G1052" s="335"/>
      <c r="H1052" s="572" t="str">
        <f>IFERROR(VLOOKUP(Tabla1[[#This Row],[Código_Actividad]],'Formulario PPGR2'!$H$10:$I$1048576,2,FALSE),"")</f>
        <v/>
      </c>
      <c r="I1052" s="384" t="str">
        <f>IFERROR(VLOOKUP(Tabla1[[#This Row],[Código_Actividad]],Tabla2[[Código]:[Total de Acciones ]],15,FALSE),"")</f>
        <v/>
      </c>
      <c r="J1052" s="556"/>
      <c r="K1052" s="558" t="str">
        <f>IFERROR(VLOOKUP($J1052,[3]LSIns!$B$5:$C$45,2,FALSE),"")</f>
        <v/>
      </c>
      <c r="L1052" s="557"/>
      <c r="M1052" s="382" t="str">
        <f>IFERROR(VLOOKUP($L1052,[4]Insumos!$C$2:$F$517,2,FALSE),"")</f>
        <v/>
      </c>
      <c r="N1052" s="505"/>
      <c r="O1052" s="338" t="str">
        <f>IFERROR(VLOOKUP($L1052,[4]Insumos!$C$2:$F$517,3,FALSE),"")</f>
        <v/>
      </c>
      <c r="P1052" s="337" t="e">
        <f>+Tabla1[[#This Row],[Precio Unitario]]*Tabla1[[#This Row],[Cantidad de Insumos]]</f>
        <v>#VALUE!</v>
      </c>
      <c r="Q1052" s="380" t="str">
        <f>IFERROR(VLOOKUP($L1052,[4]Insumos!$C$2:$F$517,4,FALSE),"")</f>
        <v/>
      </c>
      <c r="R1052" s="556"/>
    </row>
    <row r="1053" spans="2:18" x14ac:dyDescent="0.25">
      <c r="B1053" s="403" t="str">
        <f>IF(Tabla1[[#This Row],[Código_Actividad]]="","",CONCATENATE(Tabla1[[#This Row],[POA]],".",Tabla1[[#This Row],[SRS]],".",Tabla1[[#This Row],[AREA]],".",Tabla1[[#This Row],[TIPO]]))</f>
        <v/>
      </c>
      <c r="C1053" s="403" t="str">
        <f>IF(Tabla1[[#This Row],[Código_Actividad]]="","",'Formulario PPGR1'!#REF!)</f>
        <v/>
      </c>
      <c r="D1053" s="403" t="str">
        <f>IF(Tabla1[[#This Row],[Código_Actividad]]="","",'Formulario PPGR1'!#REF!)</f>
        <v/>
      </c>
      <c r="E1053" s="403" t="str">
        <f>IF(Tabla1[[#This Row],[Código_Actividad]]="","",'Formulario PPGR1'!#REF!)</f>
        <v/>
      </c>
      <c r="F1053" s="403" t="str">
        <f>IF(Tabla1[[#This Row],[Código_Actividad]]="","",'Formulario PPGR1'!#REF!)</f>
        <v/>
      </c>
      <c r="G1053" s="335"/>
      <c r="H1053" s="572" t="str">
        <f>IFERROR(VLOOKUP(Tabla1[[#This Row],[Código_Actividad]],'Formulario PPGR2'!$H$10:$I$1048576,2,FALSE),"")</f>
        <v/>
      </c>
      <c r="I1053" s="384" t="str">
        <f>IFERROR(VLOOKUP(Tabla1[[#This Row],[Código_Actividad]],Tabla2[[Código]:[Total de Acciones ]],15,FALSE),"")</f>
        <v/>
      </c>
      <c r="J1053" s="556"/>
      <c r="K1053" s="558" t="str">
        <f>IFERROR(VLOOKUP($J1053,[3]LSIns!$B$5:$C$45,2,FALSE),"")</f>
        <v/>
      </c>
      <c r="L1053" s="557"/>
      <c r="M1053" s="382" t="str">
        <f>IFERROR(VLOOKUP($L1053,[4]Insumos!$C$2:$F$517,2,FALSE),"")</f>
        <v/>
      </c>
      <c r="N1053" s="505"/>
      <c r="O1053" s="338" t="str">
        <f>IFERROR(VLOOKUP($L1053,[4]Insumos!$C$2:$F$517,3,FALSE),"")</f>
        <v/>
      </c>
      <c r="P1053" s="337" t="e">
        <f>+Tabla1[[#This Row],[Precio Unitario]]*Tabla1[[#This Row],[Cantidad de Insumos]]</f>
        <v>#VALUE!</v>
      </c>
      <c r="Q1053" s="380" t="str">
        <f>IFERROR(VLOOKUP($L1053,[4]Insumos!$C$2:$F$517,4,FALSE),"")</f>
        <v/>
      </c>
      <c r="R1053" s="556"/>
    </row>
    <row r="1054" spans="2:18" x14ac:dyDescent="0.25">
      <c r="B1054" s="403" t="str">
        <f>IF(Tabla1[[#This Row],[Código_Actividad]]="","",CONCATENATE(Tabla1[[#This Row],[POA]],".",Tabla1[[#This Row],[SRS]],".",Tabla1[[#This Row],[AREA]],".",Tabla1[[#This Row],[TIPO]]))</f>
        <v/>
      </c>
      <c r="C1054" s="403" t="str">
        <f>IF(Tabla1[[#This Row],[Código_Actividad]]="","",'Formulario PPGR1'!#REF!)</f>
        <v/>
      </c>
      <c r="D1054" s="403" t="str">
        <f>IF(Tabla1[[#This Row],[Código_Actividad]]="","",'Formulario PPGR1'!#REF!)</f>
        <v/>
      </c>
      <c r="E1054" s="403" t="str">
        <f>IF(Tabla1[[#This Row],[Código_Actividad]]="","",'Formulario PPGR1'!#REF!)</f>
        <v/>
      </c>
      <c r="F1054" s="403" t="str">
        <f>IF(Tabla1[[#This Row],[Código_Actividad]]="","",'Formulario PPGR1'!#REF!)</f>
        <v/>
      </c>
      <c r="G1054" s="335"/>
      <c r="H1054" s="572" t="str">
        <f>IFERROR(VLOOKUP(Tabla1[[#This Row],[Código_Actividad]],'Formulario PPGR2'!$H$10:$I$1048576,2,FALSE),"")</f>
        <v/>
      </c>
      <c r="I1054" s="384" t="str">
        <f>IFERROR(VLOOKUP(Tabla1[[#This Row],[Código_Actividad]],Tabla2[[Código]:[Total de Acciones ]],15,FALSE),"")</f>
        <v/>
      </c>
      <c r="J1054" s="556"/>
      <c r="K1054" s="558" t="str">
        <f>IFERROR(VLOOKUP($J1054,[3]LSIns!$B$5:$C$45,2,FALSE),"")</f>
        <v/>
      </c>
      <c r="L1054" s="557"/>
      <c r="M1054" s="382" t="str">
        <f>IFERROR(VLOOKUP($L1054,[4]Insumos!$C$2:$F$517,2,FALSE),"")</f>
        <v/>
      </c>
      <c r="N1054" s="505"/>
      <c r="O1054" s="338" t="str">
        <f>IFERROR(VLOOKUP($L1054,[4]Insumos!$C$2:$F$517,3,FALSE),"")</f>
        <v/>
      </c>
      <c r="P1054" s="337" t="e">
        <f>+Tabla1[[#This Row],[Precio Unitario]]*Tabla1[[#This Row],[Cantidad de Insumos]]</f>
        <v>#VALUE!</v>
      </c>
      <c r="Q1054" s="380" t="str">
        <f>IFERROR(VLOOKUP($L1054,[4]Insumos!$C$2:$F$517,4,FALSE),"")</f>
        <v/>
      </c>
      <c r="R1054" s="556"/>
    </row>
    <row r="1055" spans="2:18" x14ac:dyDescent="0.25">
      <c r="B1055" s="403" t="str">
        <f>IF(Tabla1[[#This Row],[Código_Actividad]]="","",CONCATENATE(Tabla1[[#This Row],[POA]],".",Tabla1[[#This Row],[SRS]],".",Tabla1[[#This Row],[AREA]],".",Tabla1[[#This Row],[TIPO]]))</f>
        <v/>
      </c>
      <c r="C1055" s="403" t="str">
        <f>IF(Tabla1[[#This Row],[Código_Actividad]]="","",'Formulario PPGR1'!#REF!)</f>
        <v/>
      </c>
      <c r="D1055" s="403" t="str">
        <f>IF(Tabla1[[#This Row],[Código_Actividad]]="","",'Formulario PPGR1'!#REF!)</f>
        <v/>
      </c>
      <c r="E1055" s="403" t="str">
        <f>IF(Tabla1[[#This Row],[Código_Actividad]]="","",'Formulario PPGR1'!#REF!)</f>
        <v/>
      </c>
      <c r="F1055" s="403" t="str">
        <f>IF(Tabla1[[#This Row],[Código_Actividad]]="","",'Formulario PPGR1'!#REF!)</f>
        <v/>
      </c>
      <c r="G1055" s="335"/>
      <c r="H1055" s="572" t="str">
        <f>IFERROR(VLOOKUP(Tabla1[[#This Row],[Código_Actividad]],'Formulario PPGR2'!$H$10:$I$1048576,2,FALSE),"")</f>
        <v/>
      </c>
      <c r="I1055" s="384" t="str">
        <f>IFERROR(VLOOKUP(Tabla1[[#This Row],[Código_Actividad]],Tabla2[[Código]:[Total de Acciones ]],15,FALSE),"")</f>
        <v/>
      </c>
      <c r="J1055" s="556"/>
      <c r="K1055" s="558" t="str">
        <f>IFERROR(VLOOKUP($J1055,[3]LSIns!$B$5:$C$45,2,FALSE),"")</f>
        <v/>
      </c>
      <c r="L1055" s="557"/>
      <c r="M1055" s="382" t="str">
        <f>IFERROR(VLOOKUP($L1055,[4]Insumos!$C$2:$F$517,2,FALSE),"")</f>
        <v/>
      </c>
      <c r="N1055" s="505"/>
      <c r="O1055" s="338" t="str">
        <f>IFERROR(VLOOKUP($L1055,[4]Insumos!$C$2:$F$517,3,FALSE),"")</f>
        <v/>
      </c>
      <c r="P1055" s="337" t="e">
        <f>+Tabla1[[#This Row],[Precio Unitario]]*Tabla1[[#This Row],[Cantidad de Insumos]]</f>
        <v>#VALUE!</v>
      </c>
      <c r="Q1055" s="380" t="str">
        <f>IFERROR(VLOOKUP($L1055,[4]Insumos!$C$2:$F$517,4,FALSE),"")</f>
        <v/>
      </c>
      <c r="R1055" s="556"/>
    </row>
    <row r="1056" spans="2:18" x14ac:dyDescent="0.25">
      <c r="B1056" s="403" t="str">
        <f>IF(Tabla1[[#This Row],[Código_Actividad]]="","",CONCATENATE(Tabla1[[#This Row],[POA]],".",Tabla1[[#This Row],[SRS]],".",Tabla1[[#This Row],[AREA]],".",Tabla1[[#This Row],[TIPO]]))</f>
        <v/>
      </c>
      <c r="C1056" s="403" t="str">
        <f>IF(Tabla1[[#This Row],[Código_Actividad]]="","",'Formulario PPGR1'!#REF!)</f>
        <v/>
      </c>
      <c r="D1056" s="403" t="str">
        <f>IF(Tabla1[[#This Row],[Código_Actividad]]="","",'Formulario PPGR1'!#REF!)</f>
        <v/>
      </c>
      <c r="E1056" s="403" t="str">
        <f>IF(Tabla1[[#This Row],[Código_Actividad]]="","",'Formulario PPGR1'!#REF!)</f>
        <v/>
      </c>
      <c r="F1056" s="403" t="str">
        <f>IF(Tabla1[[#This Row],[Código_Actividad]]="","",'Formulario PPGR1'!#REF!)</f>
        <v/>
      </c>
      <c r="G1056" s="335"/>
      <c r="H1056" s="572" t="str">
        <f>IFERROR(VLOOKUP(Tabla1[[#This Row],[Código_Actividad]],'Formulario PPGR2'!$H$10:$I$1048576,2,FALSE),"")</f>
        <v/>
      </c>
      <c r="I1056" s="384" t="str">
        <f>IFERROR(VLOOKUP(Tabla1[[#This Row],[Código_Actividad]],Tabla2[[Código]:[Total de Acciones ]],15,FALSE),"")</f>
        <v/>
      </c>
      <c r="J1056" s="556"/>
      <c r="K1056" s="558" t="str">
        <f>IFERROR(VLOOKUP($J1056,[3]LSIns!$B$5:$C$45,2,FALSE),"")</f>
        <v/>
      </c>
      <c r="L1056" s="557"/>
      <c r="M1056" s="382" t="str">
        <f>IFERROR(VLOOKUP($L1056,[4]Insumos!$C$2:$F$517,2,FALSE),"")</f>
        <v/>
      </c>
      <c r="N1056" s="505"/>
      <c r="O1056" s="338" t="str">
        <f>IFERROR(VLOOKUP($L1056,[4]Insumos!$C$2:$F$517,3,FALSE),"")</f>
        <v/>
      </c>
      <c r="P1056" s="337" t="e">
        <f>+Tabla1[[#This Row],[Precio Unitario]]*Tabla1[[#This Row],[Cantidad de Insumos]]</f>
        <v>#VALUE!</v>
      </c>
      <c r="Q1056" s="380" t="str">
        <f>IFERROR(VLOOKUP($L1056,[4]Insumos!$C$2:$F$517,4,FALSE),"")</f>
        <v/>
      </c>
      <c r="R1056" s="556"/>
    </row>
    <row r="1057" spans="2:18" x14ac:dyDescent="0.25">
      <c r="B1057" s="403" t="str">
        <f>IF(Tabla1[[#This Row],[Código_Actividad]]="","",CONCATENATE(Tabla1[[#This Row],[POA]],".",Tabla1[[#This Row],[SRS]],".",Tabla1[[#This Row],[AREA]],".",Tabla1[[#This Row],[TIPO]]))</f>
        <v/>
      </c>
      <c r="C1057" s="403" t="str">
        <f>IF(Tabla1[[#This Row],[Código_Actividad]]="","",'Formulario PPGR1'!#REF!)</f>
        <v/>
      </c>
      <c r="D1057" s="403" t="str">
        <f>IF(Tabla1[[#This Row],[Código_Actividad]]="","",'Formulario PPGR1'!#REF!)</f>
        <v/>
      </c>
      <c r="E1057" s="403" t="str">
        <f>IF(Tabla1[[#This Row],[Código_Actividad]]="","",'Formulario PPGR1'!#REF!)</f>
        <v/>
      </c>
      <c r="F1057" s="403" t="str">
        <f>IF(Tabla1[[#This Row],[Código_Actividad]]="","",'Formulario PPGR1'!#REF!)</f>
        <v/>
      </c>
      <c r="G1057" s="335"/>
      <c r="H1057" s="572" t="str">
        <f>IFERROR(VLOOKUP(Tabla1[[#This Row],[Código_Actividad]],'Formulario PPGR2'!$H$10:$I$1048576,2,FALSE),"")</f>
        <v/>
      </c>
      <c r="I1057" s="384" t="str">
        <f>IFERROR(VLOOKUP(Tabla1[[#This Row],[Código_Actividad]],Tabla2[[Código]:[Total de Acciones ]],15,FALSE),"")</f>
        <v/>
      </c>
      <c r="J1057" s="556"/>
      <c r="K1057" s="558" t="str">
        <f>IFERROR(VLOOKUP($J1057,[3]LSIns!$B$5:$C$45,2,FALSE),"")</f>
        <v/>
      </c>
      <c r="L1057" s="557"/>
      <c r="M1057" s="382" t="str">
        <f>IFERROR(VLOOKUP($L1057,[4]Insumos!$C$2:$F$517,2,FALSE),"")</f>
        <v/>
      </c>
      <c r="N1057" s="505"/>
      <c r="O1057" s="338" t="str">
        <f>IFERROR(VLOOKUP($L1057,[4]Insumos!$C$2:$F$517,3,FALSE),"")</f>
        <v/>
      </c>
      <c r="P1057" s="337" t="e">
        <f>+Tabla1[[#This Row],[Precio Unitario]]*Tabla1[[#This Row],[Cantidad de Insumos]]</f>
        <v>#VALUE!</v>
      </c>
      <c r="Q1057" s="380" t="str">
        <f>IFERROR(VLOOKUP($L1057,[4]Insumos!$C$2:$F$517,4,FALSE),"")</f>
        <v/>
      </c>
      <c r="R1057" s="556"/>
    </row>
    <row r="1058" spans="2:18" x14ac:dyDescent="0.25">
      <c r="B1058" s="403" t="str">
        <f>IF(Tabla1[[#This Row],[Código_Actividad]]="","",CONCATENATE(Tabla1[[#This Row],[POA]],".",Tabla1[[#This Row],[SRS]],".",Tabla1[[#This Row],[AREA]],".",Tabla1[[#This Row],[TIPO]]))</f>
        <v/>
      </c>
      <c r="C1058" s="403" t="str">
        <f>IF(Tabla1[[#This Row],[Código_Actividad]]="","",'Formulario PPGR1'!#REF!)</f>
        <v/>
      </c>
      <c r="D1058" s="403" t="str">
        <f>IF(Tabla1[[#This Row],[Código_Actividad]]="","",'Formulario PPGR1'!#REF!)</f>
        <v/>
      </c>
      <c r="E1058" s="403" t="str">
        <f>IF(Tabla1[[#This Row],[Código_Actividad]]="","",'Formulario PPGR1'!#REF!)</f>
        <v/>
      </c>
      <c r="F1058" s="403" t="str">
        <f>IF(Tabla1[[#This Row],[Código_Actividad]]="","",'Formulario PPGR1'!#REF!)</f>
        <v/>
      </c>
      <c r="G1058" s="335"/>
      <c r="H1058" s="572" t="str">
        <f>IFERROR(VLOOKUP(Tabla1[[#This Row],[Código_Actividad]],'Formulario PPGR2'!$H$10:$I$1048576,2,FALSE),"")</f>
        <v/>
      </c>
      <c r="I1058" s="384" t="str">
        <f>IFERROR(VLOOKUP(Tabla1[[#This Row],[Código_Actividad]],Tabla2[[Código]:[Total de Acciones ]],15,FALSE),"")</f>
        <v/>
      </c>
      <c r="J1058" s="556"/>
      <c r="K1058" s="558" t="str">
        <f>IFERROR(VLOOKUP($J1058,[3]LSIns!$B$5:$C$45,2,FALSE),"")</f>
        <v/>
      </c>
      <c r="L1058" s="557"/>
      <c r="M1058" s="382" t="str">
        <f>IFERROR(VLOOKUP($L1058,[4]Insumos!$C$2:$F$517,2,FALSE),"")</f>
        <v/>
      </c>
      <c r="N1058" s="505"/>
      <c r="O1058" s="338" t="str">
        <f>IFERROR(VLOOKUP($L1058,[4]Insumos!$C$2:$F$517,3,FALSE),"")</f>
        <v/>
      </c>
      <c r="P1058" s="337" t="e">
        <f>+Tabla1[[#This Row],[Precio Unitario]]*Tabla1[[#This Row],[Cantidad de Insumos]]</f>
        <v>#VALUE!</v>
      </c>
      <c r="Q1058" s="380" t="str">
        <f>IFERROR(VLOOKUP($L1058,[4]Insumos!$C$2:$F$517,4,FALSE),"")</f>
        <v/>
      </c>
      <c r="R1058" s="556"/>
    </row>
    <row r="1059" spans="2:18" x14ac:dyDescent="0.25">
      <c r="B1059" s="403" t="str">
        <f>IF(Tabla1[[#This Row],[Código_Actividad]]="","",CONCATENATE(Tabla1[[#This Row],[POA]],".",Tabla1[[#This Row],[SRS]],".",Tabla1[[#This Row],[AREA]],".",Tabla1[[#This Row],[TIPO]]))</f>
        <v/>
      </c>
      <c r="C1059" s="403" t="str">
        <f>IF(Tabla1[[#This Row],[Código_Actividad]]="","",'Formulario PPGR1'!#REF!)</f>
        <v/>
      </c>
      <c r="D1059" s="403" t="str">
        <f>IF(Tabla1[[#This Row],[Código_Actividad]]="","",'Formulario PPGR1'!#REF!)</f>
        <v/>
      </c>
      <c r="E1059" s="403" t="str">
        <f>IF(Tabla1[[#This Row],[Código_Actividad]]="","",'Formulario PPGR1'!#REF!)</f>
        <v/>
      </c>
      <c r="F1059" s="403" t="str">
        <f>IF(Tabla1[[#This Row],[Código_Actividad]]="","",'Formulario PPGR1'!#REF!)</f>
        <v/>
      </c>
      <c r="G1059" s="335"/>
      <c r="H1059" s="572" t="str">
        <f>IFERROR(VLOOKUP(Tabla1[[#This Row],[Código_Actividad]],'Formulario PPGR2'!$H$10:$I$1048576,2,FALSE),"")</f>
        <v/>
      </c>
      <c r="I1059" s="384" t="str">
        <f>IFERROR(VLOOKUP(Tabla1[[#This Row],[Código_Actividad]],Tabla2[[Código]:[Total de Acciones ]],15,FALSE),"")</f>
        <v/>
      </c>
      <c r="J1059" s="556"/>
      <c r="K1059" s="558" t="str">
        <f>IFERROR(VLOOKUP($J1059,[3]LSIns!$B$5:$C$45,2,FALSE),"")</f>
        <v/>
      </c>
      <c r="L1059" s="557"/>
      <c r="M1059" s="382" t="str">
        <f>IFERROR(VLOOKUP($L1059,[4]Insumos!$C$2:$F$517,2,FALSE),"")</f>
        <v/>
      </c>
      <c r="N1059" s="505"/>
      <c r="O1059" s="338" t="str">
        <f>IFERROR(VLOOKUP($L1059,[4]Insumos!$C$2:$F$517,3,FALSE),"")</f>
        <v/>
      </c>
      <c r="P1059" s="337" t="e">
        <f>+Tabla1[[#This Row],[Precio Unitario]]*Tabla1[[#This Row],[Cantidad de Insumos]]</f>
        <v>#VALUE!</v>
      </c>
      <c r="Q1059" s="380" t="str">
        <f>IFERROR(VLOOKUP($L1059,[4]Insumos!$C$2:$F$517,4,FALSE),"")</f>
        <v/>
      </c>
      <c r="R1059" s="556"/>
    </row>
    <row r="1060" spans="2:18" x14ac:dyDescent="0.25">
      <c r="B1060" s="403" t="str">
        <f>IF(Tabla1[[#This Row],[Código_Actividad]]="","",CONCATENATE(Tabla1[[#This Row],[POA]],".",Tabla1[[#This Row],[SRS]],".",Tabla1[[#This Row],[AREA]],".",Tabla1[[#This Row],[TIPO]]))</f>
        <v/>
      </c>
      <c r="C1060" s="403" t="str">
        <f>IF(Tabla1[[#This Row],[Código_Actividad]]="","",'Formulario PPGR1'!#REF!)</f>
        <v/>
      </c>
      <c r="D1060" s="403" t="str">
        <f>IF(Tabla1[[#This Row],[Código_Actividad]]="","",'Formulario PPGR1'!#REF!)</f>
        <v/>
      </c>
      <c r="E1060" s="403" t="str">
        <f>IF(Tabla1[[#This Row],[Código_Actividad]]="","",'Formulario PPGR1'!#REF!)</f>
        <v/>
      </c>
      <c r="F1060" s="403" t="str">
        <f>IF(Tabla1[[#This Row],[Código_Actividad]]="","",'Formulario PPGR1'!#REF!)</f>
        <v/>
      </c>
      <c r="G1060" s="335"/>
      <c r="H1060" s="572" t="str">
        <f>IFERROR(VLOOKUP(Tabla1[[#This Row],[Código_Actividad]],'Formulario PPGR2'!$H$10:$I$1048576,2,FALSE),"")</f>
        <v/>
      </c>
      <c r="I1060" s="384" t="str">
        <f>IFERROR(VLOOKUP(Tabla1[[#This Row],[Código_Actividad]],Tabla2[[Código]:[Total de Acciones ]],15,FALSE),"")</f>
        <v/>
      </c>
      <c r="J1060" s="556"/>
      <c r="K1060" s="558" t="str">
        <f>IFERROR(VLOOKUP($J1060,[3]LSIns!$B$5:$C$45,2,FALSE),"")</f>
        <v/>
      </c>
      <c r="L1060" s="557"/>
      <c r="M1060" s="382" t="str">
        <f>IFERROR(VLOOKUP($L1060,[4]Insumos!$C$2:$F$517,2,FALSE),"")</f>
        <v/>
      </c>
      <c r="N1060" s="505"/>
      <c r="O1060" s="338" t="str">
        <f>IFERROR(VLOOKUP($L1060,[4]Insumos!$C$2:$F$517,3,FALSE),"")</f>
        <v/>
      </c>
      <c r="P1060" s="337" t="e">
        <f>+Tabla1[[#This Row],[Precio Unitario]]*Tabla1[[#This Row],[Cantidad de Insumos]]</f>
        <v>#VALUE!</v>
      </c>
      <c r="Q1060" s="380" t="str">
        <f>IFERROR(VLOOKUP($L1060,[4]Insumos!$C$2:$F$517,4,FALSE),"")</f>
        <v/>
      </c>
      <c r="R1060" s="556"/>
    </row>
    <row r="1061" spans="2:18" x14ac:dyDescent="0.25">
      <c r="B1061" s="403" t="str">
        <f>IF(Tabla1[[#This Row],[Código_Actividad]]="","",CONCATENATE(Tabla1[[#This Row],[POA]],".",Tabla1[[#This Row],[SRS]],".",Tabla1[[#This Row],[AREA]],".",Tabla1[[#This Row],[TIPO]]))</f>
        <v/>
      </c>
      <c r="C1061" s="403" t="str">
        <f>IF(Tabla1[[#This Row],[Código_Actividad]]="","",'Formulario PPGR1'!#REF!)</f>
        <v/>
      </c>
      <c r="D1061" s="403" t="str">
        <f>IF(Tabla1[[#This Row],[Código_Actividad]]="","",'Formulario PPGR1'!#REF!)</f>
        <v/>
      </c>
      <c r="E1061" s="403" t="str">
        <f>IF(Tabla1[[#This Row],[Código_Actividad]]="","",'Formulario PPGR1'!#REF!)</f>
        <v/>
      </c>
      <c r="F1061" s="403" t="str">
        <f>IF(Tabla1[[#This Row],[Código_Actividad]]="","",'Formulario PPGR1'!#REF!)</f>
        <v/>
      </c>
      <c r="G1061" s="335"/>
      <c r="H1061" s="572" t="str">
        <f>IFERROR(VLOOKUP(Tabla1[[#This Row],[Código_Actividad]],'Formulario PPGR2'!$H$10:$I$1048576,2,FALSE),"")</f>
        <v/>
      </c>
      <c r="I1061" s="384" t="str">
        <f>IFERROR(VLOOKUP(Tabla1[[#This Row],[Código_Actividad]],Tabla2[[Código]:[Total de Acciones ]],15,FALSE),"")</f>
        <v/>
      </c>
      <c r="J1061" s="556"/>
      <c r="K1061" s="558" t="str">
        <f>IFERROR(VLOOKUP($J1061,[3]LSIns!$B$5:$C$45,2,FALSE),"")</f>
        <v/>
      </c>
      <c r="L1061" s="557"/>
      <c r="M1061" s="382" t="str">
        <f>IFERROR(VLOOKUP($L1061,[4]Insumos!$C$2:$F$517,2,FALSE),"")</f>
        <v/>
      </c>
      <c r="N1061" s="505"/>
      <c r="O1061" s="338" t="str">
        <f>IFERROR(VLOOKUP($L1061,[4]Insumos!$C$2:$F$517,3,FALSE),"")</f>
        <v/>
      </c>
      <c r="P1061" s="337" t="e">
        <f>+Tabla1[[#This Row],[Precio Unitario]]*Tabla1[[#This Row],[Cantidad de Insumos]]</f>
        <v>#VALUE!</v>
      </c>
      <c r="Q1061" s="380" t="str">
        <f>IFERROR(VLOOKUP($L1061,[4]Insumos!$C$2:$F$517,4,FALSE),"")</f>
        <v/>
      </c>
      <c r="R1061" s="556"/>
    </row>
    <row r="1062" spans="2:18" x14ac:dyDescent="0.25">
      <c r="B1062" s="403" t="str">
        <f>IF(Tabla1[[#This Row],[Código_Actividad]]="","",CONCATENATE(Tabla1[[#This Row],[POA]],".",Tabla1[[#This Row],[SRS]],".",Tabla1[[#This Row],[AREA]],".",Tabla1[[#This Row],[TIPO]]))</f>
        <v/>
      </c>
      <c r="C1062" s="403" t="str">
        <f>IF(Tabla1[[#This Row],[Código_Actividad]]="","",'Formulario PPGR1'!#REF!)</f>
        <v/>
      </c>
      <c r="D1062" s="403" t="str">
        <f>IF(Tabla1[[#This Row],[Código_Actividad]]="","",'Formulario PPGR1'!#REF!)</f>
        <v/>
      </c>
      <c r="E1062" s="403" t="str">
        <f>IF(Tabla1[[#This Row],[Código_Actividad]]="","",'Formulario PPGR1'!#REF!)</f>
        <v/>
      </c>
      <c r="F1062" s="403" t="str">
        <f>IF(Tabla1[[#This Row],[Código_Actividad]]="","",'Formulario PPGR1'!#REF!)</f>
        <v/>
      </c>
      <c r="G1062" s="335"/>
      <c r="H1062" s="572" t="str">
        <f>IFERROR(VLOOKUP(Tabla1[[#This Row],[Código_Actividad]],'Formulario PPGR2'!$H$10:$I$1048576,2,FALSE),"")</f>
        <v/>
      </c>
      <c r="I1062" s="384" t="str">
        <f>IFERROR(VLOOKUP(Tabla1[[#This Row],[Código_Actividad]],Tabla2[[Código]:[Total de Acciones ]],15,FALSE),"")</f>
        <v/>
      </c>
      <c r="J1062" s="556"/>
      <c r="K1062" s="558" t="str">
        <f>IFERROR(VLOOKUP($J1062,[3]LSIns!$B$5:$C$45,2,FALSE),"")</f>
        <v/>
      </c>
      <c r="L1062" s="557"/>
      <c r="M1062" s="382" t="str">
        <f>IFERROR(VLOOKUP($L1062,[4]Insumos!$C$2:$F$517,2,FALSE),"")</f>
        <v/>
      </c>
      <c r="N1062" s="505"/>
      <c r="O1062" s="338" t="str">
        <f>IFERROR(VLOOKUP($L1062,[4]Insumos!$C$2:$F$517,3,FALSE),"")</f>
        <v/>
      </c>
      <c r="P1062" s="337" t="e">
        <f>+Tabla1[[#This Row],[Precio Unitario]]*Tabla1[[#This Row],[Cantidad de Insumos]]</f>
        <v>#VALUE!</v>
      </c>
      <c r="Q1062" s="380" t="str">
        <f>IFERROR(VLOOKUP($L1062,[4]Insumos!$C$2:$F$517,4,FALSE),"")</f>
        <v/>
      </c>
      <c r="R1062" s="556"/>
    </row>
    <row r="1063" spans="2:18" x14ac:dyDescent="0.25">
      <c r="B1063" s="403" t="str">
        <f>IF(Tabla1[[#This Row],[Código_Actividad]]="","",CONCATENATE(Tabla1[[#This Row],[POA]],".",Tabla1[[#This Row],[SRS]],".",Tabla1[[#This Row],[AREA]],".",Tabla1[[#This Row],[TIPO]]))</f>
        <v/>
      </c>
      <c r="C1063" s="403" t="str">
        <f>IF(Tabla1[[#This Row],[Código_Actividad]]="","",'Formulario PPGR1'!#REF!)</f>
        <v/>
      </c>
      <c r="D1063" s="403" t="str">
        <f>IF(Tabla1[[#This Row],[Código_Actividad]]="","",'Formulario PPGR1'!#REF!)</f>
        <v/>
      </c>
      <c r="E1063" s="403" t="str">
        <f>IF(Tabla1[[#This Row],[Código_Actividad]]="","",'Formulario PPGR1'!#REF!)</f>
        <v/>
      </c>
      <c r="F1063" s="403" t="str">
        <f>IF(Tabla1[[#This Row],[Código_Actividad]]="","",'Formulario PPGR1'!#REF!)</f>
        <v/>
      </c>
      <c r="G1063" s="335"/>
      <c r="H1063" s="572" t="str">
        <f>IFERROR(VLOOKUP(Tabla1[[#This Row],[Código_Actividad]],'Formulario PPGR2'!$H$10:$I$1048576,2,FALSE),"")</f>
        <v/>
      </c>
      <c r="I1063" s="384" t="str">
        <f>IFERROR(VLOOKUP(Tabla1[[#This Row],[Código_Actividad]],Tabla2[[Código]:[Total de Acciones ]],15,FALSE),"")</f>
        <v/>
      </c>
      <c r="J1063" s="556"/>
      <c r="K1063" s="558" t="str">
        <f>IFERROR(VLOOKUP($J1063,[3]LSIns!$B$5:$C$45,2,FALSE),"")</f>
        <v/>
      </c>
      <c r="L1063" s="557"/>
      <c r="M1063" s="382" t="str">
        <f>IFERROR(VLOOKUP($L1063,[4]Insumos!$C$2:$F$517,2,FALSE),"")</f>
        <v/>
      </c>
      <c r="N1063" s="505"/>
      <c r="O1063" s="338" t="str">
        <f>IFERROR(VLOOKUP($L1063,[4]Insumos!$C$2:$F$517,3,FALSE),"")</f>
        <v/>
      </c>
      <c r="P1063" s="337" t="e">
        <f>+Tabla1[[#This Row],[Precio Unitario]]*Tabla1[[#This Row],[Cantidad de Insumos]]</f>
        <v>#VALUE!</v>
      </c>
      <c r="Q1063" s="380" t="str">
        <f>IFERROR(VLOOKUP($L1063,[4]Insumos!$C$2:$F$517,4,FALSE),"")</f>
        <v/>
      </c>
      <c r="R1063" s="556"/>
    </row>
    <row r="1064" spans="2:18" x14ac:dyDescent="0.25">
      <c r="B1064" s="403" t="str">
        <f>IF(Tabla1[[#This Row],[Código_Actividad]]="","",CONCATENATE(Tabla1[[#This Row],[POA]],".",Tabla1[[#This Row],[SRS]],".",Tabla1[[#This Row],[AREA]],".",Tabla1[[#This Row],[TIPO]]))</f>
        <v/>
      </c>
      <c r="C1064" s="403" t="str">
        <f>IF(Tabla1[[#This Row],[Código_Actividad]]="","",'Formulario PPGR1'!#REF!)</f>
        <v/>
      </c>
      <c r="D1064" s="403" t="str">
        <f>IF(Tabla1[[#This Row],[Código_Actividad]]="","",'Formulario PPGR1'!#REF!)</f>
        <v/>
      </c>
      <c r="E1064" s="403" t="str">
        <f>IF(Tabla1[[#This Row],[Código_Actividad]]="","",'Formulario PPGR1'!#REF!)</f>
        <v/>
      </c>
      <c r="F1064" s="403" t="str">
        <f>IF(Tabla1[[#This Row],[Código_Actividad]]="","",'Formulario PPGR1'!#REF!)</f>
        <v/>
      </c>
      <c r="G1064" s="335"/>
      <c r="H1064" s="572" t="str">
        <f>IFERROR(VLOOKUP(Tabla1[[#This Row],[Código_Actividad]],'Formulario PPGR2'!$H$10:$I$1048576,2,FALSE),"")</f>
        <v/>
      </c>
      <c r="I1064" s="384" t="str">
        <f>IFERROR(VLOOKUP(Tabla1[[#This Row],[Código_Actividad]],Tabla2[[Código]:[Total de Acciones ]],15,FALSE),"")</f>
        <v/>
      </c>
      <c r="J1064" s="556"/>
      <c r="K1064" s="558" t="str">
        <f>IFERROR(VLOOKUP($J1064,[3]LSIns!$B$5:$C$45,2,FALSE),"")</f>
        <v/>
      </c>
      <c r="L1064" s="557"/>
      <c r="M1064" s="382" t="str">
        <f>IFERROR(VLOOKUP($L1064,[4]Insumos!$C$2:$F$517,2,FALSE),"")</f>
        <v/>
      </c>
      <c r="N1064" s="505"/>
      <c r="O1064" s="338" t="str">
        <f>IFERROR(VLOOKUP($L1064,[4]Insumos!$C$2:$F$517,3,FALSE),"")</f>
        <v/>
      </c>
      <c r="P1064" s="337" t="e">
        <f>+Tabla1[[#This Row],[Precio Unitario]]*Tabla1[[#This Row],[Cantidad de Insumos]]</f>
        <v>#VALUE!</v>
      </c>
      <c r="Q1064" s="380" t="str">
        <f>IFERROR(VLOOKUP($L1064,[4]Insumos!$C$2:$F$517,4,FALSE),"")</f>
        <v/>
      </c>
      <c r="R1064" s="556"/>
    </row>
    <row r="1065" spans="2:18" x14ac:dyDescent="0.25">
      <c r="B1065" s="403" t="str">
        <f>IF(Tabla1[[#This Row],[Código_Actividad]]="","",CONCATENATE(Tabla1[[#This Row],[POA]],".",Tabla1[[#This Row],[SRS]],".",Tabla1[[#This Row],[AREA]],".",Tabla1[[#This Row],[TIPO]]))</f>
        <v/>
      </c>
      <c r="C1065" s="403" t="str">
        <f>IF(Tabla1[[#This Row],[Código_Actividad]]="","",'Formulario PPGR1'!#REF!)</f>
        <v/>
      </c>
      <c r="D1065" s="403" t="str">
        <f>IF(Tabla1[[#This Row],[Código_Actividad]]="","",'Formulario PPGR1'!#REF!)</f>
        <v/>
      </c>
      <c r="E1065" s="403" t="str">
        <f>IF(Tabla1[[#This Row],[Código_Actividad]]="","",'Formulario PPGR1'!#REF!)</f>
        <v/>
      </c>
      <c r="F1065" s="403" t="str">
        <f>IF(Tabla1[[#This Row],[Código_Actividad]]="","",'Formulario PPGR1'!#REF!)</f>
        <v/>
      </c>
      <c r="G1065" s="335"/>
      <c r="H1065" s="572" t="str">
        <f>IFERROR(VLOOKUP(Tabla1[[#This Row],[Código_Actividad]],'Formulario PPGR2'!$H$10:$I$1048576,2,FALSE),"")</f>
        <v/>
      </c>
      <c r="I1065" s="384" t="str">
        <f>IFERROR(VLOOKUP(Tabla1[[#This Row],[Código_Actividad]],Tabla2[[Código]:[Total de Acciones ]],15,FALSE),"")</f>
        <v/>
      </c>
      <c r="J1065" s="556"/>
      <c r="K1065" s="558" t="str">
        <f>IFERROR(VLOOKUP($J1065,[3]LSIns!$B$5:$C$45,2,FALSE),"")</f>
        <v/>
      </c>
      <c r="L1065" s="557"/>
      <c r="M1065" s="382" t="str">
        <f>IFERROR(VLOOKUP($L1065,[4]Insumos!$C$2:$F$517,2,FALSE),"")</f>
        <v/>
      </c>
      <c r="N1065" s="505"/>
      <c r="O1065" s="338" t="str">
        <f>IFERROR(VLOOKUP($L1065,[4]Insumos!$C$2:$F$517,3,FALSE),"")</f>
        <v/>
      </c>
      <c r="P1065" s="337" t="e">
        <f>+Tabla1[[#This Row],[Precio Unitario]]*Tabla1[[#This Row],[Cantidad de Insumos]]</f>
        <v>#VALUE!</v>
      </c>
      <c r="Q1065" s="380" t="str">
        <f>IFERROR(VLOOKUP($L1065,[4]Insumos!$C$2:$F$517,4,FALSE),"")</f>
        <v/>
      </c>
      <c r="R1065" s="556"/>
    </row>
    <row r="1066" spans="2:18" x14ac:dyDescent="0.25">
      <c r="B1066" s="403" t="str">
        <f>IF(Tabla1[[#This Row],[Código_Actividad]]="","",CONCATENATE(Tabla1[[#This Row],[POA]],".",Tabla1[[#This Row],[SRS]],".",Tabla1[[#This Row],[AREA]],".",Tabla1[[#This Row],[TIPO]]))</f>
        <v/>
      </c>
      <c r="C1066" s="403" t="str">
        <f>IF(Tabla1[[#This Row],[Código_Actividad]]="","",'Formulario PPGR1'!#REF!)</f>
        <v/>
      </c>
      <c r="D1066" s="403" t="str">
        <f>IF(Tabla1[[#This Row],[Código_Actividad]]="","",'Formulario PPGR1'!#REF!)</f>
        <v/>
      </c>
      <c r="E1066" s="403" t="str">
        <f>IF(Tabla1[[#This Row],[Código_Actividad]]="","",'Formulario PPGR1'!#REF!)</f>
        <v/>
      </c>
      <c r="F1066" s="403" t="str">
        <f>IF(Tabla1[[#This Row],[Código_Actividad]]="","",'Formulario PPGR1'!#REF!)</f>
        <v/>
      </c>
      <c r="G1066" s="335"/>
      <c r="H1066" s="572" t="str">
        <f>IFERROR(VLOOKUP(Tabla1[[#This Row],[Código_Actividad]],'Formulario PPGR2'!$H$10:$I$1048576,2,FALSE),"")</f>
        <v/>
      </c>
      <c r="I1066" s="384" t="str">
        <f>IFERROR(VLOOKUP(Tabla1[[#This Row],[Código_Actividad]],Tabla2[[Código]:[Total de Acciones ]],15,FALSE),"")</f>
        <v/>
      </c>
      <c r="J1066" s="556"/>
      <c r="K1066" s="558" t="str">
        <f>IFERROR(VLOOKUP($J1066,[3]LSIns!$B$5:$C$45,2,FALSE),"")</f>
        <v/>
      </c>
      <c r="L1066" s="557"/>
      <c r="M1066" s="382" t="str">
        <f>IFERROR(VLOOKUP($L1066,[4]Insumos!$C$2:$F$517,2,FALSE),"")</f>
        <v/>
      </c>
      <c r="N1066" s="505"/>
      <c r="O1066" s="338" t="str">
        <f>IFERROR(VLOOKUP($L1066,[4]Insumos!$C$2:$F$517,3,FALSE),"")</f>
        <v/>
      </c>
      <c r="P1066" s="337" t="e">
        <f>+Tabla1[[#This Row],[Precio Unitario]]*Tabla1[[#This Row],[Cantidad de Insumos]]</f>
        <v>#VALUE!</v>
      </c>
      <c r="Q1066" s="380" t="str">
        <f>IFERROR(VLOOKUP($L1066,[4]Insumos!$C$2:$F$517,4,FALSE),"")</f>
        <v/>
      </c>
      <c r="R1066" s="556"/>
    </row>
    <row r="1067" spans="2:18" x14ac:dyDescent="0.25">
      <c r="B1067" s="403" t="str">
        <f>IF(Tabla1[[#This Row],[Código_Actividad]]="","",CONCATENATE(Tabla1[[#This Row],[POA]],".",Tabla1[[#This Row],[SRS]],".",Tabla1[[#This Row],[AREA]],".",Tabla1[[#This Row],[TIPO]]))</f>
        <v/>
      </c>
      <c r="C1067" s="403" t="str">
        <f>IF(Tabla1[[#This Row],[Código_Actividad]]="","",'Formulario PPGR1'!#REF!)</f>
        <v/>
      </c>
      <c r="D1067" s="403" t="str">
        <f>IF(Tabla1[[#This Row],[Código_Actividad]]="","",'Formulario PPGR1'!#REF!)</f>
        <v/>
      </c>
      <c r="E1067" s="403" t="str">
        <f>IF(Tabla1[[#This Row],[Código_Actividad]]="","",'Formulario PPGR1'!#REF!)</f>
        <v/>
      </c>
      <c r="F1067" s="403" t="str">
        <f>IF(Tabla1[[#This Row],[Código_Actividad]]="","",'Formulario PPGR1'!#REF!)</f>
        <v/>
      </c>
      <c r="G1067" s="335"/>
      <c r="H1067" s="572" t="str">
        <f>IFERROR(VLOOKUP(Tabla1[[#This Row],[Código_Actividad]],'Formulario PPGR2'!$H$10:$I$1048576,2,FALSE),"")</f>
        <v/>
      </c>
      <c r="I1067" s="384" t="str">
        <f>IFERROR(VLOOKUP(Tabla1[[#This Row],[Código_Actividad]],Tabla2[[Código]:[Total de Acciones ]],15,FALSE),"")</f>
        <v/>
      </c>
      <c r="J1067" s="556"/>
      <c r="K1067" s="558" t="str">
        <f>IFERROR(VLOOKUP($J1067,[3]LSIns!$B$5:$C$45,2,FALSE),"")</f>
        <v/>
      </c>
      <c r="L1067" s="557"/>
      <c r="M1067" s="382" t="str">
        <f>IFERROR(VLOOKUP($L1067,[4]Insumos!$C$2:$F$517,2,FALSE),"")</f>
        <v/>
      </c>
      <c r="N1067" s="505"/>
      <c r="O1067" s="338" t="str">
        <f>IFERROR(VLOOKUP($L1067,[4]Insumos!$C$2:$F$517,3,FALSE),"")</f>
        <v/>
      </c>
      <c r="P1067" s="337" t="e">
        <f>+Tabla1[[#This Row],[Precio Unitario]]*Tabla1[[#This Row],[Cantidad de Insumos]]</f>
        <v>#VALUE!</v>
      </c>
      <c r="Q1067" s="380" t="str">
        <f>IFERROR(VLOOKUP($L1067,[4]Insumos!$C$2:$F$517,4,FALSE),"")</f>
        <v/>
      </c>
      <c r="R1067" s="556"/>
    </row>
    <row r="1068" spans="2:18" x14ac:dyDescent="0.25">
      <c r="B1068" s="403" t="str">
        <f>IF(Tabla1[[#This Row],[Código_Actividad]]="","",CONCATENATE(Tabla1[[#This Row],[POA]],".",Tabla1[[#This Row],[SRS]],".",Tabla1[[#This Row],[AREA]],".",Tabla1[[#This Row],[TIPO]]))</f>
        <v/>
      </c>
      <c r="C1068" s="403" t="str">
        <f>IF(Tabla1[[#This Row],[Código_Actividad]]="","",'Formulario PPGR1'!#REF!)</f>
        <v/>
      </c>
      <c r="D1068" s="403" t="str">
        <f>IF(Tabla1[[#This Row],[Código_Actividad]]="","",'Formulario PPGR1'!#REF!)</f>
        <v/>
      </c>
      <c r="E1068" s="403" t="str">
        <f>IF(Tabla1[[#This Row],[Código_Actividad]]="","",'Formulario PPGR1'!#REF!)</f>
        <v/>
      </c>
      <c r="F1068" s="403" t="str">
        <f>IF(Tabla1[[#This Row],[Código_Actividad]]="","",'Formulario PPGR1'!#REF!)</f>
        <v/>
      </c>
      <c r="G1068" s="335"/>
      <c r="H1068" s="572" t="str">
        <f>IFERROR(VLOOKUP(Tabla1[[#This Row],[Código_Actividad]],'Formulario PPGR2'!$H$10:$I$1048576,2,FALSE),"")</f>
        <v/>
      </c>
      <c r="I1068" s="384" t="str">
        <f>IFERROR(VLOOKUP(Tabla1[[#This Row],[Código_Actividad]],Tabla2[[Código]:[Total de Acciones ]],15,FALSE),"")</f>
        <v/>
      </c>
      <c r="J1068" s="556"/>
      <c r="K1068" s="558" t="str">
        <f>IFERROR(VLOOKUP($J1068,[3]LSIns!$B$5:$C$45,2,FALSE),"")</f>
        <v/>
      </c>
      <c r="L1068" s="557"/>
      <c r="M1068" s="382" t="str">
        <f>IFERROR(VLOOKUP($L1068,[4]Insumos!$C$2:$F$517,2,FALSE),"")</f>
        <v/>
      </c>
      <c r="N1068" s="505"/>
      <c r="O1068" s="338" t="str">
        <f>IFERROR(VLOOKUP($L1068,[4]Insumos!$C$2:$F$517,3,FALSE),"")</f>
        <v/>
      </c>
      <c r="P1068" s="337" t="e">
        <f>+Tabla1[[#This Row],[Precio Unitario]]*Tabla1[[#This Row],[Cantidad de Insumos]]</f>
        <v>#VALUE!</v>
      </c>
      <c r="Q1068" s="380" t="str">
        <f>IFERROR(VLOOKUP($L1068,[4]Insumos!$C$2:$F$517,4,FALSE),"")</f>
        <v/>
      </c>
      <c r="R1068" s="556"/>
    </row>
    <row r="1069" spans="2:18" x14ac:dyDescent="0.25">
      <c r="B1069" s="403" t="str">
        <f>IF(Tabla1[[#This Row],[Código_Actividad]]="","",CONCATENATE(Tabla1[[#This Row],[POA]],".",Tabla1[[#This Row],[SRS]],".",Tabla1[[#This Row],[AREA]],".",Tabla1[[#This Row],[TIPO]]))</f>
        <v/>
      </c>
      <c r="C1069" s="403" t="str">
        <f>IF(Tabla1[[#This Row],[Código_Actividad]]="","",'Formulario PPGR1'!#REF!)</f>
        <v/>
      </c>
      <c r="D1069" s="403" t="str">
        <f>IF(Tabla1[[#This Row],[Código_Actividad]]="","",'Formulario PPGR1'!#REF!)</f>
        <v/>
      </c>
      <c r="E1069" s="403" t="str">
        <f>IF(Tabla1[[#This Row],[Código_Actividad]]="","",'Formulario PPGR1'!#REF!)</f>
        <v/>
      </c>
      <c r="F1069" s="403" t="str">
        <f>IF(Tabla1[[#This Row],[Código_Actividad]]="","",'Formulario PPGR1'!#REF!)</f>
        <v/>
      </c>
      <c r="G1069" s="335"/>
      <c r="H1069" s="572" t="str">
        <f>IFERROR(VLOOKUP(Tabla1[[#This Row],[Código_Actividad]],'Formulario PPGR2'!$H$10:$I$1048576,2,FALSE),"")</f>
        <v/>
      </c>
      <c r="I1069" s="384" t="str">
        <f>IFERROR(VLOOKUP(Tabla1[[#This Row],[Código_Actividad]],Tabla2[[Código]:[Total de Acciones ]],15,FALSE),"")</f>
        <v/>
      </c>
      <c r="J1069" s="556"/>
      <c r="K1069" s="558" t="str">
        <f>IFERROR(VLOOKUP($J1069,[3]LSIns!$B$5:$C$45,2,FALSE),"")</f>
        <v/>
      </c>
      <c r="L1069" s="557"/>
      <c r="M1069" s="382" t="str">
        <f>IFERROR(VLOOKUP($L1069,[4]Insumos!$C$2:$F$517,2,FALSE),"")</f>
        <v/>
      </c>
      <c r="N1069" s="505"/>
      <c r="O1069" s="338" t="str">
        <f>IFERROR(VLOOKUP($L1069,[4]Insumos!$C$2:$F$517,3,FALSE),"")</f>
        <v/>
      </c>
      <c r="P1069" s="337" t="e">
        <f>+Tabla1[[#This Row],[Precio Unitario]]*Tabla1[[#This Row],[Cantidad de Insumos]]</f>
        <v>#VALUE!</v>
      </c>
      <c r="Q1069" s="380" t="str">
        <f>IFERROR(VLOOKUP($L1069,[4]Insumos!$C$2:$F$517,4,FALSE),"")</f>
        <v/>
      </c>
      <c r="R1069" s="556"/>
    </row>
    <row r="1070" spans="2:18" x14ac:dyDescent="0.25">
      <c r="B1070" s="403" t="str">
        <f>IF(Tabla1[[#This Row],[Código_Actividad]]="","",CONCATENATE(Tabla1[[#This Row],[POA]],".",Tabla1[[#This Row],[SRS]],".",Tabla1[[#This Row],[AREA]],".",Tabla1[[#This Row],[TIPO]]))</f>
        <v/>
      </c>
      <c r="C1070" s="403" t="str">
        <f>IF(Tabla1[[#This Row],[Código_Actividad]]="","",'Formulario PPGR1'!#REF!)</f>
        <v/>
      </c>
      <c r="D1070" s="403" t="str">
        <f>IF(Tabla1[[#This Row],[Código_Actividad]]="","",'Formulario PPGR1'!#REF!)</f>
        <v/>
      </c>
      <c r="E1070" s="403" t="str">
        <f>IF(Tabla1[[#This Row],[Código_Actividad]]="","",'Formulario PPGR1'!#REF!)</f>
        <v/>
      </c>
      <c r="F1070" s="403" t="str">
        <f>IF(Tabla1[[#This Row],[Código_Actividad]]="","",'Formulario PPGR1'!#REF!)</f>
        <v/>
      </c>
      <c r="G1070" s="335"/>
      <c r="H1070" s="572" t="str">
        <f>IFERROR(VLOOKUP(Tabla1[[#This Row],[Código_Actividad]],'Formulario PPGR2'!$H$10:$I$1048576,2,FALSE),"")</f>
        <v/>
      </c>
      <c r="I1070" s="384" t="str">
        <f>IFERROR(VLOOKUP(Tabla1[[#This Row],[Código_Actividad]],Tabla2[[Código]:[Total de Acciones ]],15,FALSE),"")</f>
        <v/>
      </c>
      <c r="J1070" s="556"/>
      <c r="K1070" s="558" t="str">
        <f>IFERROR(VLOOKUP($J1070,[3]LSIns!$B$5:$C$45,2,FALSE),"")</f>
        <v/>
      </c>
      <c r="L1070" s="557"/>
      <c r="M1070" s="382" t="str">
        <f>IFERROR(VLOOKUP($L1070,[4]Insumos!$C$2:$F$517,2,FALSE),"")</f>
        <v/>
      </c>
      <c r="N1070" s="505"/>
      <c r="O1070" s="338" t="str">
        <f>IFERROR(VLOOKUP($L1070,[4]Insumos!$C$2:$F$517,3,FALSE),"")</f>
        <v/>
      </c>
      <c r="P1070" s="337" t="e">
        <f>+Tabla1[[#This Row],[Precio Unitario]]*Tabla1[[#This Row],[Cantidad de Insumos]]</f>
        <v>#VALUE!</v>
      </c>
      <c r="Q1070" s="380" t="str">
        <f>IFERROR(VLOOKUP($L1070,[4]Insumos!$C$2:$F$517,4,FALSE),"")</f>
        <v/>
      </c>
      <c r="R1070" s="556"/>
    </row>
    <row r="1071" spans="2:18" x14ac:dyDescent="0.25">
      <c r="B1071" s="403" t="str">
        <f>IF(Tabla1[[#This Row],[Código_Actividad]]="","",CONCATENATE(Tabla1[[#This Row],[POA]],".",Tabla1[[#This Row],[SRS]],".",Tabla1[[#This Row],[AREA]],".",Tabla1[[#This Row],[TIPO]]))</f>
        <v/>
      </c>
      <c r="C1071" s="403" t="str">
        <f>IF(Tabla1[[#This Row],[Código_Actividad]]="","",'Formulario PPGR1'!#REF!)</f>
        <v/>
      </c>
      <c r="D1071" s="403" t="str">
        <f>IF(Tabla1[[#This Row],[Código_Actividad]]="","",'Formulario PPGR1'!#REF!)</f>
        <v/>
      </c>
      <c r="E1071" s="403" t="str">
        <f>IF(Tabla1[[#This Row],[Código_Actividad]]="","",'Formulario PPGR1'!#REF!)</f>
        <v/>
      </c>
      <c r="F1071" s="403" t="str">
        <f>IF(Tabla1[[#This Row],[Código_Actividad]]="","",'Formulario PPGR1'!#REF!)</f>
        <v/>
      </c>
      <c r="G1071" s="335"/>
      <c r="H1071" s="572" t="str">
        <f>IFERROR(VLOOKUP(Tabla1[[#This Row],[Código_Actividad]],'Formulario PPGR2'!$H$10:$I$1048576,2,FALSE),"")</f>
        <v/>
      </c>
      <c r="I1071" s="384" t="str">
        <f>IFERROR(VLOOKUP(Tabla1[[#This Row],[Código_Actividad]],Tabla2[[Código]:[Total de Acciones ]],15,FALSE),"")</f>
        <v/>
      </c>
      <c r="J1071" s="556"/>
      <c r="K1071" s="558" t="str">
        <f>IFERROR(VLOOKUP($J1071,[3]LSIns!$B$5:$C$45,2,FALSE),"")</f>
        <v/>
      </c>
      <c r="L1071" s="557"/>
      <c r="M1071" s="382" t="str">
        <f>IFERROR(VLOOKUP($L1071,[4]Insumos!$C$2:$F$517,2,FALSE),"")</f>
        <v/>
      </c>
      <c r="N1071" s="505"/>
      <c r="O1071" s="338" t="str">
        <f>IFERROR(VLOOKUP($L1071,[4]Insumos!$C$2:$F$517,3,FALSE),"")</f>
        <v/>
      </c>
      <c r="P1071" s="337" t="e">
        <f>+Tabla1[[#This Row],[Precio Unitario]]*Tabla1[[#This Row],[Cantidad de Insumos]]</f>
        <v>#VALUE!</v>
      </c>
      <c r="Q1071" s="380" t="str">
        <f>IFERROR(VLOOKUP($L1071,[4]Insumos!$C$2:$F$517,4,FALSE),"")</f>
        <v/>
      </c>
      <c r="R1071" s="556"/>
    </row>
    <row r="1072" spans="2:18" x14ac:dyDescent="0.25">
      <c r="B1072" s="403" t="str">
        <f>IF(Tabla1[[#This Row],[Código_Actividad]]="","",CONCATENATE(Tabla1[[#This Row],[POA]],".",Tabla1[[#This Row],[SRS]],".",Tabla1[[#This Row],[AREA]],".",Tabla1[[#This Row],[TIPO]]))</f>
        <v/>
      </c>
      <c r="C1072" s="403" t="str">
        <f>IF(Tabla1[[#This Row],[Código_Actividad]]="","",'Formulario PPGR1'!#REF!)</f>
        <v/>
      </c>
      <c r="D1072" s="403" t="str">
        <f>IF(Tabla1[[#This Row],[Código_Actividad]]="","",'Formulario PPGR1'!#REF!)</f>
        <v/>
      </c>
      <c r="E1072" s="403" t="str">
        <f>IF(Tabla1[[#This Row],[Código_Actividad]]="","",'Formulario PPGR1'!#REF!)</f>
        <v/>
      </c>
      <c r="F1072" s="403" t="str">
        <f>IF(Tabla1[[#This Row],[Código_Actividad]]="","",'Formulario PPGR1'!#REF!)</f>
        <v/>
      </c>
      <c r="G1072" s="335"/>
      <c r="H1072" s="572" t="str">
        <f>IFERROR(VLOOKUP(Tabla1[[#This Row],[Código_Actividad]],'Formulario PPGR2'!$H$10:$I$1048576,2,FALSE),"")</f>
        <v/>
      </c>
      <c r="I1072" s="384" t="str">
        <f>IFERROR(VLOOKUP(Tabla1[[#This Row],[Código_Actividad]],Tabla2[[Código]:[Total de Acciones ]],15,FALSE),"")</f>
        <v/>
      </c>
      <c r="J1072" s="556"/>
      <c r="K1072" s="558" t="str">
        <f>IFERROR(VLOOKUP($J1072,[3]LSIns!$B$5:$C$45,2,FALSE),"")</f>
        <v/>
      </c>
      <c r="L1072" s="557"/>
      <c r="M1072" s="382" t="str">
        <f>IFERROR(VLOOKUP($L1072,[4]Insumos!$C$2:$F$517,2,FALSE),"")</f>
        <v/>
      </c>
      <c r="N1072" s="505"/>
      <c r="O1072" s="338" t="str">
        <f>IFERROR(VLOOKUP($L1072,[4]Insumos!$C$2:$F$517,3,FALSE),"")</f>
        <v/>
      </c>
      <c r="P1072" s="337" t="e">
        <f>+Tabla1[[#This Row],[Precio Unitario]]*Tabla1[[#This Row],[Cantidad de Insumos]]</f>
        <v>#VALUE!</v>
      </c>
      <c r="Q1072" s="380" t="str">
        <f>IFERROR(VLOOKUP($L1072,[4]Insumos!$C$2:$F$517,4,FALSE),"")</f>
        <v/>
      </c>
      <c r="R1072" s="556"/>
    </row>
    <row r="1073" spans="2:18" x14ac:dyDescent="0.25">
      <c r="B1073" s="403" t="str">
        <f>IF(Tabla1[[#This Row],[Código_Actividad]]="","",CONCATENATE(Tabla1[[#This Row],[POA]],".",Tabla1[[#This Row],[SRS]],".",Tabla1[[#This Row],[AREA]],".",Tabla1[[#This Row],[TIPO]]))</f>
        <v/>
      </c>
      <c r="C1073" s="403" t="str">
        <f>IF(Tabla1[[#This Row],[Código_Actividad]]="","",'Formulario PPGR1'!#REF!)</f>
        <v/>
      </c>
      <c r="D1073" s="403" t="str">
        <f>IF(Tabla1[[#This Row],[Código_Actividad]]="","",'Formulario PPGR1'!#REF!)</f>
        <v/>
      </c>
      <c r="E1073" s="403" t="str">
        <f>IF(Tabla1[[#This Row],[Código_Actividad]]="","",'Formulario PPGR1'!#REF!)</f>
        <v/>
      </c>
      <c r="F1073" s="403" t="str">
        <f>IF(Tabla1[[#This Row],[Código_Actividad]]="","",'Formulario PPGR1'!#REF!)</f>
        <v/>
      </c>
      <c r="G1073" s="335"/>
      <c r="H1073" s="572" t="str">
        <f>IFERROR(VLOOKUP(Tabla1[[#This Row],[Código_Actividad]],'Formulario PPGR2'!$H$10:$I$1048576,2,FALSE),"")</f>
        <v/>
      </c>
      <c r="I1073" s="384" t="str">
        <f>IFERROR(VLOOKUP(Tabla1[[#This Row],[Código_Actividad]],Tabla2[[Código]:[Total de Acciones ]],15,FALSE),"")</f>
        <v/>
      </c>
      <c r="J1073" s="556"/>
      <c r="K1073" s="558" t="str">
        <f>IFERROR(VLOOKUP($J1073,[3]LSIns!$B$5:$C$45,2,FALSE),"")</f>
        <v/>
      </c>
      <c r="L1073" s="557"/>
      <c r="M1073" s="382" t="str">
        <f>IFERROR(VLOOKUP($L1073,[4]Insumos!$C$2:$F$517,2,FALSE),"")</f>
        <v/>
      </c>
      <c r="N1073" s="505"/>
      <c r="O1073" s="338" t="str">
        <f>IFERROR(VLOOKUP($L1073,[4]Insumos!$C$2:$F$517,3,FALSE),"")</f>
        <v/>
      </c>
      <c r="P1073" s="337" t="e">
        <f>+Tabla1[[#This Row],[Precio Unitario]]*Tabla1[[#This Row],[Cantidad de Insumos]]</f>
        <v>#VALUE!</v>
      </c>
      <c r="Q1073" s="380" t="str">
        <f>IFERROR(VLOOKUP($L1073,[4]Insumos!$C$2:$F$517,4,FALSE),"")</f>
        <v/>
      </c>
      <c r="R1073" s="556"/>
    </row>
    <row r="1074" spans="2:18" x14ac:dyDescent="0.25">
      <c r="B1074" s="403" t="str">
        <f>IF(Tabla1[[#This Row],[Código_Actividad]]="","",CONCATENATE(Tabla1[[#This Row],[POA]],".",Tabla1[[#This Row],[SRS]],".",Tabla1[[#This Row],[AREA]],".",Tabla1[[#This Row],[TIPO]]))</f>
        <v/>
      </c>
      <c r="C1074" s="403" t="str">
        <f>IF(Tabla1[[#This Row],[Código_Actividad]]="","",'Formulario PPGR1'!#REF!)</f>
        <v/>
      </c>
      <c r="D1074" s="403" t="str">
        <f>IF(Tabla1[[#This Row],[Código_Actividad]]="","",'Formulario PPGR1'!#REF!)</f>
        <v/>
      </c>
      <c r="E1074" s="403" t="str">
        <f>IF(Tabla1[[#This Row],[Código_Actividad]]="","",'Formulario PPGR1'!#REF!)</f>
        <v/>
      </c>
      <c r="F1074" s="403" t="str">
        <f>IF(Tabla1[[#This Row],[Código_Actividad]]="","",'Formulario PPGR1'!#REF!)</f>
        <v/>
      </c>
      <c r="G1074" s="335"/>
      <c r="H1074" s="572" t="str">
        <f>IFERROR(VLOOKUP(Tabla1[[#This Row],[Código_Actividad]],'Formulario PPGR2'!$H$10:$I$1048576,2,FALSE),"")</f>
        <v/>
      </c>
      <c r="I1074" s="384" t="str">
        <f>IFERROR(VLOOKUP(Tabla1[[#This Row],[Código_Actividad]],Tabla2[[Código]:[Total de Acciones ]],15,FALSE),"")</f>
        <v/>
      </c>
      <c r="J1074" s="556"/>
      <c r="K1074" s="558" t="str">
        <f>IFERROR(VLOOKUP($J1074,[3]LSIns!$B$5:$C$45,2,FALSE),"")</f>
        <v/>
      </c>
      <c r="L1074" s="557"/>
      <c r="M1074" s="382" t="str">
        <f>IFERROR(VLOOKUP($L1074,[4]Insumos!$C$2:$F$517,2,FALSE),"")</f>
        <v/>
      </c>
      <c r="N1074" s="505"/>
      <c r="O1074" s="338" t="str">
        <f>IFERROR(VLOOKUP($L1074,[4]Insumos!$C$2:$F$517,3,FALSE),"")</f>
        <v/>
      </c>
      <c r="P1074" s="337" t="e">
        <f>+Tabla1[[#This Row],[Precio Unitario]]*Tabla1[[#This Row],[Cantidad de Insumos]]</f>
        <v>#VALUE!</v>
      </c>
      <c r="Q1074" s="380" t="str">
        <f>IFERROR(VLOOKUP($L1074,[4]Insumos!$C$2:$F$517,4,FALSE),"")</f>
        <v/>
      </c>
      <c r="R1074" s="556"/>
    </row>
    <row r="1075" spans="2:18" x14ac:dyDescent="0.25">
      <c r="B1075" s="403" t="str">
        <f>IF(Tabla1[[#This Row],[Código_Actividad]]="","",CONCATENATE(Tabla1[[#This Row],[POA]],".",Tabla1[[#This Row],[SRS]],".",Tabla1[[#This Row],[AREA]],".",Tabla1[[#This Row],[TIPO]]))</f>
        <v/>
      </c>
      <c r="C1075" s="403" t="str">
        <f>IF(Tabla1[[#This Row],[Código_Actividad]]="","",'Formulario PPGR1'!#REF!)</f>
        <v/>
      </c>
      <c r="D1075" s="403" t="str">
        <f>IF(Tabla1[[#This Row],[Código_Actividad]]="","",'Formulario PPGR1'!#REF!)</f>
        <v/>
      </c>
      <c r="E1075" s="403" t="str">
        <f>IF(Tabla1[[#This Row],[Código_Actividad]]="","",'Formulario PPGR1'!#REF!)</f>
        <v/>
      </c>
      <c r="F1075" s="403" t="str">
        <f>IF(Tabla1[[#This Row],[Código_Actividad]]="","",'Formulario PPGR1'!#REF!)</f>
        <v/>
      </c>
      <c r="G1075" s="335"/>
      <c r="H1075" s="572" t="str">
        <f>IFERROR(VLOOKUP(Tabla1[[#This Row],[Código_Actividad]],'Formulario PPGR2'!$H$10:$I$1048576,2,FALSE),"")</f>
        <v/>
      </c>
      <c r="I1075" s="384" t="str">
        <f>IFERROR(VLOOKUP(Tabla1[[#This Row],[Código_Actividad]],Tabla2[[Código]:[Total de Acciones ]],15,FALSE),"")</f>
        <v/>
      </c>
      <c r="J1075" s="556"/>
      <c r="K1075" s="558" t="str">
        <f>IFERROR(VLOOKUP($J1075,[3]LSIns!$B$5:$C$45,2,FALSE),"")</f>
        <v/>
      </c>
      <c r="L1075" s="557"/>
      <c r="M1075" s="382" t="str">
        <f>IFERROR(VLOOKUP($L1075,[4]Insumos!$C$2:$F$517,2,FALSE),"")</f>
        <v/>
      </c>
      <c r="N1075" s="505"/>
      <c r="O1075" s="338" t="str">
        <f>IFERROR(VLOOKUP($L1075,[4]Insumos!$C$2:$F$517,3,FALSE),"")</f>
        <v/>
      </c>
      <c r="P1075" s="337" t="e">
        <f>+Tabla1[[#This Row],[Precio Unitario]]*Tabla1[[#This Row],[Cantidad de Insumos]]</f>
        <v>#VALUE!</v>
      </c>
      <c r="Q1075" s="380" t="str">
        <f>IFERROR(VLOOKUP($L1075,[4]Insumos!$C$2:$F$517,4,FALSE),"")</f>
        <v/>
      </c>
      <c r="R1075" s="556"/>
    </row>
    <row r="1076" spans="2:18" x14ac:dyDescent="0.25">
      <c r="B1076" s="403" t="str">
        <f>IF(Tabla1[[#This Row],[Código_Actividad]]="","",CONCATENATE(Tabla1[[#This Row],[POA]],".",Tabla1[[#This Row],[SRS]],".",Tabla1[[#This Row],[AREA]],".",Tabla1[[#This Row],[TIPO]]))</f>
        <v/>
      </c>
      <c r="C1076" s="403" t="str">
        <f>IF(Tabla1[[#This Row],[Código_Actividad]]="","",'Formulario PPGR1'!#REF!)</f>
        <v/>
      </c>
      <c r="D1076" s="403" t="str">
        <f>IF(Tabla1[[#This Row],[Código_Actividad]]="","",'Formulario PPGR1'!#REF!)</f>
        <v/>
      </c>
      <c r="E1076" s="403" t="str">
        <f>IF(Tabla1[[#This Row],[Código_Actividad]]="","",'Formulario PPGR1'!#REF!)</f>
        <v/>
      </c>
      <c r="F1076" s="403" t="str">
        <f>IF(Tabla1[[#This Row],[Código_Actividad]]="","",'Formulario PPGR1'!#REF!)</f>
        <v/>
      </c>
      <c r="G1076" s="335"/>
      <c r="H1076" s="572" t="str">
        <f>IFERROR(VLOOKUP(Tabla1[[#This Row],[Código_Actividad]],'Formulario PPGR2'!$H$10:$I$1048576,2,FALSE),"")</f>
        <v/>
      </c>
      <c r="I1076" s="384" t="str">
        <f>IFERROR(VLOOKUP(Tabla1[[#This Row],[Código_Actividad]],Tabla2[[Código]:[Total de Acciones ]],15,FALSE),"")</f>
        <v/>
      </c>
      <c r="J1076" s="556"/>
      <c r="K1076" s="558" t="str">
        <f>IFERROR(VLOOKUP($J1076,[3]LSIns!$B$5:$C$45,2,FALSE),"")</f>
        <v/>
      </c>
      <c r="L1076" s="557"/>
      <c r="M1076" s="382" t="str">
        <f>IFERROR(VLOOKUP($L1076,[4]Insumos!$C$2:$F$517,2,FALSE),"")</f>
        <v/>
      </c>
      <c r="N1076" s="505"/>
      <c r="O1076" s="338" t="str">
        <f>IFERROR(VLOOKUP($L1076,[4]Insumos!$C$2:$F$517,3,FALSE),"")</f>
        <v/>
      </c>
      <c r="P1076" s="337" t="e">
        <f>+Tabla1[[#This Row],[Precio Unitario]]*Tabla1[[#This Row],[Cantidad de Insumos]]</f>
        <v>#VALUE!</v>
      </c>
      <c r="Q1076" s="380" t="str">
        <f>IFERROR(VLOOKUP($L1076,[4]Insumos!$C$2:$F$517,4,FALSE),"")</f>
        <v/>
      </c>
      <c r="R1076" s="556"/>
    </row>
    <row r="1077" spans="2:18" x14ac:dyDescent="0.25">
      <c r="B1077" s="403" t="str">
        <f>IF(Tabla1[[#This Row],[Código_Actividad]]="","",CONCATENATE(Tabla1[[#This Row],[POA]],".",Tabla1[[#This Row],[SRS]],".",Tabla1[[#This Row],[AREA]],".",Tabla1[[#This Row],[TIPO]]))</f>
        <v/>
      </c>
      <c r="C1077" s="403" t="str">
        <f>IF(Tabla1[[#This Row],[Código_Actividad]]="","",'Formulario PPGR1'!#REF!)</f>
        <v/>
      </c>
      <c r="D1077" s="403" t="str">
        <f>IF(Tabla1[[#This Row],[Código_Actividad]]="","",'Formulario PPGR1'!#REF!)</f>
        <v/>
      </c>
      <c r="E1077" s="403" t="str">
        <f>IF(Tabla1[[#This Row],[Código_Actividad]]="","",'Formulario PPGR1'!#REF!)</f>
        <v/>
      </c>
      <c r="F1077" s="403" t="str">
        <f>IF(Tabla1[[#This Row],[Código_Actividad]]="","",'Formulario PPGR1'!#REF!)</f>
        <v/>
      </c>
      <c r="G1077" s="335"/>
      <c r="H1077" s="572" t="str">
        <f>IFERROR(VLOOKUP(Tabla1[[#This Row],[Código_Actividad]],'Formulario PPGR2'!$H$10:$I$1048576,2,FALSE),"")</f>
        <v/>
      </c>
      <c r="I1077" s="384" t="str">
        <f>IFERROR(VLOOKUP(Tabla1[[#This Row],[Código_Actividad]],Tabla2[[Código]:[Total de Acciones ]],15,FALSE),"")</f>
        <v/>
      </c>
      <c r="J1077" s="556"/>
      <c r="K1077" s="558" t="str">
        <f>IFERROR(VLOOKUP($J1077,[3]LSIns!$B$5:$C$45,2,FALSE),"")</f>
        <v/>
      </c>
      <c r="L1077" s="557"/>
      <c r="M1077" s="382" t="str">
        <f>IFERROR(VLOOKUP($L1077,[4]Insumos!$C$2:$F$517,2,FALSE),"")</f>
        <v/>
      </c>
      <c r="N1077" s="505"/>
      <c r="O1077" s="338" t="str">
        <f>IFERROR(VLOOKUP($L1077,[4]Insumos!$C$2:$F$517,3,FALSE),"")</f>
        <v/>
      </c>
      <c r="P1077" s="337" t="e">
        <f>+Tabla1[[#This Row],[Precio Unitario]]*Tabla1[[#This Row],[Cantidad de Insumos]]</f>
        <v>#VALUE!</v>
      </c>
      <c r="Q1077" s="380" t="str">
        <f>IFERROR(VLOOKUP($L1077,[4]Insumos!$C$2:$F$517,4,FALSE),"")</f>
        <v/>
      </c>
      <c r="R1077" s="556"/>
    </row>
    <row r="1078" spans="2:18" x14ac:dyDescent="0.25">
      <c r="B1078" s="403" t="str">
        <f>IF(Tabla1[[#This Row],[Código_Actividad]]="","",CONCATENATE(Tabla1[[#This Row],[POA]],".",Tabla1[[#This Row],[SRS]],".",Tabla1[[#This Row],[AREA]],".",Tabla1[[#This Row],[TIPO]]))</f>
        <v/>
      </c>
      <c r="C1078" s="403" t="str">
        <f>IF(Tabla1[[#This Row],[Código_Actividad]]="","",'Formulario PPGR1'!#REF!)</f>
        <v/>
      </c>
      <c r="D1078" s="403" t="str">
        <f>IF(Tabla1[[#This Row],[Código_Actividad]]="","",'Formulario PPGR1'!#REF!)</f>
        <v/>
      </c>
      <c r="E1078" s="403" t="str">
        <f>IF(Tabla1[[#This Row],[Código_Actividad]]="","",'Formulario PPGR1'!#REF!)</f>
        <v/>
      </c>
      <c r="F1078" s="403" t="str">
        <f>IF(Tabla1[[#This Row],[Código_Actividad]]="","",'Formulario PPGR1'!#REF!)</f>
        <v/>
      </c>
      <c r="G1078" s="335"/>
      <c r="H1078" s="572" t="str">
        <f>IFERROR(VLOOKUP(Tabla1[[#This Row],[Código_Actividad]],'Formulario PPGR2'!$H$10:$I$1048576,2,FALSE),"")</f>
        <v/>
      </c>
      <c r="I1078" s="384" t="str">
        <f>IFERROR(VLOOKUP(Tabla1[[#This Row],[Código_Actividad]],Tabla2[[Código]:[Total de Acciones ]],15,FALSE),"")</f>
        <v/>
      </c>
      <c r="J1078" s="556"/>
      <c r="K1078" s="558" t="str">
        <f>IFERROR(VLOOKUP($J1078,[3]LSIns!$B$5:$C$45,2,FALSE),"")</f>
        <v/>
      </c>
      <c r="L1078" s="557"/>
      <c r="M1078" s="382" t="str">
        <f>IFERROR(VLOOKUP($L1078,[4]Insumos!$C$2:$F$517,2,FALSE),"")</f>
        <v/>
      </c>
      <c r="N1078" s="505"/>
      <c r="O1078" s="338" t="str">
        <f>IFERROR(VLOOKUP($L1078,[4]Insumos!$C$2:$F$517,3,FALSE),"")</f>
        <v/>
      </c>
      <c r="P1078" s="337" t="e">
        <f>+Tabla1[[#This Row],[Precio Unitario]]*Tabla1[[#This Row],[Cantidad de Insumos]]</f>
        <v>#VALUE!</v>
      </c>
      <c r="Q1078" s="380" t="str">
        <f>IFERROR(VLOOKUP($L1078,[4]Insumos!$C$2:$F$517,4,FALSE),"")</f>
        <v/>
      </c>
      <c r="R1078" s="556"/>
    </row>
    <row r="1079" spans="2:18" x14ac:dyDescent="0.25">
      <c r="B1079" s="403" t="str">
        <f>IF(Tabla1[[#This Row],[Código_Actividad]]="","",CONCATENATE(Tabla1[[#This Row],[POA]],".",Tabla1[[#This Row],[SRS]],".",Tabla1[[#This Row],[AREA]],".",Tabla1[[#This Row],[TIPO]]))</f>
        <v/>
      </c>
      <c r="C1079" s="403" t="str">
        <f>IF(Tabla1[[#This Row],[Código_Actividad]]="","",'Formulario PPGR1'!#REF!)</f>
        <v/>
      </c>
      <c r="D1079" s="403" t="str">
        <f>IF(Tabla1[[#This Row],[Código_Actividad]]="","",'Formulario PPGR1'!#REF!)</f>
        <v/>
      </c>
      <c r="E1079" s="403" t="str">
        <f>IF(Tabla1[[#This Row],[Código_Actividad]]="","",'Formulario PPGR1'!#REF!)</f>
        <v/>
      </c>
      <c r="F1079" s="403" t="str">
        <f>IF(Tabla1[[#This Row],[Código_Actividad]]="","",'Formulario PPGR1'!#REF!)</f>
        <v/>
      </c>
      <c r="G1079" s="335"/>
      <c r="H1079" s="572" t="str">
        <f>IFERROR(VLOOKUP(Tabla1[[#This Row],[Código_Actividad]],'Formulario PPGR2'!$H$10:$I$1048576,2,FALSE),"")</f>
        <v/>
      </c>
      <c r="I1079" s="384" t="str">
        <f>IFERROR(VLOOKUP(Tabla1[[#This Row],[Código_Actividad]],Tabla2[[Código]:[Total de Acciones ]],15,FALSE),"")</f>
        <v/>
      </c>
      <c r="J1079" s="556"/>
      <c r="K1079" s="558" t="str">
        <f>IFERROR(VLOOKUP($J1079,[3]LSIns!$B$5:$C$45,2,FALSE),"")</f>
        <v/>
      </c>
      <c r="L1079" s="557"/>
      <c r="M1079" s="382" t="str">
        <f>IFERROR(VLOOKUP($L1079,[4]Insumos!$C$2:$F$517,2,FALSE),"")</f>
        <v/>
      </c>
      <c r="N1079" s="505"/>
      <c r="O1079" s="338" t="str">
        <f>IFERROR(VLOOKUP($L1079,[4]Insumos!$C$2:$F$517,3,FALSE),"")</f>
        <v/>
      </c>
      <c r="P1079" s="337" t="e">
        <f>+Tabla1[[#This Row],[Precio Unitario]]*Tabla1[[#This Row],[Cantidad de Insumos]]</f>
        <v>#VALUE!</v>
      </c>
      <c r="Q1079" s="380" t="str">
        <f>IFERROR(VLOOKUP($L1079,[4]Insumos!$C$2:$F$517,4,FALSE),"")</f>
        <v/>
      </c>
      <c r="R1079" s="556"/>
    </row>
    <row r="1080" spans="2:18" x14ac:dyDescent="0.25">
      <c r="B1080" s="403" t="str">
        <f>IF(Tabla1[[#This Row],[Código_Actividad]]="","",CONCATENATE(Tabla1[[#This Row],[POA]],".",Tabla1[[#This Row],[SRS]],".",Tabla1[[#This Row],[AREA]],".",Tabla1[[#This Row],[TIPO]]))</f>
        <v/>
      </c>
      <c r="C1080" s="403" t="str">
        <f>IF(Tabla1[[#This Row],[Código_Actividad]]="","",'Formulario PPGR1'!#REF!)</f>
        <v/>
      </c>
      <c r="D1080" s="403" t="str">
        <f>IF(Tabla1[[#This Row],[Código_Actividad]]="","",'Formulario PPGR1'!#REF!)</f>
        <v/>
      </c>
      <c r="E1080" s="403" t="str">
        <f>IF(Tabla1[[#This Row],[Código_Actividad]]="","",'Formulario PPGR1'!#REF!)</f>
        <v/>
      </c>
      <c r="F1080" s="403" t="str">
        <f>IF(Tabla1[[#This Row],[Código_Actividad]]="","",'Formulario PPGR1'!#REF!)</f>
        <v/>
      </c>
      <c r="G1080" s="335"/>
      <c r="H1080" s="572" t="str">
        <f>IFERROR(VLOOKUP(Tabla1[[#This Row],[Código_Actividad]],'Formulario PPGR2'!$H$10:$I$1048576,2,FALSE),"")</f>
        <v/>
      </c>
      <c r="I1080" s="384" t="str">
        <f>IFERROR(VLOOKUP(Tabla1[[#This Row],[Código_Actividad]],Tabla2[[Código]:[Total de Acciones ]],15,FALSE),"")</f>
        <v/>
      </c>
      <c r="J1080" s="556"/>
      <c r="K1080" s="558" t="str">
        <f>IFERROR(VLOOKUP($J1080,[3]LSIns!$B$5:$C$45,2,FALSE),"")</f>
        <v/>
      </c>
      <c r="L1080" s="557"/>
      <c r="M1080" s="382" t="str">
        <f>IFERROR(VLOOKUP($L1080,[4]Insumos!$C$2:$F$517,2,FALSE),"")</f>
        <v/>
      </c>
      <c r="N1080" s="505"/>
      <c r="O1080" s="338" t="str">
        <f>IFERROR(VLOOKUP($L1080,[4]Insumos!$C$2:$F$517,3,FALSE),"")</f>
        <v/>
      </c>
      <c r="P1080" s="337" t="e">
        <f>+Tabla1[[#This Row],[Precio Unitario]]*Tabla1[[#This Row],[Cantidad de Insumos]]</f>
        <v>#VALUE!</v>
      </c>
      <c r="Q1080" s="380" t="str">
        <f>IFERROR(VLOOKUP($L1080,[4]Insumos!$C$2:$F$517,4,FALSE),"")</f>
        <v/>
      </c>
      <c r="R1080" s="556"/>
    </row>
    <row r="1081" spans="2:18" x14ac:dyDescent="0.25">
      <c r="B1081" s="403" t="str">
        <f>IF(Tabla1[[#This Row],[Código_Actividad]]="","",CONCATENATE(Tabla1[[#This Row],[POA]],".",Tabla1[[#This Row],[SRS]],".",Tabla1[[#This Row],[AREA]],".",Tabla1[[#This Row],[TIPO]]))</f>
        <v/>
      </c>
      <c r="C1081" s="403" t="str">
        <f>IF(Tabla1[[#This Row],[Código_Actividad]]="","",'Formulario PPGR1'!#REF!)</f>
        <v/>
      </c>
      <c r="D1081" s="403" t="str">
        <f>IF(Tabla1[[#This Row],[Código_Actividad]]="","",'Formulario PPGR1'!#REF!)</f>
        <v/>
      </c>
      <c r="E1081" s="403" t="str">
        <f>IF(Tabla1[[#This Row],[Código_Actividad]]="","",'Formulario PPGR1'!#REF!)</f>
        <v/>
      </c>
      <c r="F1081" s="403" t="str">
        <f>IF(Tabla1[[#This Row],[Código_Actividad]]="","",'Formulario PPGR1'!#REF!)</f>
        <v/>
      </c>
      <c r="G1081" s="335"/>
      <c r="H1081" s="572" t="str">
        <f>IFERROR(VLOOKUP(Tabla1[[#This Row],[Código_Actividad]],'Formulario PPGR2'!$H$10:$I$1048576,2,FALSE),"")</f>
        <v/>
      </c>
      <c r="I1081" s="384" t="str">
        <f>IFERROR(VLOOKUP(Tabla1[[#This Row],[Código_Actividad]],Tabla2[[Código]:[Total de Acciones ]],15,FALSE),"")</f>
        <v/>
      </c>
      <c r="J1081" s="556"/>
      <c r="K1081" s="558" t="str">
        <f>IFERROR(VLOOKUP($J1081,[3]LSIns!$B$5:$C$45,2,FALSE),"")</f>
        <v/>
      </c>
      <c r="L1081" s="557"/>
      <c r="M1081" s="382" t="str">
        <f>IFERROR(VLOOKUP($L1081,[4]Insumos!$C$2:$F$517,2,FALSE),"")</f>
        <v/>
      </c>
      <c r="N1081" s="505"/>
      <c r="O1081" s="338" t="str">
        <f>IFERROR(VLOOKUP($L1081,[4]Insumos!$C$2:$F$517,3,FALSE),"")</f>
        <v/>
      </c>
      <c r="P1081" s="337" t="e">
        <f>+Tabla1[[#This Row],[Precio Unitario]]*Tabla1[[#This Row],[Cantidad de Insumos]]</f>
        <v>#VALUE!</v>
      </c>
      <c r="Q1081" s="380" t="str">
        <f>IFERROR(VLOOKUP($L1081,[4]Insumos!$C$2:$F$517,4,FALSE),"")</f>
        <v/>
      </c>
      <c r="R1081" s="556"/>
    </row>
    <row r="1082" spans="2:18" x14ac:dyDescent="0.25">
      <c r="B1082" s="403" t="str">
        <f>IF(Tabla1[[#This Row],[Código_Actividad]]="","",CONCATENATE(Tabla1[[#This Row],[POA]],".",Tabla1[[#This Row],[SRS]],".",Tabla1[[#This Row],[AREA]],".",Tabla1[[#This Row],[TIPO]]))</f>
        <v/>
      </c>
      <c r="C1082" s="403" t="str">
        <f>IF(Tabla1[[#This Row],[Código_Actividad]]="","",'Formulario PPGR1'!#REF!)</f>
        <v/>
      </c>
      <c r="D1082" s="403" t="str">
        <f>IF(Tabla1[[#This Row],[Código_Actividad]]="","",'Formulario PPGR1'!#REF!)</f>
        <v/>
      </c>
      <c r="E1082" s="403" t="str">
        <f>IF(Tabla1[[#This Row],[Código_Actividad]]="","",'Formulario PPGR1'!#REF!)</f>
        <v/>
      </c>
      <c r="F1082" s="403" t="str">
        <f>IF(Tabla1[[#This Row],[Código_Actividad]]="","",'Formulario PPGR1'!#REF!)</f>
        <v/>
      </c>
      <c r="G1082" s="335"/>
      <c r="H1082" s="572" t="str">
        <f>IFERROR(VLOOKUP(Tabla1[[#This Row],[Código_Actividad]],'Formulario PPGR2'!$H$10:$I$1048576,2,FALSE),"")</f>
        <v/>
      </c>
      <c r="I1082" s="384" t="str">
        <f>IFERROR(VLOOKUP(Tabla1[[#This Row],[Código_Actividad]],Tabla2[[Código]:[Total de Acciones ]],15,FALSE),"")</f>
        <v/>
      </c>
      <c r="J1082" s="556"/>
      <c r="K1082" s="558" t="str">
        <f>IFERROR(VLOOKUP($J1082,[3]LSIns!$B$5:$C$45,2,FALSE),"")</f>
        <v/>
      </c>
      <c r="L1082" s="557"/>
      <c r="M1082" s="382" t="str">
        <f>IFERROR(VLOOKUP($L1082,[4]Insumos!$C$2:$F$517,2,FALSE),"")</f>
        <v/>
      </c>
      <c r="N1082" s="505"/>
      <c r="O1082" s="338" t="str">
        <f>IFERROR(VLOOKUP($L1082,[4]Insumos!$C$2:$F$517,3,FALSE),"")</f>
        <v/>
      </c>
      <c r="P1082" s="337" t="e">
        <f>+Tabla1[[#This Row],[Precio Unitario]]*Tabla1[[#This Row],[Cantidad de Insumos]]</f>
        <v>#VALUE!</v>
      </c>
      <c r="Q1082" s="380" t="str">
        <f>IFERROR(VLOOKUP($L1082,[4]Insumos!$C$2:$F$517,4,FALSE),"")</f>
        <v/>
      </c>
      <c r="R1082" s="556"/>
    </row>
    <row r="1083" spans="2:18" x14ac:dyDescent="0.25">
      <c r="B1083" s="403" t="str">
        <f>IF(Tabla1[[#This Row],[Código_Actividad]]="","",CONCATENATE(Tabla1[[#This Row],[POA]],".",Tabla1[[#This Row],[SRS]],".",Tabla1[[#This Row],[AREA]],".",Tabla1[[#This Row],[TIPO]]))</f>
        <v/>
      </c>
      <c r="C1083" s="403" t="str">
        <f>IF(Tabla1[[#This Row],[Código_Actividad]]="","",'Formulario PPGR1'!#REF!)</f>
        <v/>
      </c>
      <c r="D1083" s="403" t="str">
        <f>IF(Tabla1[[#This Row],[Código_Actividad]]="","",'Formulario PPGR1'!#REF!)</f>
        <v/>
      </c>
      <c r="E1083" s="403" t="str">
        <f>IF(Tabla1[[#This Row],[Código_Actividad]]="","",'Formulario PPGR1'!#REF!)</f>
        <v/>
      </c>
      <c r="F1083" s="403" t="str">
        <f>IF(Tabla1[[#This Row],[Código_Actividad]]="","",'Formulario PPGR1'!#REF!)</f>
        <v/>
      </c>
      <c r="G1083" s="335"/>
      <c r="H1083" s="572" t="str">
        <f>IFERROR(VLOOKUP(Tabla1[[#This Row],[Código_Actividad]],'Formulario PPGR2'!$H$10:$I$1048576,2,FALSE),"")</f>
        <v/>
      </c>
      <c r="I1083" s="384" t="str">
        <f>IFERROR(VLOOKUP(Tabla1[[#This Row],[Código_Actividad]],Tabla2[[Código]:[Total de Acciones ]],15,FALSE),"")</f>
        <v/>
      </c>
      <c r="J1083" s="556"/>
      <c r="K1083" s="558" t="str">
        <f>IFERROR(VLOOKUP($J1083,[3]LSIns!$B$5:$C$45,2,FALSE),"")</f>
        <v/>
      </c>
      <c r="L1083" s="557"/>
      <c r="M1083" s="382" t="str">
        <f>IFERROR(VLOOKUP($L1083,[4]Insumos!$C$2:$F$517,2,FALSE),"")</f>
        <v/>
      </c>
      <c r="N1083" s="505"/>
      <c r="O1083" s="338" t="str">
        <f>IFERROR(VLOOKUP($L1083,[4]Insumos!$C$2:$F$517,3,FALSE),"")</f>
        <v/>
      </c>
      <c r="P1083" s="337" t="e">
        <f>+Tabla1[[#This Row],[Precio Unitario]]*Tabla1[[#This Row],[Cantidad de Insumos]]</f>
        <v>#VALUE!</v>
      </c>
      <c r="Q1083" s="380" t="str">
        <f>IFERROR(VLOOKUP($L1083,[4]Insumos!$C$2:$F$517,4,FALSE),"")</f>
        <v/>
      </c>
      <c r="R1083" s="556"/>
    </row>
    <row r="1084" spans="2:18" x14ac:dyDescent="0.25">
      <c r="B1084" s="403" t="str">
        <f>IF(Tabla1[[#This Row],[Código_Actividad]]="","",CONCATENATE(Tabla1[[#This Row],[POA]],".",Tabla1[[#This Row],[SRS]],".",Tabla1[[#This Row],[AREA]],".",Tabla1[[#This Row],[TIPO]]))</f>
        <v/>
      </c>
      <c r="C1084" s="403" t="str">
        <f>IF(Tabla1[[#This Row],[Código_Actividad]]="","",'Formulario PPGR1'!#REF!)</f>
        <v/>
      </c>
      <c r="D1084" s="403" t="str">
        <f>IF(Tabla1[[#This Row],[Código_Actividad]]="","",'Formulario PPGR1'!#REF!)</f>
        <v/>
      </c>
      <c r="E1084" s="403" t="str">
        <f>IF(Tabla1[[#This Row],[Código_Actividad]]="","",'Formulario PPGR1'!#REF!)</f>
        <v/>
      </c>
      <c r="F1084" s="403" t="str">
        <f>IF(Tabla1[[#This Row],[Código_Actividad]]="","",'Formulario PPGR1'!#REF!)</f>
        <v/>
      </c>
      <c r="G1084" s="335"/>
      <c r="H1084" s="572" t="str">
        <f>IFERROR(VLOOKUP(Tabla1[[#This Row],[Código_Actividad]],'Formulario PPGR2'!$H$10:$I$1048576,2,FALSE),"")</f>
        <v/>
      </c>
      <c r="I1084" s="384" t="str">
        <f>IFERROR(VLOOKUP(Tabla1[[#This Row],[Código_Actividad]],Tabla2[[Código]:[Total de Acciones ]],15,FALSE),"")</f>
        <v/>
      </c>
      <c r="J1084" s="556"/>
      <c r="K1084" s="558" t="str">
        <f>IFERROR(VLOOKUP($J1084,[3]LSIns!$B$5:$C$45,2,FALSE),"")</f>
        <v/>
      </c>
      <c r="L1084" s="557"/>
      <c r="M1084" s="382" t="str">
        <f>IFERROR(VLOOKUP($L1084,[4]Insumos!$C$2:$F$517,2,FALSE),"")</f>
        <v/>
      </c>
      <c r="N1084" s="505"/>
      <c r="O1084" s="338" t="str">
        <f>IFERROR(VLOOKUP($L1084,[4]Insumos!$C$2:$F$517,3,FALSE),"")</f>
        <v/>
      </c>
      <c r="P1084" s="337" t="e">
        <f>+Tabla1[[#This Row],[Precio Unitario]]*Tabla1[[#This Row],[Cantidad de Insumos]]</f>
        <v>#VALUE!</v>
      </c>
      <c r="Q1084" s="380" t="str">
        <f>IFERROR(VLOOKUP($L1084,[4]Insumos!$C$2:$F$517,4,FALSE),"")</f>
        <v/>
      </c>
      <c r="R1084" s="556"/>
    </row>
    <row r="1085" spans="2:18" x14ac:dyDescent="0.25">
      <c r="B1085" s="403" t="str">
        <f>IF(Tabla1[[#This Row],[Código_Actividad]]="","",CONCATENATE(Tabla1[[#This Row],[POA]],".",Tabla1[[#This Row],[SRS]],".",Tabla1[[#This Row],[AREA]],".",Tabla1[[#This Row],[TIPO]]))</f>
        <v/>
      </c>
      <c r="C1085" s="403" t="str">
        <f>IF(Tabla1[[#This Row],[Código_Actividad]]="","",'Formulario PPGR1'!#REF!)</f>
        <v/>
      </c>
      <c r="D1085" s="403" t="str">
        <f>IF(Tabla1[[#This Row],[Código_Actividad]]="","",'Formulario PPGR1'!#REF!)</f>
        <v/>
      </c>
      <c r="E1085" s="403" t="str">
        <f>IF(Tabla1[[#This Row],[Código_Actividad]]="","",'Formulario PPGR1'!#REF!)</f>
        <v/>
      </c>
      <c r="F1085" s="403" t="str">
        <f>IF(Tabla1[[#This Row],[Código_Actividad]]="","",'Formulario PPGR1'!#REF!)</f>
        <v/>
      </c>
      <c r="G1085" s="335"/>
      <c r="H1085" s="572" t="str">
        <f>IFERROR(VLOOKUP(Tabla1[[#This Row],[Código_Actividad]],'Formulario PPGR2'!$H$10:$I$1048576,2,FALSE),"")</f>
        <v/>
      </c>
      <c r="I1085" s="384" t="str">
        <f>IFERROR(VLOOKUP(Tabla1[[#This Row],[Código_Actividad]],Tabla2[[Código]:[Total de Acciones ]],15,FALSE),"")</f>
        <v/>
      </c>
      <c r="J1085" s="556"/>
      <c r="K1085" s="558" t="str">
        <f>IFERROR(VLOOKUP($J1085,[3]LSIns!$B$5:$C$45,2,FALSE),"")</f>
        <v/>
      </c>
      <c r="L1085" s="557"/>
      <c r="M1085" s="382" t="str">
        <f>IFERROR(VLOOKUP($L1085,[4]Insumos!$C$2:$F$517,2,FALSE),"")</f>
        <v/>
      </c>
      <c r="N1085" s="505"/>
      <c r="O1085" s="338" t="str">
        <f>IFERROR(VLOOKUP($L1085,[4]Insumos!$C$2:$F$517,3,FALSE),"")</f>
        <v/>
      </c>
      <c r="P1085" s="337" t="e">
        <f>+Tabla1[[#This Row],[Precio Unitario]]*Tabla1[[#This Row],[Cantidad de Insumos]]</f>
        <v>#VALUE!</v>
      </c>
      <c r="Q1085" s="380" t="str">
        <f>IFERROR(VLOOKUP($L1085,[4]Insumos!$C$2:$F$517,4,FALSE),"")</f>
        <v/>
      </c>
      <c r="R1085" s="556"/>
    </row>
    <row r="1086" spans="2:18" x14ac:dyDescent="0.25">
      <c r="B1086" s="403" t="str">
        <f>IF(Tabla1[[#This Row],[Código_Actividad]]="","",CONCATENATE(Tabla1[[#This Row],[POA]],".",Tabla1[[#This Row],[SRS]],".",Tabla1[[#This Row],[AREA]],".",Tabla1[[#This Row],[TIPO]]))</f>
        <v/>
      </c>
      <c r="C1086" s="403" t="str">
        <f>IF(Tabla1[[#This Row],[Código_Actividad]]="","",'Formulario PPGR1'!#REF!)</f>
        <v/>
      </c>
      <c r="D1086" s="403" t="str">
        <f>IF(Tabla1[[#This Row],[Código_Actividad]]="","",'Formulario PPGR1'!#REF!)</f>
        <v/>
      </c>
      <c r="E1086" s="403" t="str">
        <f>IF(Tabla1[[#This Row],[Código_Actividad]]="","",'Formulario PPGR1'!#REF!)</f>
        <v/>
      </c>
      <c r="F1086" s="403" t="str">
        <f>IF(Tabla1[[#This Row],[Código_Actividad]]="","",'Formulario PPGR1'!#REF!)</f>
        <v/>
      </c>
      <c r="G1086" s="335"/>
      <c r="H1086" s="572" t="str">
        <f>IFERROR(VLOOKUP(Tabla1[[#This Row],[Código_Actividad]],'Formulario PPGR2'!$H$10:$I$1048576,2,FALSE),"")</f>
        <v/>
      </c>
      <c r="I1086" s="384" t="str">
        <f>IFERROR(VLOOKUP(Tabla1[[#This Row],[Código_Actividad]],Tabla2[[Código]:[Total de Acciones ]],15,FALSE),"")</f>
        <v/>
      </c>
      <c r="J1086" s="556"/>
      <c r="K1086" s="558" t="str">
        <f>IFERROR(VLOOKUP($J1086,[3]LSIns!$B$5:$C$45,2,FALSE),"")</f>
        <v/>
      </c>
      <c r="L1086" s="557"/>
      <c r="M1086" s="382" t="str">
        <f>IFERROR(VLOOKUP($L1086,[4]Insumos!$C$2:$F$517,2,FALSE),"")</f>
        <v/>
      </c>
      <c r="N1086" s="505"/>
      <c r="O1086" s="338" t="str">
        <f>IFERROR(VLOOKUP($L1086,[4]Insumos!$C$2:$F$517,3,FALSE),"")</f>
        <v/>
      </c>
      <c r="P1086" s="337" t="e">
        <f>+Tabla1[[#This Row],[Precio Unitario]]*Tabla1[[#This Row],[Cantidad de Insumos]]</f>
        <v>#VALUE!</v>
      </c>
      <c r="Q1086" s="380" t="str">
        <f>IFERROR(VLOOKUP($L1086,[4]Insumos!$C$2:$F$517,4,FALSE),"")</f>
        <v/>
      </c>
      <c r="R1086" s="556"/>
    </row>
    <row r="1087" spans="2:18" x14ac:dyDescent="0.25">
      <c r="B1087" s="403" t="str">
        <f>IF(Tabla1[[#This Row],[Código_Actividad]]="","",CONCATENATE(Tabla1[[#This Row],[POA]],".",Tabla1[[#This Row],[SRS]],".",Tabla1[[#This Row],[AREA]],".",Tabla1[[#This Row],[TIPO]]))</f>
        <v/>
      </c>
      <c r="C1087" s="403" t="str">
        <f>IF(Tabla1[[#This Row],[Código_Actividad]]="","",'Formulario PPGR1'!#REF!)</f>
        <v/>
      </c>
      <c r="D1087" s="403" t="str">
        <f>IF(Tabla1[[#This Row],[Código_Actividad]]="","",'Formulario PPGR1'!#REF!)</f>
        <v/>
      </c>
      <c r="E1087" s="403" t="str">
        <f>IF(Tabla1[[#This Row],[Código_Actividad]]="","",'Formulario PPGR1'!#REF!)</f>
        <v/>
      </c>
      <c r="F1087" s="403" t="str">
        <f>IF(Tabla1[[#This Row],[Código_Actividad]]="","",'Formulario PPGR1'!#REF!)</f>
        <v/>
      </c>
      <c r="G1087" s="335"/>
      <c r="H1087" s="572" t="str">
        <f>IFERROR(VLOOKUP(Tabla1[[#This Row],[Código_Actividad]],'Formulario PPGR2'!$H$10:$I$1048576,2,FALSE),"")</f>
        <v/>
      </c>
      <c r="I1087" s="384" t="str">
        <f>IFERROR(VLOOKUP(Tabla1[[#This Row],[Código_Actividad]],Tabla2[[Código]:[Total de Acciones ]],15,FALSE),"")</f>
        <v/>
      </c>
      <c r="J1087" s="556"/>
      <c r="K1087" s="558" t="str">
        <f>IFERROR(VLOOKUP($J1087,[3]LSIns!$B$5:$C$45,2,FALSE),"")</f>
        <v/>
      </c>
      <c r="L1087" s="557"/>
      <c r="M1087" s="382" t="str">
        <f>IFERROR(VLOOKUP($L1087,[4]Insumos!$C$2:$F$517,2,FALSE),"")</f>
        <v/>
      </c>
      <c r="N1087" s="505"/>
      <c r="O1087" s="338" t="str">
        <f>IFERROR(VLOOKUP($L1087,[4]Insumos!$C$2:$F$517,3,FALSE),"")</f>
        <v/>
      </c>
      <c r="P1087" s="337" t="e">
        <f>+Tabla1[[#This Row],[Precio Unitario]]*Tabla1[[#This Row],[Cantidad de Insumos]]</f>
        <v>#VALUE!</v>
      </c>
      <c r="Q1087" s="380" t="str">
        <f>IFERROR(VLOOKUP($L1087,[4]Insumos!$C$2:$F$517,4,FALSE),"")</f>
        <v/>
      </c>
      <c r="R1087" s="556"/>
    </row>
    <row r="1088" spans="2:18" x14ac:dyDescent="0.25">
      <c r="B1088" s="403" t="str">
        <f>IF(Tabla1[[#This Row],[Código_Actividad]]="","",CONCATENATE(Tabla1[[#This Row],[POA]],".",Tabla1[[#This Row],[SRS]],".",Tabla1[[#This Row],[AREA]],".",Tabla1[[#This Row],[TIPO]]))</f>
        <v/>
      </c>
      <c r="C1088" s="403" t="str">
        <f>IF(Tabla1[[#This Row],[Código_Actividad]]="","",'Formulario PPGR1'!#REF!)</f>
        <v/>
      </c>
      <c r="D1088" s="403" t="str">
        <f>IF(Tabla1[[#This Row],[Código_Actividad]]="","",'Formulario PPGR1'!#REF!)</f>
        <v/>
      </c>
      <c r="E1088" s="403" t="str">
        <f>IF(Tabla1[[#This Row],[Código_Actividad]]="","",'Formulario PPGR1'!#REF!)</f>
        <v/>
      </c>
      <c r="F1088" s="403" t="str">
        <f>IF(Tabla1[[#This Row],[Código_Actividad]]="","",'Formulario PPGR1'!#REF!)</f>
        <v/>
      </c>
      <c r="G1088" s="335"/>
      <c r="H1088" s="572" t="str">
        <f>IFERROR(VLOOKUP(Tabla1[[#This Row],[Código_Actividad]],'Formulario PPGR2'!$H$10:$I$1048576,2,FALSE),"")</f>
        <v/>
      </c>
      <c r="I1088" s="384" t="str">
        <f>IFERROR(VLOOKUP(Tabla1[[#This Row],[Código_Actividad]],Tabla2[[Código]:[Total de Acciones ]],15,FALSE),"")</f>
        <v/>
      </c>
      <c r="J1088" s="556"/>
      <c r="K1088" s="558" t="str">
        <f>IFERROR(VLOOKUP($J1088,[3]LSIns!$B$5:$C$45,2,FALSE),"")</f>
        <v/>
      </c>
      <c r="L1088" s="557"/>
      <c r="M1088" s="382" t="str">
        <f>IFERROR(VLOOKUP($L1088,[4]Insumos!$C$2:$F$517,2,FALSE),"")</f>
        <v/>
      </c>
      <c r="N1088" s="505"/>
      <c r="O1088" s="338" t="str">
        <f>IFERROR(VLOOKUP($L1088,[4]Insumos!$C$2:$F$517,3,FALSE),"")</f>
        <v/>
      </c>
      <c r="P1088" s="337" t="e">
        <f>+Tabla1[[#This Row],[Precio Unitario]]*Tabla1[[#This Row],[Cantidad de Insumos]]</f>
        <v>#VALUE!</v>
      </c>
      <c r="Q1088" s="380" t="str">
        <f>IFERROR(VLOOKUP($L1088,[4]Insumos!$C$2:$F$517,4,FALSE),"")</f>
        <v/>
      </c>
      <c r="R1088" s="556"/>
    </row>
    <row r="1089" spans="2:18" x14ac:dyDescent="0.25">
      <c r="B1089" s="403" t="str">
        <f>IF(Tabla1[[#This Row],[Código_Actividad]]="","",CONCATENATE(Tabla1[[#This Row],[POA]],".",Tabla1[[#This Row],[SRS]],".",Tabla1[[#This Row],[AREA]],".",Tabla1[[#This Row],[TIPO]]))</f>
        <v/>
      </c>
      <c r="C1089" s="403" t="str">
        <f>IF(Tabla1[[#This Row],[Código_Actividad]]="","",'Formulario PPGR1'!#REF!)</f>
        <v/>
      </c>
      <c r="D1089" s="403" t="str">
        <f>IF(Tabla1[[#This Row],[Código_Actividad]]="","",'Formulario PPGR1'!#REF!)</f>
        <v/>
      </c>
      <c r="E1089" s="403" t="str">
        <f>IF(Tabla1[[#This Row],[Código_Actividad]]="","",'Formulario PPGR1'!#REF!)</f>
        <v/>
      </c>
      <c r="F1089" s="403" t="str">
        <f>IF(Tabla1[[#This Row],[Código_Actividad]]="","",'Formulario PPGR1'!#REF!)</f>
        <v/>
      </c>
      <c r="G1089" s="335"/>
      <c r="H1089" s="572" t="str">
        <f>IFERROR(VLOOKUP(Tabla1[[#This Row],[Código_Actividad]],'Formulario PPGR2'!$H$10:$I$1048576,2,FALSE),"")</f>
        <v/>
      </c>
      <c r="I1089" s="384" t="str">
        <f>IFERROR(VLOOKUP(Tabla1[[#This Row],[Código_Actividad]],Tabla2[[Código]:[Total de Acciones ]],15,FALSE),"")</f>
        <v/>
      </c>
      <c r="J1089" s="556"/>
      <c r="K1089" s="558" t="str">
        <f>IFERROR(VLOOKUP($J1089,[3]LSIns!$B$5:$C$45,2,FALSE),"")</f>
        <v/>
      </c>
      <c r="L1089" s="557"/>
      <c r="M1089" s="382" t="str">
        <f>IFERROR(VLOOKUP($L1089,[4]Insumos!$C$2:$F$517,2,FALSE),"")</f>
        <v/>
      </c>
      <c r="N1089" s="505"/>
      <c r="O1089" s="338" t="str">
        <f>IFERROR(VLOOKUP($L1089,[4]Insumos!$C$2:$F$517,3,FALSE),"")</f>
        <v/>
      </c>
      <c r="P1089" s="337" t="e">
        <f>+Tabla1[[#This Row],[Precio Unitario]]*Tabla1[[#This Row],[Cantidad de Insumos]]</f>
        <v>#VALUE!</v>
      </c>
      <c r="Q1089" s="380" t="str">
        <f>IFERROR(VLOOKUP($L1089,[4]Insumos!$C$2:$F$517,4,FALSE),"")</f>
        <v/>
      </c>
      <c r="R1089" s="556"/>
    </row>
    <row r="1090" spans="2:18" x14ac:dyDescent="0.25">
      <c r="B1090" s="403" t="str">
        <f>IF(Tabla1[[#This Row],[Código_Actividad]]="","",CONCATENATE(Tabla1[[#This Row],[POA]],".",Tabla1[[#This Row],[SRS]],".",Tabla1[[#This Row],[AREA]],".",Tabla1[[#This Row],[TIPO]]))</f>
        <v/>
      </c>
      <c r="C1090" s="403" t="str">
        <f>IF(Tabla1[[#This Row],[Código_Actividad]]="","",'Formulario PPGR1'!#REF!)</f>
        <v/>
      </c>
      <c r="D1090" s="403" t="str">
        <f>IF(Tabla1[[#This Row],[Código_Actividad]]="","",'Formulario PPGR1'!#REF!)</f>
        <v/>
      </c>
      <c r="E1090" s="403" t="str">
        <f>IF(Tabla1[[#This Row],[Código_Actividad]]="","",'Formulario PPGR1'!#REF!)</f>
        <v/>
      </c>
      <c r="F1090" s="403" t="str">
        <f>IF(Tabla1[[#This Row],[Código_Actividad]]="","",'Formulario PPGR1'!#REF!)</f>
        <v/>
      </c>
      <c r="G1090" s="335"/>
      <c r="H1090" s="572" t="str">
        <f>IFERROR(VLOOKUP(Tabla1[[#This Row],[Código_Actividad]],'Formulario PPGR2'!$H$10:$I$1048576,2,FALSE),"")</f>
        <v/>
      </c>
      <c r="I1090" s="384" t="str">
        <f>IFERROR(VLOOKUP(Tabla1[[#This Row],[Código_Actividad]],Tabla2[[Código]:[Total de Acciones ]],15,FALSE),"")</f>
        <v/>
      </c>
      <c r="J1090" s="556"/>
      <c r="K1090" s="558" t="str">
        <f>IFERROR(VLOOKUP($J1090,[3]LSIns!$B$5:$C$45,2,FALSE),"")</f>
        <v/>
      </c>
      <c r="L1090" s="557"/>
      <c r="M1090" s="382" t="str">
        <f>IFERROR(VLOOKUP($L1090,[4]Insumos!$C$2:$F$517,2,FALSE),"")</f>
        <v/>
      </c>
      <c r="N1090" s="505"/>
      <c r="O1090" s="338" t="str">
        <f>IFERROR(VLOOKUP($L1090,[4]Insumos!$C$2:$F$517,3,FALSE),"")</f>
        <v/>
      </c>
      <c r="P1090" s="337" t="e">
        <f>+Tabla1[[#This Row],[Precio Unitario]]*Tabla1[[#This Row],[Cantidad de Insumos]]</f>
        <v>#VALUE!</v>
      </c>
      <c r="Q1090" s="380" t="str">
        <f>IFERROR(VLOOKUP($L1090,[4]Insumos!$C$2:$F$517,4,FALSE),"")</f>
        <v/>
      </c>
      <c r="R1090" s="556"/>
    </row>
    <row r="1091" spans="2:18" x14ac:dyDescent="0.25">
      <c r="B1091" s="403" t="str">
        <f>IF(Tabla1[[#This Row],[Código_Actividad]]="","",CONCATENATE(Tabla1[[#This Row],[POA]],".",Tabla1[[#This Row],[SRS]],".",Tabla1[[#This Row],[AREA]],".",Tabla1[[#This Row],[TIPO]]))</f>
        <v/>
      </c>
      <c r="C1091" s="403" t="str">
        <f>IF(Tabla1[[#This Row],[Código_Actividad]]="","",'Formulario PPGR1'!#REF!)</f>
        <v/>
      </c>
      <c r="D1091" s="403" t="str">
        <f>IF(Tabla1[[#This Row],[Código_Actividad]]="","",'Formulario PPGR1'!#REF!)</f>
        <v/>
      </c>
      <c r="E1091" s="403" t="str">
        <f>IF(Tabla1[[#This Row],[Código_Actividad]]="","",'Formulario PPGR1'!#REF!)</f>
        <v/>
      </c>
      <c r="F1091" s="403" t="str">
        <f>IF(Tabla1[[#This Row],[Código_Actividad]]="","",'Formulario PPGR1'!#REF!)</f>
        <v/>
      </c>
      <c r="G1091" s="335"/>
      <c r="H1091" s="572" t="str">
        <f>IFERROR(VLOOKUP(Tabla1[[#This Row],[Código_Actividad]],'Formulario PPGR2'!$H$10:$I$1048576,2,FALSE),"")</f>
        <v/>
      </c>
      <c r="I1091" s="384" t="str">
        <f>IFERROR(VLOOKUP(Tabla1[[#This Row],[Código_Actividad]],Tabla2[[Código]:[Total de Acciones ]],15,FALSE),"")</f>
        <v/>
      </c>
      <c r="J1091" s="556"/>
      <c r="K1091" s="558" t="str">
        <f>IFERROR(VLOOKUP($J1091,[3]LSIns!$B$5:$C$45,2,FALSE),"")</f>
        <v/>
      </c>
      <c r="L1091" s="557"/>
      <c r="M1091" s="382" t="str">
        <f>IFERROR(VLOOKUP($L1091,[4]Insumos!$C$2:$F$517,2,FALSE),"")</f>
        <v/>
      </c>
      <c r="N1091" s="505"/>
      <c r="O1091" s="338" t="str">
        <f>IFERROR(VLOOKUP($L1091,[4]Insumos!$C$2:$F$517,3,FALSE),"")</f>
        <v/>
      </c>
      <c r="P1091" s="337" t="e">
        <f>+Tabla1[[#This Row],[Precio Unitario]]*Tabla1[[#This Row],[Cantidad de Insumos]]</f>
        <v>#VALUE!</v>
      </c>
      <c r="Q1091" s="380" t="str">
        <f>IFERROR(VLOOKUP($L1091,[4]Insumos!$C$2:$F$517,4,FALSE),"")</f>
        <v/>
      </c>
      <c r="R1091" s="556"/>
    </row>
    <row r="1092" spans="2:18" x14ac:dyDescent="0.25">
      <c r="B1092" s="403" t="str">
        <f>IF(Tabla1[[#This Row],[Código_Actividad]]="","",CONCATENATE(Tabla1[[#This Row],[POA]],".",Tabla1[[#This Row],[SRS]],".",Tabla1[[#This Row],[AREA]],".",Tabla1[[#This Row],[TIPO]]))</f>
        <v/>
      </c>
      <c r="C1092" s="403" t="str">
        <f>IF(Tabla1[[#This Row],[Código_Actividad]]="","",'Formulario PPGR1'!#REF!)</f>
        <v/>
      </c>
      <c r="D1092" s="403" t="str">
        <f>IF(Tabla1[[#This Row],[Código_Actividad]]="","",'Formulario PPGR1'!#REF!)</f>
        <v/>
      </c>
      <c r="E1092" s="403" t="str">
        <f>IF(Tabla1[[#This Row],[Código_Actividad]]="","",'Formulario PPGR1'!#REF!)</f>
        <v/>
      </c>
      <c r="F1092" s="403" t="str">
        <f>IF(Tabla1[[#This Row],[Código_Actividad]]="","",'Formulario PPGR1'!#REF!)</f>
        <v/>
      </c>
      <c r="G1092" s="335"/>
      <c r="H1092" s="572" t="str">
        <f>IFERROR(VLOOKUP(Tabla1[[#This Row],[Código_Actividad]],'Formulario PPGR2'!$H$10:$I$1048576,2,FALSE),"")</f>
        <v/>
      </c>
      <c r="I1092" s="384" t="str">
        <f>IFERROR(VLOOKUP(Tabla1[[#This Row],[Código_Actividad]],Tabla2[[Código]:[Total de Acciones ]],15,FALSE),"")</f>
        <v/>
      </c>
      <c r="J1092" s="556"/>
      <c r="K1092" s="558" t="str">
        <f>IFERROR(VLOOKUP($J1092,[3]LSIns!$B$5:$C$45,2,FALSE),"")</f>
        <v/>
      </c>
      <c r="L1092" s="557"/>
      <c r="M1092" s="382" t="str">
        <f>IFERROR(VLOOKUP($L1092,[4]Insumos!$C$2:$F$517,2,FALSE),"")</f>
        <v/>
      </c>
      <c r="N1092" s="505"/>
      <c r="O1092" s="338" t="str">
        <f>IFERROR(VLOOKUP($L1092,[4]Insumos!$C$2:$F$517,3,FALSE),"")</f>
        <v/>
      </c>
      <c r="P1092" s="337" t="e">
        <f>+Tabla1[[#This Row],[Precio Unitario]]*Tabla1[[#This Row],[Cantidad de Insumos]]</f>
        <v>#VALUE!</v>
      </c>
      <c r="Q1092" s="380" t="str">
        <f>IFERROR(VLOOKUP($L1092,[4]Insumos!$C$2:$F$517,4,FALSE),"")</f>
        <v/>
      </c>
      <c r="R1092" s="556"/>
    </row>
    <row r="1093" spans="2:18" x14ac:dyDescent="0.25">
      <c r="B1093" s="403" t="str">
        <f>IF(Tabla1[[#This Row],[Código_Actividad]]="","",CONCATENATE(Tabla1[[#This Row],[POA]],".",Tabla1[[#This Row],[SRS]],".",Tabla1[[#This Row],[AREA]],".",Tabla1[[#This Row],[TIPO]]))</f>
        <v/>
      </c>
      <c r="C1093" s="403" t="str">
        <f>IF(Tabla1[[#This Row],[Código_Actividad]]="","",'Formulario PPGR1'!#REF!)</f>
        <v/>
      </c>
      <c r="D1093" s="403" t="str">
        <f>IF(Tabla1[[#This Row],[Código_Actividad]]="","",'Formulario PPGR1'!#REF!)</f>
        <v/>
      </c>
      <c r="E1093" s="403" t="str">
        <f>IF(Tabla1[[#This Row],[Código_Actividad]]="","",'Formulario PPGR1'!#REF!)</f>
        <v/>
      </c>
      <c r="F1093" s="403" t="str">
        <f>IF(Tabla1[[#This Row],[Código_Actividad]]="","",'Formulario PPGR1'!#REF!)</f>
        <v/>
      </c>
      <c r="G1093" s="335"/>
      <c r="H1093" s="572" t="str">
        <f>IFERROR(VLOOKUP(Tabla1[[#This Row],[Código_Actividad]],'Formulario PPGR2'!$H$10:$I$1048576,2,FALSE),"")</f>
        <v/>
      </c>
      <c r="I1093" s="384" t="str">
        <f>IFERROR(VLOOKUP(Tabla1[[#This Row],[Código_Actividad]],Tabla2[[Código]:[Total de Acciones ]],15,FALSE),"")</f>
        <v/>
      </c>
      <c r="J1093" s="556"/>
      <c r="K1093" s="558" t="str">
        <f>IFERROR(VLOOKUP($J1093,[3]LSIns!$B$5:$C$45,2,FALSE),"")</f>
        <v/>
      </c>
      <c r="L1093" s="557"/>
      <c r="M1093" s="382" t="str">
        <f>IFERROR(VLOOKUP($L1093,[4]Insumos!$C$2:$F$517,2,FALSE),"")</f>
        <v/>
      </c>
      <c r="N1093" s="505"/>
      <c r="O1093" s="338" t="str">
        <f>IFERROR(VLOOKUP($L1093,[4]Insumos!$C$2:$F$517,3,FALSE),"")</f>
        <v/>
      </c>
      <c r="P1093" s="337" t="e">
        <f>+Tabla1[[#This Row],[Precio Unitario]]*Tabla1[[#This Row],[Cantidad de Insumos]]</f>
        <v>#VALUE!</v>
      </c>
      <c r="Q1093" s="380" t="str">
        <f>IFERROR(VLOOKUP($L1093,[4]Insumos!$C$2:$F$517,4,FALSE),"")</f>
        <v/>
      </c>
      <c r="R1093" s="556"/>
    </row>
    <row r="1094" spans="2:18" x14ac:dyDescent="0.25">
      <c r="B1094" s="403" t="str">
        <f>IF(Tabla1[[#This Row],[Código_Actividad]]="","",CONCATENATE(Tabla1[[#This Row],[POA]],".",Tabla1[[#This Row],[SRS]],".",Tabla1[[#This Row],[AREA]],".",Tabla1[[#This Row],[TIPO]]))</f>
        <v/>
      </c>
      <c r="C1094" s="403" t="str">
        <f>IF(Tabla1[[#This Row],[Código_Actividad]]="","",'Formulario PPGR1'!#REF!)</f>
        <v/>
      </c>
      <c r="D1094" s="403" t="str">
        <f>IF(Tabla1[[#This Row],[Código_Actividad]]="","",'Formulario PPGR1'!#REF!)</f>
        <v/>
      </c>
      <c r="E1094" s="403" t="str">
        <f>IF(Tabla1[[#This Row],[Código_Actividad]]="","",'Formulario PPGR1'!#REF!)</f>
        <v/>
      </c>
      <c r="F1094" s="403" t="str">
        <f>IF(Tabla1[[#This Row],[Código_Actividad]]="","",'Formulario PPGR1'!#REF!)</f>
        <v/>
      </c>
      <c r="G1094" s="335"/>
      <c r="H1094" s="572" t="str">
        <f>IFERROR(VLOOKUP(Tabla1[[#This Row],[Código_Actividad]],'Formulario PPGR2'!$H$10:$I$1048576,2,FALSE),"")</f>
        <v/>
      </c>
      <c r="I1094" s="384" t="str">
        <f>IFERROR(VLOOKUP(Tabla1[[#This Row],[Código_Actividad]],Tabla2[[Código]:[Total de Acciones ]],15,FALSE),"")</f>
        <v/>
      </c>
      <c r="J1094" s="556"/>
      <c r="K1094" s="558" t="str">
        <f>IFERROR(VLOOKUP($J1094,[3]LSIns!$B$5:$C$45,2,FALSE),"")</f>
        <v/>
      </c>
      <c r="L1094" s="557"/>
      <c r="M1094" s="382" t="str">
        <f>IFERROR(VLOOKUP($L1094,[4]Insumos!$C$2:$F$517,2,FALSE),"")</f>
        <v/>
      </c>
      <c r="N1094" s="505"/>
      <c r="O1094" s="338" t="str">
        <f>IFERROR(VLOOKUP($L1094,[4]Insumos!$C$2:$F$517,3,FALSE),"")</f>
        <v/>
      </c>
      <c r="P1094" s="337" t="e">
        <f>+Tabla1[[#This Row],[Precio Unitario]]*Tabla1[[#This Row],[Cantidad de Insumos]]</f>
        <v>#VALUE!</v>
      </c>
      <c r="Q1094" s="380" t="str">
        <f>IFERROR(VLOOKUP($L1094,[4]Insumos!$C$2:$F$517,4,FALSE),"")</f>
        <v/>
      </c>
      <c r="R1094" s="556"/>
    </row>
    <row r="1095" spans="2:18" x14ac:dyDescent="0.25">
      <c r="B1095" s="403" t="str">
        <f>IF(Tabla1[[#This Row],[Código_Actividad]]="","",CONCATENATE(Tabla1[[#This Row],[POA]],".",Tabla1[[#This Row],[SRS]],".",Tabla1[[#This Row],[AREA]],".",Tabla1[[#This Row],[TIPO]]))</f>
        <v/>
      </c>
      <c r="C1095" s="403" t="str">
        <f>IF(Tabla1[[#This Row],[Código_Actividad]]="","",'Formulario PPGR1'!#REF!)</f>
        <v/>
      </c>
      <c r="D1095" s="403" t="str">
        <f>IF(Tabla1[[#This Row],[Código_Actividad]]="","",'Formulario PPGR1'!#REF!)</f>
        <v/>
      </c>
      <c r="E1095" s="403" t="str">
        <f>IF(Tabla1[[#This Row],[Código_Actividad]]="","",'Formulario PPGR1'!#REF!)</f>
        <v/>
      </c>
      <c r="F1095" s="403" t="str">
        <f>IF(Tabla1[[#This Row],[Código_Actividad]]="","",'Formulario PPGR1'!#REF!)</f>
        <v/>
      </c>
      <c r="G1095" s="335"/>
      <c r="H1095" s="572" t="str">
        <f>IFERROR(VLOOKUP(Tabla1[[#This Row],[Código_Actividad]],'Formulario PPGR2'!$H$10:$I$1048576,2,FALSE),"")</f>
        <v/>
      </c>
      <c r="I1095" s="384" t="str">
        <f>IFERROR(VLOOKUP(Tabla1[[#This Row],[Código_Actividad]],Tabla2[[Código]:[Total de Acciones ]],15,FALSE),"")</f>
        <v/>
      </c>
      <c r="J1095" s="556"/>
      <c r="K1095" s="558" t="str">
        <f>IFERROR(VLOOKUP($J1095,[3]LSIns!$B$5:$C$45,2,FALSE),"")</f>
        <v/>
      </c>
      <c r="L1095" s="557"/>
      <c r="M1095" s="382" t="str">
        <f>IFERROR(VLOOKUP($L1095,[4]Insumos!$C$2:$F$517,2,FALSE),"")</f>
        <v/>
      </c>
      <c r="N1095" s="505"/>
      <c r="O1095" s="338" t="str">
        <f>IFERROR(VLOOKUP($L1095,[4]Insumos!$C$2:$F$517,3,FALSE),"")</f>
        <v/>
      </c>
      <c r="P1095" s="337" t="e">
        <f>+Tabla1[[#This Row],[Precio Unitario]]*Tabla1[[#This Row],[Cantidad de Insumos]]</f>
        <v>#VALUE!</v>
      </c>
      <c r="Q1095" s="380" t="str">
        <f>IFERROR(VLOOKUP($L1095,[4]Insumos!$C$2:$F$517,4,FALSE),"")</f>
        <v/>
      </c>
      <c r="R1095" s="556"/>
    </row>
    <row r="1096" spans="2:18" x14ac:dyDescent="0.25">
      <c r="B1096" s="403" t="str">
        <f>IF(Tabla1[[#This Row],[Código_Actividad]]="","",CONCATENATE(Tabla1[[#This Row],[POA]],".",Tabla1[[#This Row],[SRS]],".",Tabla1[[#This Row],[AREA]],".",Tabla1[[#This Row],[TIPO]]))</f>
        <v/>
      </c>
      <c r="C1096" s="403" t="str">
        <f>IF(Tabla1[[#This Row],[Código_Actividad]]="","",'Formulario PPGR1'!#REF!)</f>
        <v/>
      </c>
      <c r="D1096" s="403" t="str">
        <f>IF(Tabla1[[#This Row],[Código_Actividad]]="","",'Formulario PPGR1'!#REF!)</f>
        <v/>
      </c>
      <c r="E1096" s="403" t="str">
        <f>IF(Tabla1[[#This Row],[Código_Actividad]]="","",'Formulario PPGR1'!#REF!)</f>
        <v/>
      </c>
      <c r="F1096" s="403" t="str">
        <f>IF(Tabla1[[#This Row],[Código_Actividad]]="","",'Formulario PPGR1'!#REF!)</f>
        <v/>
      </c>
      <c r="G1096" s="335"/>
      <c r="H1096" s="572" t="str">
        <f>IFERROR(VLOOKUP(Tabla1[[#This Row],[Código_Actividad]],'Formulario PPGR2'!$H$10:$I$1048576,2,FALSE),"")</f>
        <v/>
      </c>
      <c r="I1096" s="384" t="str">
        <f>IFERROR(VLOOKUP(Tabla1[[#This Row],[Código_Actividad]],Tabla2[[Código]:[Total de Acciones ]],15,FALSE),"")</f>
        <v/>
      </c>
      <c r="J1096" s="556"/>
      <c r="K1096" s="558" t="str">
        <f>IFERROR(VLOOKUP($J1096,[3]LSIns!$B$5:$C$45,2,FALSE),"")</f>
        <v/>
      </c>
      <c r="L1096" s="557"/>
      <c r="M1096" s="382" t="str">
        <f>IFERROR(VLOOKUP($L1096,[4]Insumos!$C$2:$F$517,2,FALSE),"")</f>
        <v/>
      </c>
      <c r="N1096" s="505"/>
      <c r="O1096" s="338" t="str">
        <f>IFERROR(VLOOKUP($L1096,[4]Insumos!$C$2:$F$517,3,FALSE),"")</f>
        <v/>
      </c>
      <c r="P1096" s="337" t="e">
        <f>+Tabla1[[#This Row],[Precio Unitario]]*Tabla1[[#This Row],[Cantidad de Insumos]]</f>
        <v>#VALUE!</v>
      </c>
      <c r="Q1096" s="380" t="str">
        <f>IFERROR(VLOOKUP($L1096,[4]Insumos!$C$2:$F$517,4,FALSE),"")</f>
        <v/>
      </c>
      <c r="R1096" s="556"/>
    </row>
    <row r="1097" spans="2:18" x14ac:dyDescent="0.25">
      <c r="B1097" s="403" t="str">
        <f>IF(Tabla1[[#This Row],[Código_Actividad]]="","",CONCATENATE(Tabla1[[#This Row],[POA]],".",Tabla1[[#This Row],[SRS]],".",Tabla1[[#This Row],[AREA]],".",Tabla1[[#This Row],[TIPO]]))</f>
        <v/>
      </c>
      <c r="C1097" s="403" t="str">
        <f>IF(Tabla1[[#This Row],[Código_Actividad]]="","",'Formulario PPGR1'!#REF!)</f>
        <v/>
      </c>
      <c r="D1097" s="403" t="str">
        <f>IF(Tabla1[[#This Row],[Código_Actividad]]="","",'Formulario PPGR1'!#REF!)</f>
        <v/>
      </c>
      <c r="E1097" s="403" t="str">
        <f>IF(Tabla1[[#This Row],[Código_Actividad]]="","",'Formulario PPGR1'!#REF!)</f>
        <v/>
      </c>
      <c r="F1097" s="403" t="str">
        <f>IF(Tabla1[[#This Row],[Código_Actividad]]="","",'Formulario PPGR1'!#REF!)</f>
        <v/>
      </c>
      <c r="G1097" s="335"/>
      <c r="H1097" s="572" t="str">
        <f>IFERROR(VLOOKUP(Tabla1[[#This Row],[Código_Actividad]],'Formulario PPGR2'!$H$10:$I$1048576,2,FALSE),"")</f>
        <v/>
      </c>
      <c r="I1097" s="384" t="str">
        <f>IFERROR(VLOOKUP(Tabla1[[#This Row],[Código_Actividad]],Tabla2[[Código]:[Total de Acciones ]],15,FALSE),"")</f>
        <v/>
      </c>
      <c r="J1097" s="556"/>
      <c r="K1097" s="558" t="str">
        <f>IFERROR(VLOOKUP($J1097,[3]LSIns!$B$5:$C$45,2,FALSE),"")</f>
        <v/>
      </c>
      <c r="L1097" s="557"/>
      <c r="M1097" s="382" t="str">
        <f>IFERROR(VLOOKUP($L1097,[4]Insumos!$C$2:$F$517,2,FALSE),"")</f>
        <v/>
      </c>
      <c r="N1097" s="505"/>
      <c r="O1097" s="338" t="str">
        <f>IFERROR(VLOOKUP($L1097,[4]Insumos!$C$2:$F$517,3,FALSE),"")</f>
        <v/>
      </c>
      <c r="P1097" s="337" t="e">
        <f>+Tabla1[[#This Row],[Precio Unitario]]*Tabla1[[#This Row],[Cantidad de Insumos]]</f>
        <v>#VALUE!</v>
      </c>
      <c r="Q1097" s="380" t="str">
        <f>IFERROR(VLOOKUP($L1097,[4]Insumos!$C$2:$F$517,4,FALSE),"")</f>
        <v/>
      </c>
      <c r="R1097" s="556"/>
    </row>
    <row r="1098" spans="2:18" x14ac:dyDescent="0.25">
      <c r="B1098" s="403" t="str">
        <f>IF(Tabla1[[#This Row],[Código_Actividad]]="","",CONCATENATE(Tabla1[[#This Row],[POA]],".",Tabla1[[#This Row],[SRS]],".",Tabla1[[#This Row],[AREA]],".",Tabla1[[#This Row],[TIPO]]))</f>
        <v/>
      </c>
      <c r="C1098" s="403" t="str">
        <f>IF(Tabla1[[#This Row],[Código_Actividad]]="","",'Formulario PPGR1'!#REF!)</f>
        <v/>
      </c>
      <c r="D1098" s="403" t="str">
        <f>IF(Tabla1[[#This Row],[Código_Actividad]]="","",'Formulario PPGR1'!#REF!)</f>
        <v/>
      </c>
      <c r="E1098" s="403" t="str">
        <f>IF(Tabla1[[#This Row],[Código_Actividad]]="","",'Formulario PPGR1'!#REF!)</f>
        <v/>
      </c>
      <c r="F1098" s="403" t="str">
        <f>IF(Tabla1[[#This Row],[Código_Actividad]]="","",'Formulario PPGR1'!#REF!)</f>
        <v/>
      </c>
      <c r="G1098" s="335"/>
      <c r="H1098" s="572" t="str">
        <f>IFERROR(VLOOKUP(Tabla1[[#This Row],[Código_Actividad]],'Formulario PPGR2'!$H$10:$I$1048576,2,FALSE),"")</f>
        <v/>
      </c>
      <c r="I1098" s="384" t="str">
        <f>IFERROR(VLOOKUP(Tabla1[[#This Row],[Código_Actividad]],Tabla2[[Código]:[Total de Acciones ]],15,FALSE),"")</f>
        <v/>
      </c>
      <c r="J1098" s="556"/>
      <c r="K1098" s="558" t="str">
        <f>IFERROR(VLOOKUP($J1098,[3]LSIns!$B$5:$C$45,2,FALSE),"")</f>
        <v/>
      </c>
      <c r="L1098" s="557"/>
      <c r="M1098" s="382" t="str">
        <f>IFERROR(VLOOKUP($L1098,[4]Insumos!$C$2:$F$517,2,FALSE),"")</f>
        <v/>
      </c>
      <c r="N1098" s="505"/>
      <c r="O1098" s="338" t="str">
        <f>IFERROR(VLOOKUP($L1098,[4]Insumos!$C$2:$F$517,3,FALSE),"")</f>
        <v/>
      </c>
      <c r="P1098" s="337" t="e">
        <f>+Tabla1[[#This Row],[Precio Unitario]]*Tabla1[[#This Row],[Cantidad de Insumos]]</f>
        <v>#VALUE!</v>
      </c>
      <c r="Q1098" s="380" t="str">
        <f>IFERROR(VLOOKUP($L1098,[4]Insumos!$C$2:$F$517,4,FALSE),"")</f>
        <v/>
      </c>
      <c r="R1098" s="556"/>
    </row>
    <row r="1099" spans="2:18" x14ac:dyDescent="0.25">
      <c r="B1099" s="403" t="str">
        <f>IF(Tabla1[[#This Row],[Código_Actividad]]="","",CONCATENATE(Tabla1[[#This Row],[POA]],".",Tabla1[[#This Row],[SRS]],".",Tabla1[[#This Row],[AREA]],".",Tabla1[[#This Row],[TIPO]]))</f>
        <v/>
      </c>
      <c r="C1099" s="403" t="str">
        <f>IF(Tabla1[[#This Row],[Código_Actividad]]="","",'Formulario PPGR1'!#REF!)</f>
        <v/>
      </c>
      <c r="D1099" s="403" t="str">
        <f>IF(Tabla1[[#This Row],[Código_Actividad]]="","",'Formulario PPGR1'!#REF!)</f>
        <v/>
      </c>
      <c r="E1099" s="403" t="str">
        <f>IF(Tabla1[[#This Row],[Código_Actividad]]="","",'Formulario PPGR1'!#REF!)</f>
        <v/>
      </c>
      <c r="F1099" s="403" t="str">
        <f>IF(Tabla1[[#This Row],[Código_Actividad]]="","",'Formulario PPGR1'!#REF!)</f>
        <v/>
      </c>
      <c r="G1099" s="335"/>
      <c r="H1099" s="572" t="str">
        <f>IFERROR(VLOOKUP(Tabla1[[#This Row],[Código_Actividad]],'Formulario PPGR2'!$H$10:$I$1048576,2,FALSE),"")</f>
        <v/>
      </c>
      <c r="I1099" s="384" t="str">
        <f>IFERROR(VLOOKUP(Tabla1[[#This Row],[Código_Actividad]],Tabla2[[Código]:[Total de Acciones ]],15,FALSE),"")</f>
        <v/>
      </c>
      <c r="J1099" s="556"/>
      <c r="K1099" s="558" t="str">
        <f>IFERROR(VLOOKUP($J1099,[3]LSIns!$B$5:$C$45,2,FALSE),"")</f>
        <v/>
      </c>
      <c r="L1099" s="557"/>
      <c r="M1099" s="382" t="str">
        <f>IFERROR(VLOOKUP($L1099,[4]Insumos!$C$2:$F$517,2,FALSE),"")</f>
        <v/>
      </c>
      <c r="N1099" s="505"/>
      <c r="O1099" s="338" t="str">
        <f>IFERROR(VLOOKUP($L1099,[4]Insumos!$C$2:$F$517,3,FALSE),"")</f>
        <v/>
      </c>
      <c r="P1099" s="337" t="e">
        <f>+Tabla1[[#This Row],[Precio Unitario]]*Tabla1[[#This Row],[Cantidad de Insumos]]</f>
        <v>#VALUE!</v>
      </c>
      <c r="Q1099" s="380" t="str">
        <f>IFERROR(VLOOKUP($L1099,[4]Insumos!$C$2:$F$517,4,FALSE),"")</f>
        <v/>
      </c>
      <c r="R1099" s="556"/>
    </row>
    <row r="1100" spans="2:18" x14ac:dyDescent="0.25">
      <c r="B1100" s="403" t="str">
        <f>IF(Tabla1[[#This Row],[Código_Actividad]]="","",CONCATENATE(Tabla1[[#This Row],[POA]],".",Tabla1[[#This Row],[SRS]],".",Tabla1[[#This Row],[AREA]],".",Tabla1[[#This Row],[TIPO]]))</f>
        <v/>
      </c>
      <c r="C1100" s="403" t="str">
        <f>IF(Tabla1[[#This Row],[Código_Actividad]]="","",'Formulario PPGR1'!#REF!)</f>
        <v/>
      </c>
      <c r="D1100" s="403" t="str">
        <f>IF(Tabla1[[#This Row],[Código_Actividad]]="","",'Formulario PPGR1'!#REF!)</f>
        <v/>
      </c>
      <c r="E1100" s="403" t="str">
        <f>IF(Tabla1[[#This Row],[Código_Actividad]]="","",'Formulario PPGR1'!#REF!)</f>
        <v/>
      </c>
      <c r="F1100" s="403" t="str">
        <f>IF(Tabla1[[#This Row],[Código_Actividad]]="","",'Formulario PPGR1'!#REF!)</f>
        <v/>
      </c>
      <c r="G1100" s="335"/>
      <c r="H1100" s="572" t="str">
        <f>IFERROR(VLOOKUP(Tabla1[[#This Row],[Código_Actividad]],'Formulario PPGR2'!$H$10:$I$1048576,2,FALSE),"")</f>
        <v/>
      </c>
      <c r="I1100" s="384" t="str">
        <f>IFERROR(VLOOKUP(Tabla1[[#This Row],[Código_Actividad]],Tabla2[[Código]:[Total de Acciones ]],15,FALSE),"")</f>
        <v/>
      </c>
      <c r="J1100" s="556"/>
      <c r="K1100" s="558" t="str">
        <f>IFERROR(VLOOKUP($J1100,[3]LSIns!$B$5:$C$45,2,FALSE),"")</f>
        <v/>
      </c>
      <c r="L1100" s="557"/>
      <c r="M1100" s="382" t="str">
        <f>IFERROR(VLOOKUP($L1100,[4]Insumos!$C$2:$F$517,2,FALSE),"")</f>
        <v/>
      </c>
      <c r="N1100" s="505"/>
      <c r="O1100" s="338" t="str">
        <f>IFERROR(VLOOKUP($L1100,[4]Insumos!$C$2:$F$517,3,FALSE),"")</f>
        <v/>
      </c>
      <c r="P1100" s="337" t="e">
        <f>+Tabla1[[#This Row],[Precio Unitario]]*Tabla1[[#This Row],[Cantidad de Insumos]]</f>
        <v>#VALUE!</v>
      </c>
      <c r="Q1100" s="380" t="str">
        <f>IFERROR(VLOOKUP($L1100,[4]Insumos!$C$2:$F$517,4,FALSE),"")</f>
        <v/>
      </c>
      <c r="R1100" s="556"/>
    </row>
    <row r="1101" spans="2:18" x14ac:dyDescent="0.25">
      <c r="B1101" s="403" t="str">
        <f>IF(Tabla1[[#This Row],[Código_Actividad]]="","",CONCATENATE(Tabla1[[#This Row],[POA]],".",Tabla1[[#This Row],[SRS]],".",Tabla1[[#This Row],[AREA]],".",Tabla1[[#This Row],[TIPO]]))</f>
        <v/>
      </c>
      <c r="C1101" s="403" t="str">
        <f>IF(Tabla1[[#This Row],[Código_Actividad]]="","",'Formulario PPGR1'!#REF!)</f>
        <v/>
      </c>
      <c r="D1101" s="403" t="str">
        <f>IF(Tabla1[[#This Row],[Código_Actividad]]="","",'Formulario PPGR1'!#REF!)</f>
        <v/>
      </c>
      <c r="E1101" s="403" t="str">
        <f>IF(Tabla1[[#This Row],[Código_Actividad]]="","",'Formulario PPGR1'!#REF!)</f>
        <v/>
      </c>
      <c r="F1101" s="403" t="str">
        <f>IF(Tabla1[[#This Row],[Código_Actividad]]="","",'Formulario PPGR1'!#REF!)</f>
        <v/>
      </c>
      <c r="G1101" s="335"/>
      <c r="H1101" s="572" t="str">
        <f>IFERROR(VLOOKUP(Tabla1[[#This Row],[Código_Actividad]],'Formulario PPGR2'!$H$10:$I$1048576,2,FALSE),"")</f>
        <v/>
      </c>
      <c r="I1101" s="384" t="str">
        <f>IFERROR(VLOOKUP(Tabla1[[#This Row],[Código_Actividad]],Tabla2[[Código]:[Total de Acciones ]],15,FALSE),"")</f>
        <v/>
      </c>
      <c r="J1101" s="556"/>
      <c r="K1101" s="558" t="str">
        <f>IFERROR(VLOOKUP($J1101,[3]LSIns!$B$5:$C$45,2,FALSE),"")</f>
        <v/>
      </c>
      <c r="L1101" s="557"/>
      <c r="M1101" s="382" t="str">
        <f>IFERROR(VLOOKUP($L1101,[4]Insumos!$C$2:$F$517,2,FALSE),"")</f>
        <v/>
      </c>
      <c r="N1101" s="505"/>
      <c r="O1101" s="338" t="str">
        <f>IFERROR(VLOOKUP($L1101,[4]Insumos!$C$2:$F$517,3,FALSE),"")</f>
        <v/>
      </c>
      <c r="P1101" s="337" t="e">
        <f>+Tabla1[[#This Row],[Precio Unitario]]*Tabla1[[#This Row],[Cantidad de Insumos]]</f>
        <v>#VALUE!</v>
      </c>
      <c r="Q1101" s="380" t="str">
        <f>IFERROR(VLOOKUP($L1101,[4]Insumos!$C$2:$F$517,4,FALSE),"")</f>
        <v/>
      </c>
      <c r="R1101" s="556"/>
    </row>
    <row r="1102" spans="2:18" x14ac:dyDescent="0.25">
      <c r="B1102" s="403" t="str">
        <f>IF(Tabla1[[#This Row],[Código_Actividad]]="","",CONCATENATE(Tabla1[[#This Row],[POA]],".",Tabla1[[#This Row],[SRS]],".",Tabla1[[#This Row],[AREA]],".",Tabla1[[#This Row],[TIPO]]))</f>
        <v/>
      </c>
      <c r="C1102" s="403" t="str">
        <f>IF(Tabla1[[#This Row],[Código_Actividad]]="","",'Formulario PPGR1'!#REF!)</f>
        <v/>
      </c>
      <c r="D1102" s="403" t="str">
        <f>IF(Tabla1[[#This Row],[Código_Actividad]]="","",'Formulario PPGR1'!#REF!)</f>
        <v/>
      </c>
      <c r="E1102" s="403" t="str">
        <f>IF(Tabla1[[#This Row],[Código_Actividad]]="","",'Formulario PPGR1'!#REF!)</f>
        <v/>
      </c>
      <c r="F1102" s="403" t="str">
        <f>IF(Tabla1[[#This Row],[Código_Actividad]]="","",'Formulario PPGR1'!#REF!)</f>
        <v/>
      </c>
      <c r="G1102" s="335"/>
      <c r="H1102" s="572" t="str">
        <f>IFERROR(VLOOKUP(Tabla1[[#This Row],[Código_Actividad]],'Formulario PPGR2'!$H$10:$I$1048576,2,FALSE),"")</f>
        <v/>
      </c>
      <c r="I1102" s="384" t="str">
        <f>IFERROR(VLOOKUP(Tabla1[[#This Row],[Código_Actividad]],Tabla2[[Código]:[Total de Acciones ]],15,FALSE),"")</f>
        <v/>
      </c>
      <c r="J1102" s="556"/>
      <c r="K1102" s="558" t="str">
        <f>IFERROR(VLOOKUP($J1102,[3]LSIns!$B$5:$C$45,2,FALSE),"")</f>
        <v/>
      </c>
      <c r="L1102" s="557"/>
      <c r="M1102" s="382" t="str">
        <f>IFERROR(VLOOKUP($L1102,[4]Insumos!$C$2:$F$517,2,FALSE),"")</f>
        <v/>
      </c>
      <c r="N1102" s="505"/>
      <c r="O1102" s="338" t="str">
        <f>IFERROR(VLOOKUP($L1102,[4]Insumos!$C$2:$F$517,3,FALSE),"")</f>
        <v/>
      </c>
      <c r="P1102" s="337" t="e">
        <f>+Tabla1[[#This Row],[Precio Unitario]]*Tabla1[[#This Row],[Cantidad de Insumos]]</f>
        <v>#VALUE!</v>
      </c>
      <c r="Q1102" s="380" t="str">
        <f>IFERROR(VLOOKUP($L1102,[4]Insumos!$C$2:$F$517,4,FALSE),"")</f>
        <v/>
      </c>
      <c r="R1102" s="556"/>
    </row>
    <row r="1103" spans="2:18" x14ac:dyDescent="0.25">
      <c r="B1103" s="403" t="str">
        <f>IF(Tabla1[[#This Row],[Código_Actividad]]="","",CONCATENATE(Tabla1[[#This Row],[POA]],".",Tabla1[[#This Row],[SRS]],".",Tabla1[[#This Row],[AREA]],".",Tabla1[[#This Row],[TIPO]]))</f>
        <v/>
      </c>
      <c r="C1103" s="403" t="str">
        <f>IF(Tabla1[[#This Row],[Código_Actividad]]="","",'Formulario PPGR1'!#REF!)</f>
        <v/>
      </c>
      <c r="D1103" s="403" t="str">
        <f>IF(Tabla1[[#This Row],[Código_Actividad]]="","",'Formulario PPGR1'!#REF!)</f>
        <v/>
      </c>
      <c r="E1103" s="403" t="str">
        <f>IF(Tabla1[[#This Row],[Código_Actividad]]="","",'Formulario PPGR1'!#REF!)</f>
        <v/>
      </c>
      <c r="F1103" s="403" t="str">
        <f>IF(Tabla1[[#This Row],[Código_Actividad]]="","",'Formulario PPGR1'!#REF!)</f>
        <v/>
      </c>
      <c r="G1103" s="335"/>
      <c r="H1103" s="572" t="str">
        <f>IFERROR(VLOOKUP(Tabla1[[#This Row],[Código_Actividad]],'Formulario PPGR2'!$H$10:$I$1048576,2,FALSE),"")</f>
        <v/>
      </c>
      <c r="I1103" s="384" t="str">
        <f>IFERROR(VLOOKUP(Tabla1[[#This Row],[Código_Actividad]],Tabla2[[Código]:[Total de Acciones ]],15,FALSE),"")</f>
        <v/>
      </c>
      <c r="J1103" s="556"/>
      <c r="K1103" s="558" t="str">
        <f>IFERROR(VLOOKUP($J1103,[3]LSIns!$B$5:$C$45,2,FALSE),"")</f>
        <v/>
      </c>
      <c r="L1103" s="557"/>
      <c r="M1103" s="382" t="str">
        <f>IFERROR(VLOOKUP($L1103,[4]Insumos!$C$2:$F$517,2,FALSE),"")</f>
        <v/>
      </c>
      <c r="N1103" s="505"/>
      <c r="O1103" s="338" t="str">
        <f>IFERROR(VLOOKUP($L1103,[4]Insumos!$C$2:$F$517,3,FALSE),"")</f>
        <v/>
      </c>
      <c r="P1103" s="337" t="e">
        <f>+Tabla1[[#This Row],[Precio Unitario]]*Tabla1[[#This Row],[Cantidad de Insumos]]</f>
        <v>#VALUE!</v>
      </c>
      <c r="Q1103" s="380" t="str">
        <f>IFERROR(VLOOKUP($L1103,[4]Insumos!$C$2:$F$517,4,FALSE),"")</f>
        <v/>
      </c>
      <c r="R1103" s="556"/>
    </row>
    <row r="1104" spans="2:18" x14ac:dyDescent="0.25">
      <c r="B1104" s="403" t="str">
        <f>IF(Tabla1[[#This Row],[Código_Actividad]]="","",CONCATENATE(Tabla1[[#This Row],[POA]],".",Tabla1[[#This Row],[SRS]],".",Tabla1[[#This Row],[AREA]],".",Tabla1[[#This Row],[TIPO]]))</f>
        <v/>
      </c>
      <c r="C1104" s="403" t="str">
        <f>IF(Tabla1[[#This Row],[Código_Actividad]]="","",'Formulario PPGR1'!#REF!)</f>
        <v/>
      </c>
      <c r="D1104" s="403" t="str">
        <f>IF(Tabla1[[#This Row],[Código_Actividad]]="","",'Formulario PPGR1'!#REF!)</f>
        <v/>
      </c>
      <c r="E1104" s="403" t="str">
        <f>IF(Tabla1[[#This Row],[Código_Actividad]]="","",'Formulario PPGR1'!#REF!)</f>
        <v/>
      </c>
      <c r="F1104" s="403" t="str">
        <f>IF(Tabla1[[#This Row],[Código_Actividad]]="","",'Formulario PPGR1'!#REF!)</f>
        <v/>
      </c>
      <c r="G1104" s="335"/>
      <c r="H1104" s="572" t="str">
        <f>IFERROR(VLOOKUP(Tabla1[[#This Row],[Código_Actividad]],'Formulario PPGR2'!$H$10:$I$1048576,2,FALSE),"")</f>
        <v/>
      </c>
      <c r="I1104" s="384" t="str">
        <f>IFERROR(VLOOKUP(Tabla1[[#This Row],[Código_Actividad]],Tabla2[[Código]:[Total de Acciones ]],15,FALSE),"")</f>
        <v/>
      </c>
      <c r="J1104" s="556"/>
      <c r="K1104" s="558" t="str">
        <f>IFERROR(VLOOKUP($J1104,[3]LSIns!$B$5:$C$45,2,FALSE),"")</f>
        <v/>
      </c>
      <c r="L1104" s="557"/>
      <c r="M1104" s="382" t="str">
        <f>IFERROR(VLOOKUP($L1104,[4]Insumos!$C$2:$F$517,2,FALSE),"")</f>
        <v/>
      </c>
      <c r="N1104" s="505"/>
      <c r="O1104" s="338" t="str">
        <f>IFERROR(VLOOKUP($L1104,[4]Insumos!$C$2:$F$517,3,FALSE),"")</f>
        <v/>
      </c>
      <c r="P1104" s="337" t="e">
        <f>+Tabla1[[#This Row],[Precio Unitario]]*Tabla1[[#This Row],[Cantidad de Insumos]]</f>
        <v>#VALUE!</v>
      </c>
      <c r="Q1104" s="380" t="str">
        <f>IFERROR(VLOOKUP($L1104,[4]Insumos!$C$2:$F$517,4,FALSE),"")</f>
        <v/>
      </c>
      <c r="R1104" s="556"/>
    </row>
    <row r="1105" spans="2:18" x14ac:dyDescent="0.25">
      <c r="B1105" s="403" t="str">
        <f>IF(Tabla1[[#This Row],[Código_Actividad]]="","",CONCATENATE(Tabla1[[#This Row],[POA]],".",Tabla1[[#This Row],[SRS]],".",Tabla1[[#This Row],[AREA]],".",Tabla1[[#This Row],[TIPO]]))</f>
        <v/>
      </c>
      <c r="C1105" s="403" t="str">
        <f>IF(Tabla1[[#This Row],[Código_Actividad]]="","",'Formulario PPGR1'!#REF!)</f>
        <v/>
      </c>
      <c r="D1105" s="403" t="str">
        <f>IF(Tabla1[[#This Row],[Código_Actividad]]="","",'Formulario PPGR1'!#REF!)</f>
        <v/>
      </c>
      <c r="E1105" s="403" t="str">
        <f>IF(Tabla1[[#This Row],[Código_Actividad]]="","",'Formulario PPGR1'!#REF!)</f>
        <v/>
      </c>
      <c r="F1105" s="403" t="str">
        <f>IF(Tabla1[[#This Row],[Código_Actividad]]="","",'Formulario PPGR1'!#REF!)</f>
        <v/>
      </c>
      <c r="G1105" s="335"/>
      <c r="H1105" s="572" t="str">
        <f>IFERROR(VLOOKUP(Tabla1[[#This Row],[Código_Actividad]],'Formulario PPGR2'!$H$10:$I$1048576,2,FALSE),"")</f>
        <v/>
      </c>
      <c r="I1105" s="384" t="str">
        <f>IFERROR(VLOOKUP(Tabla1[[#This Row],[Código_Actividad]],Tabla2[[Código]:[Total de Acciones ]],15,FALSE),"")</f>
        <v/>
      </c>
      <c r="J1105" s="556"/>
      <c r="K1105" s="558" t="str">
        <f>IFERROR(VLOOKUP($J1105,[3]LSIns!$B$5:$C$45,2,FALSE),"")</f>
        <v/>
      </c>
      <c r="L1105" s="557"/>
      <c r="M1105" s="382" t="str">
        <f>IFERROR(VLOOKUP($L1105,[4]Insumos!$C$2:$F$517,2,FALSE),"")</f>
        <v/>
      </c>
      <c r="N1105" s="505"/>
      <c r="O1105" s="338" t="str">
        <f>IFERROR(VLOOKUP($L1105,[4]Insumos!$C$2:$F$517,3,FALSE),"")</f>
        <v/>
      </c>
      <c r="P1105" s="337" t="e">
        <f>+Tabla1[[#This Row],[Precio Unitario]]*Tabla1[[#This Row],[Cantidad de Insumos]]</f>
        <v>#VALUE!</v>
      </c>
      <c r="Q1105" s="380" t="str">
        <f>IFERROR(VLOOKUP($L1105,[4]Insumos!$C$2:$F$517,4,FALSE),"")</f>
        <v/>
      </c>
      <c r="R1105" s="556"/>
    </row>
    <row r="1106" spans="2:18" x14ac:dyDescent="0.25">
      <c r="B1106" s="403" t="str">
        <f>IF(Tabla1[[#This Row],[Código_Actividad]]="","",CONCATENATE(Tabla1[[#This Row],[POA]],".",Tabla1[[#This Row],[SRS]],".",Tabla1[[#This Row],[AREA]],".",Tabla1[[#This Row],[TIPO]]))</f>
        <v/>
      </c>
      <c r="C1106" s="403" t="str">
        <f>IF(Tabla1[[#This Row],[Código_Actividad]]="","",'Formulario PPGR1'!#REF!)</f>
        <v/>
      </c>
      <c r="D1106" s="403" t="str">
        <f>IF(Tabla1[[#This Row],[Código_Actividad]]="","",'Formulario PPGR1'!#REF!)</f>
        <v/>
      </c>
      <c r="E1106" s="403" t="str">
        <f>IF(Tabla1[[#This Row],[Código_Actividad]]="","",'Formulario PPGR1'!#REF!)</f>
        <v/>
      </c>
      <c r="F1106" s="403" t="str">
        <f>IF(Tabla1[[#This Row],[Código_Actividad]]="","",'Formulario PPGR1'!#REF!)</f>
        <v/>
      </c>
      <c r="G1106" s="335"/>
      <c r="H1106" s="572" t="str">
        <f>IFERROR(VLOOKUP(Tabla1[[#This Row],[Código_Actividad]],'Formulario PPGR2'!$H$10:$I$1048576,2,FALSE),"")</f>
        <v/>
      </c>
      <c r="I1106" s="384" t="str">
        <f>IFERROR(VLOOKUP(Tabla1[[#This Row],[Código_Actividad]],Tabla2[[Código]:[Total de Acciones ]],15,FALSE),"")</f>
        <v/>
      </c>
      <c r="J1106" s="556"/>
      <c r="K1106" s="558" t="str">
        <f>IFERROR(VLOOKUP($J1106,[3]LSIns!$B$5:$C$45,2,FALSE),"")</f>
        <v/>
      </c>
      <c r="L1106" s="557"/>
      <c r="M1106" s="382" t="str">
        <f>IFERROR(VLOOKUP($L1106,[4]Insumos!$C$2:$F$517,2,FALSE),"")</f>
        <v/>
      </c>
      <c r="N1106" s="505"/>
      <c r="O1106" s="338" t="str">
        <f>IFERROR(VLOOKUP($L1106,[4]Insumos!$C$2:$F$517,3,FALSE),"")</f>
        <v/>
      </c>
      <c r="P1106" s="337" t="e">
        <f>+Tabla1[[#This Row],[Precio Unitario]]*Tabla1[[#This Row],[Cantidad de Insumos]]</f>
        <v>#VALUE!</v>
      </c>
      <c r="Q1106" s="380" t="str">
        <f>IFERROR(VLOOKUP($L1106,[4]Insumos!$C$2:$F$517,4,FALSE),"")</f>
        <v/>
      </c>
      <c r="R1106" s="556"/>
    </row>
    <row r="1107" spans="2:18" x14ac:dyDescent="0.25">
      <c r="B1107" s="403" t="str">
        <f>IF(Tabla1[[#This Row],[Código_Actividad]]="","",CONCATENATE(Tabla1[[#This Row],[POA]],".",Tabla1[[#This Row],[SRS]],".",Tabla1[[#This Row],[AREA]],".",Tabla1[[#This Row],[TIPO]]))</f>
        <v/>
      </c>
      <c r="C1107" s="403" t="str">
        <f>IF(Tabla1[[#This Row],[Código_Actividad]]="","",'Formulario PPGR1'!#REF!)</f>
        <v/>
      </c>
      <c r="D1107" s="403" t="str">
        <f>IF(Tabla1[[#This Row],[Código_Actividad]]="","",'Formulario PPGR1'!#REF!)</f>
        <v/>
      </c>
      <c r="E1107" s="403" t="str">
        <f>IF(Tabla1[[#This Row],[Código_Actividad]]="","",'Formulario PPGR1'!#REF!)</f>
        <v/>
      </c>
      <c r="F1107" s="403" t="str">
        <f>IF(Tabla1[[#This Row],[Código_Actividad]]="","",'Formulario PPGR1'!#REF!)</f>
        <v/>
      </c>
      <c r="G1107" s="335"/>
      <c r="H1107" s="572" t="str">
        <f>IFERROR(VLOOKUP(Tabla1[[#This Row],[Código_Actividad]],'Formulario PPGR2'!$H$10:$I$1048576,2,FALSE),"")</f>
        <v/>
      </c>
      <c r="I1107" s="384" t="str">
        <f>IFERROR(VLOOKUP(Tabla1[[#This Row],[Código_Actividad]],Tabla2[[Código]:[Total de Acciones ]],15,FALSE),"")</f>
        <v/>
      </c>
      <c r="J1107" s="556"/>
      <c r="K1107" s="558" t="str">
        <f>IFERROR(VLOOKUP($J1107,[3]LSIns!$B$5:$C$45,2,FALSE),"")</f>
        <v/>
      </c>
      <c r="L1107" s="557"/>
      <c r="M1107" s="382" t="str">
        <f>IFERROR(VLOOKUP($L1107,[4]Insumos!$C$2:$F$517,2,FALSE),"")</f>
        <v/>
      </c>
      <c r="N1107" s="505"/>
      <c r="O1107" s="338" t="str">
        <f>IFERROR(VLOOKUP($L1107,[4]Insumos!$C$2:$F$517,3,FALSE),"")</f>
        <v/>
      </c>
      <c r="P1107" s="337" t="e">
        <f>+Tabla1[[#This Row],[Precio Unitario]]*Tabla1[[#This Row],[Cantidad de Insumos]]</f>
        <v>#VALUE!</v>
      </c>
      <c r="Q1107" s="380" t="str">
        <f>IFERROR(VLOOKUP($L1107,[4]Insumos!$C$2:$F$517,4,FALSE),"")</f>
        <v/>
      </c>
      <c r="R1107" s="556"/>
    </row>
    <row r="1108" spans="2:18" x14ac:dyDescent="0.25">
      <c r="B1108" s="403" t="str">
        <f>IF(Tabla1[[#This Row],[Código_Actividad]]="","",CONCATENATE(Tabla1[[#This Row],[POA]],".",Tabla1[[#This Row],[SRS]],".",Tabla1[[#This Row],[AREA]],".",Tabla1[[#This Row],[TIPO]]))</f>
        <v/>
      </c>
      <c r="C1108" s="403" t="str">
        <f>IF(Tabla1[[#This Row],[Código_Actividad]]="","",'Formulario PPGR1'!#REF!)</f>
        <v/>
      </c>
      <c r="D1108" s="403" t="str">
        <f>IF(Tabla1[[#This Row],[Código_Actividad]]="","",'Formulario PPGR1'!#REF!)</f>
        <v/>
      </c>
      <c r="E1108" s="403" t="str">
        <f>IF(Tabla1[[#This Row],[Código_Actividad]]="","",'Formulario PPGR1'!#REF!)</f>
        <v/>
      </c>
      <c r="F1108" s="403" t="str">
        <f>IF(Tabla1[[#This Row],[Código_Actividad]]="","",'Formulario PPGR1'!#REF!)</f>
        <v/>
      </c>
      <c r="G1108" s="335"/>
      <c r="H1108" s="572" t="str">
        <f>IFERROR(VLOOKUP(Tabla1[[#This Row],[Código_Actividad]],'Formulario PPGR2'!$H$10:$I$1048576,2,FALSE),"")</f>
        <v/>
      </c>
      <c r="I1108" s="384" t="str">
        <f>IFERROR(VLOOKUP(Tabla1[[#This Row],[Código_Actividad]],Tabla2[[Código]:[Total de Acciones ]],15,FALSE),"")</f>
        <v/>
      </c>
      <c r="J1108" s="556"/>
      <c r="K1108" s="558" t="str">
        <f>IFERROR(VLOOKUP($J1108,[3]LSIns!$B$5:$C$45,2,FALSE),"")</f>
        <v/>
      </c>
      <c r="L1108" s="557"/>
      <c r="M1108" s="382" t="str">
        <f>IFERROR(VLOOKUP($L1108,[4]Insumos!$C$2:$F$517,2,FALSE),"")</f>
        <v/>
      </c>
      <c r="N1108" s="505"/>
      <c r="O1108" s="338" t="str">
        <f>IFERROR(VLOOKUP($L1108,[4]Insumos!$C$2:$F$517,3,FALSE),"")</f>
        <v/>
      </c>
      <c r="P1108" s="337" t="e">
        <f>+Tabla1[[#This Row],[Precio Unitario]]*Tabla1[[#This Row],[Cantidad de Insumos]]</f>
        <v>#VALUE!</v>
      </c>
      <c r="Q1108" s="380" t="str">
        <f>IFERROR(VLOOKUP($L1108,[4]Insumos!$C$2:$F$517,4,FALSE),"")</f>
        <v/>
      </c>
      <c r="R1108" s="556"/>
    </row>
    <row r="1109" spans="2:18" x14ac:dyDescent="0.25">
      <c r="B1109" s="403" t="str">
        <f>IF(Tabla1[[#This Row],[Código_Actividad]]="","",CONCATENATE(Tabla1[[#This Row],[POA]],".",Tabla1[[#This Row],[SRS]],".",Tabla1[[#This Row],[AREA]],".",Tabla1[[#This Row],[TIPO]]))</f>
        <v/>
      </c>
      <c r="C1109" s="403" t="str">
        <f>IF(Tabla1[[#This Row],[Código_Actividad]]="","",'Formulario PPGR1'!#REF!)</f>
        <v/>
      </c>
      <c r="D1109" s="403" t="str">
        <f>IF(Tabla1[[#This Row],[Código_Actividad]]="","",'Formulario PPGR1'!#REF!)</f>
        <v/>
      </c>
      <c r="E1109" s="403" t="str">
        <f>IF(Tabla1[[#This Row],[Código_Actividad]]="","",'Formulario PPGR1'!#REF!)</f>
        <v/>
      </c>
      <c r="F1109" s="403" t="str">
        <f>IF(Tabla1[[#This Row],[Código_Actividad]]="","",'Formulario PPGR1'!#REF!)</f>
        <v/>
      </c>
      <c r="G1109" s="335"/>
      <c r="H1109" s="572" t="str">
        <f>IFERROR(VLOOKUP(Tabla1[[#This Row],[Código_Actividad]],'Formulario PPGR2'!$H$10:$I$1048576,2,FALSE),"")</f>
        <v/>
      </c>
      <c r="I1109" s="384" t="str">
        <f>IFERROR(VLOOKUP(Tabla1[[#This Row],[Código_Actividad]],Tabla2[[Código]:[Total de Acciones ]],15,FALSE),"")</f>
        <v/>
      </c>
      <c r="J1109" s="556"/>
      <c r="K1109" s="558" t="str">
        <f>IFERROR(VLOOKUP($J1109,[3]LSIns!$B$5:$C$45,2,FALSE),"")</f>
        <v/>
      </c>
      <c r="L1109" s="557"/>
      <c r="M1109" s="382" t="str">
        <f>IFERROR(VLOOKUP($L1109,[4]Insumos!$C$2:$F$517,2,FALSE),"")</f>
        <v/>
      </c>
      <c r="N1109" s="505"/>
      <c r="O1109" s="338" t="str">
        <f>IFERROR(VLOOKUP($L1109,[4]Insumos!$C$2:$F$517,3,FALSE),"")</f>
        <v/>
      </c>
      <c r="P1109" s="337" t="e">
        <f>+Tabla1[[#This Row],[Precio Unitario]]*Tabla1[[#This Row],[Cantidad de Insumos]]</f>
        <v>#VALUE!</v>
      </c>
      <c r="Q1109" s="380" t="str">
        <f>IFERROR(VLOOKUP($L1109,[4]Insumos!$C$2:$F$517,4,FALSE),"")</f>
        <v/>
      </c>
      <c r="R1109" s="556"/>
    </row>
    <row r="1110" spans="2:18" x14ac:dyDescent="0.25">
      <c r="B1110" s="403" t="str">
        <f>IF(Tabla1[[#This Row],[Código_Actividad]]="","",CONCATENATE(Tabla1[[#This Row],[POA]],".",Tabla1[[#This Row],[SRS]],".",Tabla1[[#This Row],[AREA]],".",Tabla1[[#This Row],[TIPO]]))</f>
        <v/>
      </c>
      <c r="C1110" s="403" t="str">
        <f>IF(Tabla1[[#This Row],[Código_Actividad]]="","",'Formulario PPGR1'!#REF!)</f>
        <v/>
      </c>
      <c r="D1110" s="403" t="str">
        <f>IF(Tabla1[[#This Row],[Código_Actividad]]="","",'Formulario PPGR1'!#REF!)</f>
        <v/>
      </c>
      <c r="E1110" s="403" t="str">
        <f>IF(Tabla1[[#This Row],[Código_Actividad]]="","",'Formulario PPGR1'!#REF!)</f>
        <v/>
      </c>
      <c r="F1110" s="403" t="str">
        <f>IF(Tabla1[[#This Row],[Código_Actividad]]="","",'Formulario PPGR1'!#REF!)</f>
        <v/>
      </c>
      <c r="G1110" s="335"/>
      <c r="H1110" s="572" t="str">
        <f>IFERROR(VLOOKUP(Tabla1[[#This Row],[Código_Actividad]],'Formulario PPGR2'!$H$10:$I$1048576,2,FALSE),"")</f>
        <v/>
      </c>
      <c r="I1110" s="384" t="str">
        <f>IFERROR(VLOOKUP(Tabla1[[#This Row],[Código_Actividad]],Tabla2[[Código]:[Total de Acciones ]],15,FALSE),"")</f>
        <v/>
      </c>
      <c r="J1110" s="556"/>
      <c r="K1110" s="558" t="str">
        <f>IFERROR(VLOOKUP($J1110,[3]LSIns!$B$5:$C$45,2,FALSE),"")</f>
        <v/>
      </c>
      <c r="L1110" s="557"/>
      <c r="M1110" s="382" t="str">
        <f>IFERROR(VLOOKUP($L1110,[4]Insumos!$C$2:$F$517,2,FALSE),"")</f>
        <v/>
      </c>
      <c r="N1110" s="505"/>
      <c r="O1110" s="338" t="str">
        <f>IFERROR(VLOOKUP($L1110,[4]Insumos!$C$2:$F$517,3,FALSE),"")</f>
        <v/>
      </c>
      <c r="P1110" s="337" t="e">
        <f>+Tabla1[[#This Row],[Precio Unitario]]*Tabla1[[#This Row],[Cantidad de Insumos]]</f>
        <v>#VALUE!</v>
      </c>
      <c r="Q1110" s="380" t="str">
        <f>IFERROR(VLOOKUP($L1110,[4]Insumos!$C$2:$F$517,4,FALSE),"")</f>
        <v/>
      </c>
      <c r="R1110" s="556"/>
    </row>
    <row r="1111" spans="2:18" x14ac:dyDescent="0.25">
      <c r="B1111" s="403" t="str">
        <f>IF(Tabla1[[#This Row],[Código_Actividad]]="","",CONCATENATE(Tabla1[[#This Row],[POA]],".",Tabla1[[#This Row],[SRS]],".",Tabla1[[#This Row],[AREA]],".",Tabla1[[#This Row],[TIPO]]))</f>
        <v/>
      </c>
      <c r="C1111" s="403" t="str">
        <f>IF(Tabla1[[#This Row],[Código_Actividad]]="","",'Formulario PPGR1'!#REF!)</f>
        <v/>
      </c>
      <c r="D1111" s="403" t="str">
        <f>IF(Tabla1[[#This Row],[Código_Actividad]]="","",'Formulario PPGR1'!#REF!)</f>
        <v/>
      </c>
      <c r="E1111" s="403" t="str">
        <f>IF(Tabla1[[#This Row],[Código_Actividad]]="","",'Formulario PPGR1'!#REF!)</f>
        <v/>
      </c>
      <c r="F1111" s="403" t="str">
        <f>IF(Tabla1[[#This Row],[Código_Actividad]]="","",'Formulario PPGR1'!#REF!)</f>
        <v/>
      </c>
      <c r="G1111" s="335"/>
      <c r="H1111" s="572" t="str">
        <f>IFERROR(VLOOKUP(Tabla1[[#This Row],[Código_Actividad]],'Formulario PPGR2'!$H$10:$I$1048576,2,FALSE),"")</f>
        <v/>
      </c>
      <c r="I1111" s="384" t="str">
        <f>IFERROR(VLOOKUP(Tabla1[[#This Row],[Código_Actividad]],Tabla2[[Código]:[Total de Acciones ]],15,FALSE),"")</f>
        <v/>
      </c>
      <c r="J1111" s="556"/>
      <c r="K1111" s="558" t="str">
        <f>IFERROR(VLOOKUP($J1111,[3]LSIns!$B$5:$C$45,2,FALSE),"")</f>
        <v/>
      </c>
      <c r="L1111" s="557"/>
      <c r="M1111" s="382" t="str">
        <f>IFERROR(VLOOKUP($L1111,[4]Insumos!$C$2:$F$517,2,FALSE),"")</f>
        <v/>
      </c>
      <c r="N1111" s="505"/>
      <c r="O1111" s="338" t="str">
        <f>IFERROR(VLOOKUP($L1111,[4]Insumos!$C$2:$F$517,3,FALSE),"")</f>
        <v/>
      </c>
      <c r="P1111" s="337" t="e">
        <f>+Tabla1[[#This Row],[Precio Unitario]]*Tabla1[[#This Row],[Cantidad de Insumos]]</f>
        <v>#VALUE!</v>
      </c>
      <c r="Q1111" s="380" t="str">
        <f>IFERROR(VLOOKUP($L1111,[4]Insumos!$C$2:$F$517,4,FALSE),"")</f>
        <v/>
      </c>
      <c r="R1111" s="556"/>
    </row>
    <row r="1112" spans="2:18" x14ac:dyDescent="0.25">
      <c r="B1112" s="403" t="str">
        <f>IF(Tabla1[[#This Row],[Código_Actividad]]="","",CONCATENATE(Tabla1[[#This Row],[POA]],".",Tabla1[[#This Row],[SRS]],".",Tabla1[[#This Row],[AREA]],".",Tabla1[[#This Row],[TIPO]]))</f>
        <v/>
      </c>
      <c r="C1112" s="403" t="str">
        <f>IF(Tabla1[[#This Row],[Código_Actividad]]="","",'Formulario PPGR1'!#REF!)</f>
        <v/>
      </c>
      <c r="D1112" s="403" t="str">
        <f>IF(Tabla1[[#This Row],[Código_Actividad]]="","",'Formulario PPGR1'!#REF!)</f>
        <v/>
      </c>
      <c r="E1112" s="403" t="str">
        <f>IF(Tabla1[[#This Row],[Código_Actividad]]="","",'Formulario PPGR1'!#REF!)</f>
        <v/>
      </c>
      <c r="F1112" s="403" t="str">
        <f>IF(Tabla1[[#This Row],[Código_Actividad]]="","",'Formulario PPGR1'!#REF!)</f>
        <v/>
      </c>
      <c r="G1112" s="335"/>
      <c r="H1112" s="572" t="str">
        <f>IFERROR(VLOOKUP(Tabla1[[#This Row],[Código_Actividad]],'Formulario PPGR2'!$H$10:$I$1048576,2,FALSE),"")</f>
        <v/>
      </c>
      <c r="I1112" s="384" t="str">
        <f>IFERROR(VLOOKUP(Tabla1[[#This Row],[Código_Actividad]],Tabla2[[Código]:[Total de Acciones ]],15,FALSE),"")</f>
        <v/>
      </c>
      <c r="J1112" s="556"/>
      <c r="K1112" s="558" t="str">
        <f>IFERROR(VLOOKUP($J1112,[3]LSIns!$B$5:$C$45,2,FALSE),"")</f>
        <v/>
      </c>
      <c r="L1112" s="557"/>
      <c r="M1112" s="382" t="str">
        <f>IFERROR(VLOOKUP($L1112,[4]Insumos!$C$2:$F$517,2,FALSE),"")</f>
        <v/>
      </c>
      <c r="N1112" s="505"/>
      <c r="O1112" s="338" t="str">
        <f>IFERROR(VLOOKUP($L1112,[4]Insumos!$C$2:$F$517,3,FALSE),"")</f>
        <v/>
      </c>
      <c r="P1112" s="337" t="e">
        <f>+Tabla1[[#This Row],[Precio Unitario]]*Tabla1[[#This Row],[Cantidad de Insumos]]</f>
        <v>#VALUE!</v>
      </c>
      <c r="Q1112" s="380" t="str">
        <f>IFERROR(VLOOKUP($L1112,[4]Insumos!$C$2:$F$517,4,FALSE),"")</f>
        <v/>
      </c>
      <c r="R1112" s="556"/>
    </row>
    <row r="1113" spans="2:18" x14ac:dyDescent="0.25">
      <c r="B1113" s="403" t="str">
        <f>IF(Tabla1[[#This Row],[Código_Actividad]]="","",CONCATENATE(Tabla1[[#This Row],[POA]],".",Tabla1[[#This Row],[SRS]],".",Tabla1[[#This Row],[AREA]],".",Tabla1[[#This Row],[TIPO]]))</f>
        <v/>
      </c>
      <c r="C1113" s="403" t="str">
        <f>IF(Tabla1[[#This Row],[Código_Actividad]]="","",'Formulario PPGR1'!#REF!)</f>
        <v/>
      </c>
      <c r="D1113" s="403" t="str">
        <f>IF(Tabla1[[#This Row],[Código_Actividad]]="","",'Formulario PPGR1'!#REF!)</f>
        <v/>
      </c>
      <c r="E1113" s="403" t="str">
        <f>IF(Tabla1[[#This Row],[Código_Actividad]]="","",'Formulario PPGR1'!#REF!)</f>
        <v/>
      </c>
      <c r="F1113" s="403" t="str">
        <f>IF(Tabla1[[#This Row],[Código_Actividad]]="","",'Formulario PPGR1'!#REF!)</f>
        <v/>
      </c>
      <c r="G1113" s="335"/>
      <c r="H1113" s="572" t="str">
        <f>IFERROR(VLOOKUP(Tabla1[[#This Row],[Código_Actividad]],'Formulario PPGR2'!$H$10:$I$1048576,2,FALSE),"")</f>
        <v/>
      </c>
      <c r="I1113" s="384" t="str">
        <f>IFERROR(VLOOKUP(Tabla1[[#This Row],[Código_Actividad]],Tabla2[[Código]:[Total de Acciones ]],15,FALSE),"")</f>
        <v/>
      </c>
      <c r="J1113" s="556"/>
      <c r="K1113" s="558" t="str">
        <f>IFERROR(VLOOKUP($J1113,[3]LSIns!$B$5:$C$45,2,FALSE),"")</f>
        <v/>
      </c>
      <c r="L1113" s="557"/>
      <c r="M1113" s="382" t="str">
        <f>IFERROR(VLOOKUP($L1113,[4]Insumos!$C$2:$F$517,2,FALSE),"")</f>
        <v/>
      </c>
      <c r="N1113" s="505"/>
      <c r="O1113" s="338" t="str">
        <f>IFERROR(VLOOKUP($L1113,[4]Insumos!$C$2:$F$517,3,FALSE),"")</f>
        <v/>
      </c>
      <c r="P1113" s="337" t="e">
        <f>+Tabla1[[#This Row],[Precio Unitario]]*Tabla1[[#This Row],[Cantidad de Insumos]]</f>
        <v>#VALUE!</v>
      </c>
      <c r="Q1113" s="380" t="str">
        <f>IFERROR(VLOOKUP($L1113,[4]Insumos!$C$2:$F$517,4,FALSE),"")</f>
        <v/>
      </c>
      <c r="R1113" s="556"/>
    </row>
    <row r="1114" spans="2:18" x14ac:dyDescent="0.25">
      <c r="B1114" s="403" t="str">
        <f>IF(Tabla1[[#This Row],[Código_Actividad]]="","",CONCATENATE(Tabla1[[#This Row],[POA]],".",Tabla1[[#This Row],[SRS]],".",Tabla1[[#This Row],[AREA]],".",Tabla1[[#This Row],[TIPO]]))</f>
        <v/>
      </c>
      <c r="C1114" s="403" t="str">
        <f>IF(Tabla1[[#This Row],[Código_Actividad]]="","",'Formulario PPGR1'!#REF!)</f>
        <v/>
      </c>
      <c r="D1114" s="403" t="str">
        <f>IF(Tabla1[[#This Row],[Código_Actividad]]="","",'Formulario PPGR1'!#REF!)</f>
        <v/>
      </c>
      <c r="E1114" s="403" t="str">
        <f>IF(Tabla1[[#This Row],[Código_Actividad]]="","",'Formulario PPGR1'!#REF!)</f>
        <v/>
      </c>
      <c r="F1114" s="403" t="str">
        <f>IF(Tabla1[[#This Row],[Código_Actividad]]="","",'Formulario PPGR1'!#REF!)</f>
        <v/>
      </c>
      <c r="G1114" s="335"/>
      <c r="H1114" s="572" t="str">
        <f>IFERROR(VLOOKUP(Tabla1[[#This Row],[Código_Actividad]],'Formulario PPGR2'!$H$10:$I$1048576,2,FALSE),"")</f>
        <v/>
      </c>
      <c r="I1114" s="384" t="str">
        <f>IFERROR(VLOOKUP(Tabla1[[#This Row],[Código_Actividad]],Tabla2[[Código]:[Total de Acciones ]],15,FALSE),"")</f>
        <v/>
      </c>
      <c r="J1114" s="556"/>
      <c r="K1114" s="558" t="str">
        <f>IFERROR(VLOOKUP($J1114,[3]LSIns!$B$5:$C$45,2,FALSE),"")</f>
        <v/>
      </c>
      <c r="L1114" s="557"/>
      <c r="M1114" s="382" t="str">
        <f>IFERROR(VLOOKUP($L1114,[4]Insumos!$C$2:$F$517,2,FALSE),"")</f>
        <v/>
      </c>
      <c r="N1114" s="505"/>
      <c r="O1114" s="338" t="str">
        <f>IFERROR(VLOOKUP($L1114,[4]Insumos!$C$2:$F$517,3,FALSE),"")</f>
        <v/>
      </c>
      <c r="P1114" s="337" t="e">
        <f>+Tabla1[[#This Row],[Precio Unitario]]*Tabla1[[#This Row],[Cantidad de Insumos]]</f>
        <v>#VALUE!</v>
      </c>
      <c r="Q1114" s="380" t="str">
        <f>IFERROR(VLOOKUP($L1114,[4]Insumos!$C$2:$F$517,4,FALSE),"")</f>
        <v/>
      </c>
      <c r="R1114" s="556"/>
    </row>
    <row r="1115" spans="2:18" x14ac:dyDescent="0.25">
      <c r="B1115" s="403" t="str">
        <f>IF(Tabla1[[#This Row],[Código_Actividad]]="","",CONCATENATE(Tabla1[[#This Row],[POA]],".",Tabla1[[#This Row],[SRS]],".",Tabla1[[#This Row],[AREA]],".",Tabla1[[#This Row],[TIPO]]))</f>
        <v/>
      </c>
      <c r="C1115" s="403" t="str">
        <f>IF(Tabla1[[#This Row],[Código_Actividad]]="","",'Formulario PPGR1'!#REF!)</f>
        <v/>
      </c>
      <c r="D1115" s="403" t="str">
        <f>IF(Tabla1[[#This Row],[Código_Actividad]]="","",'Formulario PPGR1'!#REF!)</f>
        <v/>
      </c>
      <c r="E1115" s="403" t="str">
        <f>IF(Tabla1[[#This Row],[Código_Actividad]]="","",'Formulario PPGR1'!#REF!)</f>
        <v/>
      </c>
      <c r="F1115" s="403" t="str">
        <f>IF(Tabla1[[#This Row],[Código_Actividad]]="","",'Formulario PPGR1'!#REF!)</f>
        <v/>
      </c>
      <c r="G1115" s="335"/>
      <c r="H1115" s="572" t="str">
        <f>IFERROR(VLOOKUP(Tabla1[[#This Row],[Código_Actividad]],'Formulario PPGR2'!$H$10:$I$1048576,2,FALSE),"")</f>
        <v/>
      </c>
      <c r="I1115" s="384" t="str">
        <f>IFERROR(VLOOKUP(Tabla1[[#This Row],[Código_Actividad]],Tabla2[[Código]:[Total de Acciones ]],15,FALSE),"")</f>
        <v/>
      </c>
      <c r="J1115" s="556"/>
      <c r="K1115" s="558" t="str">
        <f>IFERROR(VLOOKUP($J1115,[3]LSIns!$B$5:$C$45,2,FALSE),"")</f>
        <v/>
      </c>
      <c r="L1115" s="557"/>
      <c r="M1115" s="382" t="str">
        <f>IFERROR(VLOOKUP($L1115,[4]Insumos!$C$2:$F$517,2,FALSE),"")</f>
        <v/>
      </c>
      <c r="N1115" s="505"/>
      <c r="O1115" s="338" t="str">
        <f>IFERROR(VLOOKUP($L1115,[4]Insumos!$C$2:$F$517,3,FALSE),"")</f>
        <v/>
      </c>
      <c r="P1115" s="337" t="e">
        <f>+Tabla1[[#This Row],[Precio Unitario]]*Tabla1[[#This Row],[Cantidad de Insumos]]</f>
        <v>#VALUE!</v>
      </c>
      <c r="Q1115" s="380" t="str">
        <f>IFERROR(VLOOKUP($L1115,[4]Insumos!$C$2:$F$517,4,FALSE),"")</f>
        <v/>
      </c>
      <c r="R1115" s="556"/>
    </row>
    <row r="1116" spans="2:18" x14ac:dyDescent="0.25">
      <c r="B1116" s="403" t="str">
        <f>IF(Tabla1[[#This Row],[Código_Actividad]]="","",CONCATENATE(Tabla1[[#This Row],[POA]],".",Tabla1[[#This Row],[SRS]],".",Tabla1[[#This Row],[AREA]],".",Tabla1[[#This Row],[TIPO]]))</f>
        <v/>
      </c>
      <c r="C1116" s="403" t="str">
        <f>IF(Tabla1[[#This Row],[Código_Actividad]]="","",'Formulario PPGR1'!#REF!)</f>
        <v/>
      </c>
      <c r="D1116" s="403" t="str">
        <f>IF(Tabla1[[#This Row],[Código_Actividad]]="","",'Formulario PPGR1'!#REF!)</f>
        <v/>
      </c>
      <c r="E1116" s="403" t="str">
        <f>IF(Tabla1[[#This Row],[Código_Actividad]]="","",'Formulario PPGR1'!#REF!)</f>
        <v/>
      </c>
      <c r="F1116" s="403" t="str">
        <f>IF(Tabla1[[#This Row],[Código_Actividad]]="","",'Formulario PPGR1'!#REF!)</f>
        <v/>
      </c>
      <c r="G1116" s="335"/>
      <c r="H1116" s="572" t="str">
        <f>IFERROR(VLOOKUP(Tabla1[[#This Row],[Código_Actividad]],'Formulario PPGR2'!$H$10:$I$1048576,2,FALSE),"")</f>
        <v/>
      </c>
      <c r="I1116" s="384" t="str">
        <f>IFERROR(VLOOKUP(Tabla1[[#This Row],[Código_Actividad]],Tabla2[[Código]:[Total de Acciones ]],15,FALSE),"")</f>
        <v/>
      </c>
      <c r="J1116" s="556"/>
      <c r="K1116" s="558" t="str">
        <f>IFERROR(VLOOKUP($J1116,[3]LSIns!$B$5:$C$45,2,FALSE),"")</f>
        <v/>
      </c>
      <c r="L1116" s="557"/>
      <c r="M1116" s="382" t="str">
        <f>IFERROR(VLOOKUP($L1116,[4]Insumos!$C$2:$F$517,2,FALSE),"")</f>
        <v/>
      </c>
      <c r="N1116" s="505"/>
      <c r="O1116" s="338" t="str">
        <f>IFERROR(VLOOKUP($L1116,[4]Insumos!$C$2:$F$517,3,FALSE),"")</f>
        <v/>
      </c>
      <c r="P1116" s="337" t="e">
        <f>+Tabla1[[#This Row],[Precio Unitario]]*Tabla1[[#This Row],[Cantidad de Insumos]]</f>
        <v>#VALUE!</v>
      </c>
      <c r="Q1116" s="380" t="str">
        <f>IFERROR(VLOOKUP($L1116,[4]Insumos!$C$2:$F$517,4,FALSE),"")</f>
        <v/>
      </c>
      <c r="R1116" s="556"/>
    </row>
    <row r="1117" spans="2:18" x14ac:dyDescent="0.25">
      <c r="B1117" s="403" t="str">
        <f>IF(Tabla1[[#This Row],[Código_Actividad]]="","",CONCATENATE(Tabla1[[#This Row],[POA]],".",Tabla1[[#This Row],[SRS]],".",Tabla1[[#This Row],[AREA]],".",Tabla1[[#This Row],[TIPO]]))</f>
        <v/>
      </c>
      <c r="C1117" s="403" t="str">
        <f>IF(Tabla1[[#This Row],[Código_Actividad]]="","",'Formulario PPGR1'!#REF!)</f>
        <v/>
      </c>
      <c r="D1117" s="403" t="str">
        <f>IF(Tabla1[[#This Row],[Código_Actividad]]="","",'Formulario PPGR1'!#REF!)</f>
        <v/>
      </c>
      <c r="E1117" s="403" t="str">
        <f>IF(Tabla1[[#This Row],[Código_Actividad]]="","",'Formulario PPGR1'!#REF!)</f>
        <v/>
      </c>
      <c r="F1117" s="403" t="str">
        <f>IF(Tabla1[[#This Row],[Código_Actividad]]="","",'Formulario PPGR1'!#REF!)</f>
        <v/>
      </c>
      <c r="G1117" s="335"/>
      <c r="H1117" s="572" t="str">
        <f>IFERROR(VLOOKUP(Tabla1[[#This Row],[Código_Actividad]],'Formulario PPGR2'!$H$10:$I$1048576,2,FALSE),"")</f>
        <v/>
      </c>
      <c r="I1117" s="384" t="str">
        <f>IFERROR(VLOOKUP(Tabla1[[#This Row],[Código_Actividad]],Tabla2[[Código]:[Total de Acciones ]],15,FALSE),"")</f>
        <v/>
      </c>
      <c r="J1117" s="556"/>
      <c r="K1117" s="558" t="str">
        <f>IFERROR(VLOOKUP($J1117,[3]LSIns!$B$5:$C$45,2,FALSE),"")</f>
        <v/>
      </c>
      <c r="L1117" s="557"/>
      <c r="M1117" s="382" t="str">
        <f>IFERROR(VLOOKUP($L1117,[4]Insumos!$C$2:$F$517,2,FALSE),"")</f>
        <v/>
      </c>
      <c r="N1117" s="505"/>
      <c r="O1117" s="338" t="str">
        <f>IFERROR(VLOOKUP($L1117,[4]Insumos!$C$2:$F$517,3,FALSE),"")</f>
        <v/>
      </c>
      <c r="P1117" s="337" t="e">
        <f>+Tabla1[[#This Row],[Precio Unitario]]*Tabla1[[#This Row],[Cantidad de Insumos]]</f>
        <v>#VALUE!</v>
      </c>
      <c r="Q1117" s="380" t="str">
        <f>IFERROR(VLOOKUP($L1117,[4]Insumos!$C$2:$F$517,4,FALSE),"")</f>
        <v/>
      </c>
      <c r="R1117" s="556"/>
    </row>
    <row r="1118" spans="2:18" x14ac:dyDescent="0.25">
      <c r="B1118" s="403" t="str">
        <f>IF(Tabla1[[#This Row],[Código_Actividad]]="","",CONCATENATE(Tabla1[[#This Row],[POA]],".",Tabla1[[#This Row],[SRS]],".",Tabla1[[#This Row],[AREA]],".",Tabla1[[#This Row],[TIPO]]))</f>
        <v/>
      </c>
      <c r="C1118" s="403" t="str">
        <f>IF(Tabla1[[#This Row],[Código_Actividad]]="","",'Formulario PPGR1'!#REF!)</f>
        <v/>
      </c>
      <c r="D1118" s="403" t="str">
        <f>IF(Tabla1[[#This Row],[Código_Actividad]]="","",'Formulario PPGR1'!#REF!)</f>
        <v/>
      </c>
      <c r="E1118" s="403" t="str">
        <f>IF(Tabla1[[#This Row],[Código_Actividad]]="","",'Formulario PPGR1'!#REF!)</f>
        <v/>
      </c>
      <c r="F1118" s="403" t="str">
        <f>IF(Tabla1[[#This Row],[Código_Actividad]]="","",'Formulario PPGR1'!#REF!)</f>
        <v/>
      </c>
      <c r="G1118" s="335"/>
      <c r="H1118" s="572" t="str">
        <f>IFERROR(VLOOKUP(Tabla1[[#This Row],[Código_Actividad]],'Formulario PPGR2'!$H$10:$I$1048576,2,FALSE),"")</f>
        <v/>
      </c>
      <c r="I1118" s="384" t="str">
        <f>IFERROR(VLOOKUP(Tabla1[[#This Row],[Código_Actividad]],Tabla2[[Código]:[Total de Acciones ]],15,FALSE),"")</f>
        <v/>
      </c>
      <c r="J1118" s="556"/>
      <c r="K1118" s="558" t="str">
        <f>IFERROR(VLOOKUP($J1118,[3]LSIns!$B$5:$C$45,2,FALSE),"")</f>
        <v/>
      </c>
      <c r="L1118" s="557"/>
      <c r="M1118" s="382" t="str">
        <f>IFERROR(VLOOKUP($L1118,[4]Insumos!$C$2:$F$517,2,FALSE),"")</f>
        <v/>
      </c>
      <c r="N1118" s="505"/>
      <c r="O1118" s="338" t="str">
        <f>IFERROR(VLOOKUP($L1118,[4]Insumos!$C$2:$F$517,3,FALSE),"")</f>
        <v/>
      </c>
      <c r="P1118" s="337" t="e">
        <f>+Tabla1[[#This Row],[Precio Unitario]]*Tabla1[[#This Row],[Cantidad de Insumos]]</f>
        <v>#VALUE!</v>
      </c>
      <c r="Q1118" s="380" t="str">
        <f>IFERROR(VLOOKUP($L1118,[4]Insumos!$C$2:$F$517,4,FALSE),"")</f>
        <v/>
      </c>
      <c r="R1118" s="556"/>
    </row>
    <row r="1119" spans="2:18" x14ac:dyDescent="0.25">
      <c r="B1119" s="403" t="str">
        <f>IF(Tabla1[[#This Row],[Código_Actividad]]="","",CONCATENATE(Tabla1[[#This Row],[POA]],".",Tabla1[[#This Row],[SRS]],".",Tabla1[[#This Row],[AREA]],".",Tabla1[[#This Row],[TIPO]]))</f>
        <v/>
      </c>
      <c r="C1119" s="403" t="str">
        <f>IF(Tabla1[[#This Row],[Código_Actividad]]="","",'Formulario PPGR1'!#REF!)</f>
        <v/>
      </c>
      <c r="D1119" s="403" t="str">
        <f>IF(Tabla1[[#This Row],[Código_Actividad]]="","",'Formulario PPGR1'!#REF!)</f>
        <v/>
      </c>
      <c r="E1119" s="403" t="str">
        <f>IF(Tabla1[[#This Row],[Código_Actividad]]="","",'Formulario PPGR1'!#REF!)</f>
        <v/>
      </c>
      <c r="F1119" s="403" t="str">
        <f>IF(Tabla1[[#This Row],[Código_Actividad]]="","",'Formulario PPGR1'!#REF!)</f>
        <v/>
      </c>
      <c r="G1119" s="335"/>
      <c r="H1119" s="572" t="str">
        <f>IFERROR(VLOOKUP(Tabla1[[#This Row],[Código_Actividad]],'Formulario PPGR2'!$H$10:$I$1048576,2,FALSE),"")</f>
        <v/>
      </c>
      <c r="I1119" s="384" t="str">
        <f>IFERROR(VLOOKUP(Tabla1[[#This Row],[Código_Actividad]],Tabla2[[Código]:[Total de Acciones ]],15,FALSE),"")</f>
        <v/>
      </c>
      <c r="J1119" s="556"/>
      <c r="K1119" s="558" t="str">
        <f>IFERROR(VLOOKUP($J1119,[3]LSIns!$B$5:$C$45,2,FALSE),"")</f>
        <v/>
      </c>
      <c r="L1119" s="557"/>
      <c r="M1119" s="382" t="str">
        <f>IFERROR(VLOOKUP($L1119,[4]Insumos!$C$2:$F$517,2,FALSE),"")</f>
        <v/>
      </c>
      <c r="N1119" s="505"/>
      <c r="O1119" s="338" t="str">
        <f>IFERROR(VLOOKUP($L1119,[4]Insumos!$C$2:$F$517,3,FALSE),"")</f>
        <v/>
      </c>
      <c r="P1119" s="337" t="e">
        <f>+Tabla1[[#This Row],[Precio Unitario]]*Tabla1[[#This Row],[Cantidad de Insumos]]</f>
        <v>#VALUE!</v>
      </c>
      <c r="Q1119" s="380" t="str">
        <f>IFERROR(VLOOKUP($L1119,[4]Insumos!$C$2:$F$517,4,FALSE),"")</f>
        <v/>
      </c>
      <c r="R1119" s="556"/>
    </row>
    <row r="1120" spans="2:18" x14ac:dyDescent="0.25">
      <c r="B1120" s="403" t="str">
        <f>IF(Tabla1[[#This Row],[Código_Actividad]]="","",CONCATENATE(Tabla1[[#This Row],[POA]],".",Tabla1[[#This Row],[SRS]],".",Tabla1[[#This Row],[AREA]],".",Tabla1[[#This Row],[TIPO]]))</f>
        <v/>
      </c>
      <c r="C1120" s="403" t="str">
        <f>IF(Tabla1[[#This Row],[Código_Actividad]]="","",'Formulario PPGR1'!#REF!)</f>
        <v/>
      </c>
      <c r="D1120" s="403" t="str">
        <f>IF(Tabla1[[#This Row],[Código_Actividad]]="","",'Formulario PPGR1'!#REF!)</f>
        <v/>
      </c>
      <c r="E1120" s="403" t="str">
        <f>IF(Tabla1[[#This Row],[Código_Actividad]]="","",'Formulario PPGR1'!#REF!)</f>
        <v/>
      </c>
      <c r="F1120" s="403" t="str">
        <f>IF(Tabla1[[#This Row],[Código_Actividad]]="","",'Formulario PPGR1'!#REF!)</f>
        <v/>
      </c>
      <c r="G1120" s="335"/>
      <c r="H1120" s="572" t="str">
        <f>IFERROR(VLOOKUP(Tabla1[[#This Row],[Código_Actividad]],'Formulario PPGR2'!$H$10:$I$1048576,2,FALSE),"")</f>
        <v/>
      </c>
      <c r="I1120" s="384" t="str">
        <f>IFERROR(VLOOKUP(Tabla1[[#This Row],[Código_Actividad]],Tabla2[[Código]:[Total de Acciones ]],15,FALSE),"")</f>
        <v/>
      </c>
      <c r="J1120" s="556"/>
      <c r="K1120" s="558" t="str">
        <f>IFERROR(VLOOKUP($J1120,[3]LSIns!$B$5:$C$45,2,FALSE),"")</f>
        <v/>
      </c>
      <c r="L1120" s="557"/>
      <c r="M1120" s="382" t="str">
        <f>IFERROR(VLOOKUP($L1120,[4]Insumos!$C$2:$F$517,2,FALSE),"")</f>
        <v/>
      </c>
      <c r="N1120" s="505"/>
      <c r="O1120" s="338" t="str">
        <f>IFERROR(VLOOKUP($L1120,[4]Insumos!$C$2:$F$517,3,FALSE),"")</f>
        <v/>
      </c>
      <c r="P1120" s="337" t="e">
        <f>+Tabla1[[#This Row],[Precio Unitario]]*Tabla1[[#This Row],[Cantidad de Insumos]]</f>
        <v>#VALUE!</v>
      </c>
      <c r="Q1120" s="380" t="str">
        <f>IFERROR(VLOOKUP($L1120,[4]Insumos!$C$2:$F$517,4,FALSE),"")</f>
        <v/>
      </c>
      <c r="R1120" s="556"/>
    </row>
    <row r="1121" spans="2:18" x14ac:dyDescent="0.25">
      <c r="B1121" s="403" t="str">
        <f>IF(Tabla1[[#This Row],[Código_Actividad]]="","",CONCATENATE(Tabla1[[#This Row],[POA]],".",Tabla1[[#This Row],[SRS]],".",Tabla1[[#This Row],[AREA]],".",Tabla1[[#This Row],[TIPO]]))</f>
        <v/>
      </c>
      <c r="C1121" s="403" t="str">
        <f>IF(Tabla1[[#This Row],[Código_Actividad]]="","",'Formulario PPGR1'!#REF!)</f>
        <v/>
      </c>
      <c r="D1121" s="403" t="str">
        <f>IF(Tabla1[[#This Row],[Código_Actividad]]="","",'Formulario PPGR1'!#REF!)</f>
        <v/>
      </c>
      <c r="E1121" s="403" t="str">
        <f>IF(Tabla1[[#This Row],[Código_Actividad]]="","",'Formulario PPGR1'!#REF!)</f>
        <v/>
      </c>
      <c r="F1121" s="403" t="str">
        <f>IF(Tabla1[[#This Row],[Código_Actividad]]="","",'Formulario PPGR1'!#REF!)</f>
        <v/>
      </c>
      <c r="G1121" s="335"/>
      <c r="H1121" s="572" t="str">
        <f>IFERROR(VLOOKUP(Tabla1[[#This Row],[Código_Actividad]],'Formulario PPGR2'!$H$10:$I$1048576,2,FALSE),"")</f>
        <v/>
      </c>
      <c r="I1121" s="384" t="str">
        <f>IFERROR(VLOOKUP(Tabla1[[#This Row],[Código_Actividad]],Tabla2[[Código]:[Total de Acciones ]],15,FALSE),"")</f>
        <v/>
      </c>
      <c r="J1121" s="556"/>
      <c r="K1121" s="558" t="str">
        <f>IFERROR(VLOOKUP($J1121,[3]LSIns!$B$5:$C$45,2,FALSE),"")</f>
        <v/>
      </c>
      <c r="L1121" s="557"/>
      <c r="M1121" s="382" t="str">
        <f>IFERROR(VLOOKUP($L1121,[4]Insumos!$C$2:$F$517,2,FALSE),"")</f>
        <v/>
      </c>
      <c r="N1121" s="505"/>
      <c r="O1121" s="338" t="str">
        <f>IFERROR(VLOOKUP($L1121,[4]Insumos!$C$2:$F$517,3,FALSE),"")</f>
        <v/>
      </c>
      <c r="P1121" s="337" t="e">
        <f>+Tabla1[[#This Row],[Precio Unitario]]*Tabla1[[#This Row],[Cantidad de Insumos]]</f>
        <v>#VALUE!</v>
      </c>
      <c r="Q1121" s="380" t="str">
        <f>IFERROR(VLOOKUP($L1121,[4]Insumos!$C$2:$F$517,4,FALSE),"")</f>
        <v/>
      </c>
      <c r="R1121" s="556"/>
    </row>
    <row r="1122" spans="2:18" x14ac:dyDescent="0.25">
      <c r="B1122" s="403" t="str">
        <f>IF(Tabla1[[#This Row],[Código_Actividad]]="","",CONCATENATE(Tabla1[[#This Row],[POA]],".",Tabla1[[#This Row],[SRS]],".",Tabla1[[#This Row],[AREA]],".",Tabla1[[#This Row],[TIPO]]))</f>
        <v/>
      </c>
      <c r="C1122" s="403" t="str">
        <f>IF(Tabla1[[#This Row],[Código_Actividad]]="","",'Formulario PPGR1'!#REF!)</f>
        <v/>
      </c>
      <c r="D1122" s="403" t="str">
        <f>IF(Tabla1[[#This Row],[Código_Actividad]]="","",'Formulario PPGR1'!#REF!)</f>
        <v/>
      </c>
      <c r="E1122" s="403" t="str">
        <f>IF(Tabla1[[#This Row],[Código_Actividad]]="","",'Formulario PPGR1'!#REF!)</f>
        <v/>
      </c>
      <c r="F1122" s="403" t="str">
        <f>IF(Tabla1[[#This Row],[Código_Actividad]]="","",'Formulario PPGR1'!#REF!)</f>
        <v/>
      </c>
      <c r="G1122" s="335"/>
      <c r="H1122" s="572" t="str">
        <f>IFERROR(VLOOKUP(Tabla1[[#This Row],[Código_Actividad]],'Formulario PPGR2'!$H$10:$I$1048576,2,FALSE),"")</f>
        <v/>
      </c>
      <c r="I1122" s="384" t="str">
        <f>IFERROR(VLOOKUP(Tabla1[[#This Row],[Código_Actividad]],Tabla2[[Código]:[Total de Acciones ]],15,FALSE),"")</f>
        <v/>
      </c>
      <c r="J1122" s="556"/>
      <c r="K1122" s="558" t="str">
        <f>IFERROR(VLOOKUP($J1122,[3]LSIns!$B$5:$C$45,2,FALSE),"")</f>
        <v/>
      </c>
      <c r="L1122" s="557"/>
      <c r="M1122" s="382" t="str">
        <f>IFERROR(VLOOKUP($L1122,[4]Insumos!$C$2:$F$517,2,FALSE),"")</f>
        <v/>
      </c>
      <c r="N1122" s="505"/>
      <c r="O1122" s="338" t="str">
        <f>IFERROR(VLOOKUP($L1122,[4]Insumos!$C$2:$F$517,3,FALSE),"")</f>
        <v/>
      </c>
      <c r="P1122" s="337" t="e">
        <f>+Tabla1[[#This Row],[Precio Unitario]]*Tabla1[[#This Row],[Cantidad de Insumos]]</f>
        <v>#VALUE!</v>
      </c>
      <c r="Q1122" s="380" t="str">
        <f>IFERROR(VLOOKUP($L1122,[4]Insumos!$C$2:$F$517,4,FALSE),"")</f>
        <v/>
      </c>
      <c r="R1122" s="556"/>
    </row>
    <row r="1123" spans="2:18" x14ac:dyDescent="0.25">
      <c r="B1123" s="403" t="str">
        <f>IF(Tabla1[[#This Row],[Código_Actividad]]="","",CONCATENATE(Tabla1[[#This Row],[POA]],".",Tabla1[[#This Row],[SRS]],".",Tabla1[[#This Row],[AREA]],".",Tabla1[[#This Row],[TIPO]]))</f>
        <v/>
      </c>
      <c r="C1123" s="403" t="str">
        <f>IF(Tabla1[[#This Row],[Código_Actividad]]="","",'Formulario PPGR1'!#REF!)</f>
        <v/>
      </c>
      <c r="D1123" s="403" t="str">
        <f>IF(Tabla1[[#This Row],[Código_Actividad]]="","",'Formulario PPGR1'!#REF!)</f>
        <v/>
      </c>
      <c r="E1123" s="403" t="str">
        <f>IF(Tabla1[[#This Row],[Código_Actividad]]="","",'Formulario PPGR1'!#REF!)</f>
        <v/>
      </c>
      <c r="F1123" s="403" t="str">
        <f>IF(Tabla1[[#This Row],[Código_Actividad]]="","",'Formulario PPGR1'!#REF!)</f>
        <v/>
      </c>
      <c r="G1123" s="335"/>
      <c r="H1123" s="572" t="str">
        <f>IFERROR(VLOOKUP(Tabla1[[#This Row],[Código_Actividad]],'Formulario PPGR2'!$H$10:$I$1048576,2,FALSE),"")</f>
        <v/>
      </c>
      <c r="I1123" s="384" t="str">
        <f>IFERROR(VLOOKUP(Tabla1[[#This Row],[Código_Actividad]],Tabla2[[Código]:[Total de Acciones ]],15,FALSE),"")</f>
        <v/>
      </c>
      <c r="J1123" s="556"/>
      <c r="K1123" s="558" t="str">
        <f>IFERROR(VLOOKUP($J1123,[3]LSIns!$B$5:$C$45,2,FALSE),"")</f>
        <v/>
      </c>
      <c r="L1123" s="557"/>
      <c r="M1123" s="382" t="str">
        <f>IFERROR(VLOOKUP($L1123,[4]Insumos!$C$2:$F$517,2,FALSE),"")</f>
        <v/>
      </c>
      <c r="N1123" s="505"/>
      <c r="O1123" s="338" t="str">
        <f>IFERROR(VLOOKUP($L1123,[4]Insumos!$C$2:$F$517,3,FALSE),"")</f>
        <v/>
      </c>
      <c r="P1123" s="337" t="e">
        <f>+Tabla1[[#This Row],[Precio Unitario]]*Tabla1[[#This Row],[Cantidad de Insumos]]</f>
        <v>#VALUE!</v>
      </c>
      <c r="Q1123" s="380" t="str">
        <f>IFERROR(VLOOKUP($L1123,[4]Insumos!$C$2:$F$517,4,FALSE),"")</f>
        <v/>
      </c>
      <c r="R1123" s="556"/>
    </row>
    <row r="1124" spans="2:18" x14ac:dyDescent="0.25">
      <c r="B1124" s="403" t="str">
        <f>IF(Tabla1[[#This Row],[Código_Actividad]]="","",CONCATENATE(Tabla1[[#This Row],[POA]],".",Tabla1[[#This Row],[SRS]],".",Tabla1[[#This Row],[AREA]],".",Tabla1[[#This Row],[TIPO]]))</f>
        <v/>
      </c>
      <c r="C1124" s="403" t="str">
        <f>IF(Tabla1[[#This Row],[Código_Actividad]]="","",'Formulario PPGR1'!#REF!)</f>
        <v/>
      </c>
      <c r="D1124" s="403" t="str">
        <f>IF(Tabla1[[#This Row],[Código_Actividad]]="","",'Formulario PPGR1'!#REF!)</f>
        <v/>
      </c>
      <c r="E1124" s="403" t="str">
        <f>IF(Tabla1[[#This Row],[Código_Actividad]]="","",'Formulario PPGR1'!#REF!)</f>
        <v/>
      </c>
      <c r="F1124" s="403" t="str">
        <f>IF(Tabla1[[#This Row],[Código_Actividad]]="","",'Formulario PPGR1'!#REF!)</f>
        <v/>
      </c>
      <c r="G1124" s="335"/>
      <c r="H1124" s="572" t="str">
        <f>IFERROR(VLOOKUP(Tabla1[[#This Row],[Código_Actividad]],'Formulario PPGR2'!$H$10:$I$1048576,2,FALSE),"")</f>
        <v/>
      </c>
      <c r="I1124" s="384" t="str">
        <f>IFERROR(VLOOKUP(Tabla1[[#This Row],[Código_Actividad]],Tabla2[[Código]:[Total de Acciones ]],15,FALSE),"")</f>
        <v/>
      </c>
      <c r="J1124" s="556"/>
      <c r="K1124" s="558" t="str">
        <f>IFERROR(VLOOKUP($J1124,[3]LSIns!$B$5:$C$45,2,FALSE),"")</f>
        <v/>
      </c>
      <c r="L1124" s="557"/>
      <c r="M1124" s="382" t="str">
        <f>IFERROR(VLOOKUP($L1124,[4]Insumos!$C$2:$F$517,2,FALSE),"")</f>
        <v/>
      </c>
      <c r="N1124" s="505"/>
      <c r="O1124" s="338" t="str">
        <f>IFERROR(VLOOKUP($L1124,[4]Insumos!$C$2:$F$517,3,FALSE),"")</f>
        <v/>
      </c>
      <c r="P1124" s="337" t="e">
        <f>+Tabla1[[#This Row],[Precio Unitario]]*Tabla1[[#This Row],[Cantidad de Insumos]]</f>
        <v>#VALUE!</v>
      </c>
      <c r="Q1124" s="380" t="str">
        <f>IFERROR(VLOOKUP($L1124,[4]Insumos!$C$2:$F$517,4,FALSE),"")</f>
        <v/>
      </c>
      <c r="R1124" s="556"/>
    </row>
    <row r="1125" spans="2:18" x14ac:dyDescent="0.25">
      <c r="B1125" s="403" t="str">
        <f>IF(Tabla1[[#This Row],[Código_Actividad]]="","",CONCATENATE(Tabla1[[#This Row],[POA]],".",Tabla1[[#This Row],[SRS]],".",Tabla1[[#This Row],[AREA]],".",Tabla1[[#This Row],[TIPO]]))</f>
        <v/>
      </c>
      <c r="C1125" s="403" t="str">
        <f>IF(Tabla1[[#This Row],[Código_Actividad]]="","",'Formulario PPGR1'!#REF!)</f>
        <v/>
      </c>
      <c r="D1125" s="403" t="str">
        <f>IF(Tabla1[[#This Row],[Código_Actividad]]="","",'Formulario PPGR1'!#REF!)</f>
        <v/>
      </c>
      <c r="E1125" s="403" t="str">
        <f>IF(Tabla1[[#This Row],[Código_Actividad]]="","",'Formulario PPGR1'!#REF!)</f>
        <v/>
      </c>
      <c r="F1125" s="403" t="str">
        <f>IF(Tabla1[[#This Row],[Código_Actividad]]="","",'Formulario PPGR1'!#REF!)</f>
        <v/>
      </c>
      <c r="G1125" s="335"/>
      <c r="H1125" s="572" t="str">
        <f>IFERROR(VLOOKUP(Tabla1[[#This Row],[Código_Actividad]],'Formulario PPGR2'!$H$10:$I$1048576,2,FALSE),"")</f>
        <v/>
      </c>
      <c r="I1125" s="384" t="str">
        <f>IFERROR(VLOOKUP(Tabla1[[#This Row],[Código_Actividad]],Tabla2[[Código]:[Total de Acciones ]],15,FALSE),"")</f>
        <v/>
      </c>
      <c r="J1125" s="556"/>
      <c r="K1125" s="558" t="str">
        <f>IFERROR(VLOOKUP($J1125,[3]LSIns!$B$5:$C$45,2,FALSE),"")</f>
        <v/>
      </c>
      <c r="L1125" s="557"/>
      <c r="M1125" s="382" t="str">
        <f>IFERROR(VLOOKUP($L1125,[4]Insumos!$C$2:$F$517,2,FALSE),"")</f>
        <v/>
      </c>
      <c r="N1125" s="505"/>
      <c r="O1125" s="338" t="str">
        <f>IFERROR(VLOOKUP($L1125,[4]Insumos!$C$2:$F$517,3,FALSE),"")</f>
        <v/>
      </c>
      <c r="P1125" s="337" t="e">
        <f>+Tabla1[[#This Row],[Precio Unitario]]*Tabla1[[#This Row],[Cantidad de Insumos]]</f>
        <v>#VALUE!</v>
      </c>
      <c r="Q1125" s="380" t="str">
        <f>IFERROR(VLOOKUP($L1125,[4]Insumos!$C$2:$F$517,4,FALSE),"")</f>
        <v/>
      </c>
      <c r="R1125" s="556"/>
    </row>
    <row r="1126" spans="2:18" x14ac:dyDescent="0.25">
      <c r="B1126" s="403" t="str">
        <f>IF(Tabla1[[#This Row],[Código_Actividad]]="","",CONCATENATE(Tabla1[[#This Row],[POA]],".",Tabla1[[#This Row],[SRS]],".",Tabla1[[#This Row],[AREA]],".",Tabla1[[#This Row],[TIPO]]))</f>
        <v/>
      </c>
      <c r="C1126" s="403" t="str">
        <f>IF(Tabla1[[#This Row],[Código_Actividad]]="","",'Formulario PPGR1'!#REF!)</f>
        <v/>
      </c>
      <c r="D1126" s="403" t="str">
        <f>IF(Tabla1[[#This Row],[Código_Actividad]]="","",'Formulario PPGR1'!#REF!)</f>
        <v/>
      </c>
      <c r="E1126" s="403" t="str">
        <f>IF(Tabla1[[#This Row],[Código_Actividad]]="","",'Formulario PPGR1'!#REF!)</f>
        <v/>
      </c>
      <c r="F1126" s="403" t="str">
        <f>IF(Tabla1[[#This Row],[Código_Actividad]]="","",'Formulario PPGR1'!#REF!)</f>
        <v/>
      </c>
      <c r="G1126" s="335"/>
      <c r="H1126" s="572" t="str">
        <f>IFERROR(VLOOKUP(Tabla1[[#This Row],[Código_Actividad]],'Formulario PPGR2'!$H$10:$I$1048576,2,FALSE),"")</f>
        <v/>
      </c>
      <c r="I1126" s="384" t="str">
        <f>IFERROR(VLOOKUP(Tabla1[[#This Row],[Código_Actividad]],Tabla2[[Código]:[Total de Acciones ]],15,FALSE),"")</f>
        <v/>
      </c>
      <c r="J1126" s="556"/>
      <c r="K1126" s="558" t="str">
        <f>IFERROR(VLOOKUP($J1126,[3]LSIns!$B$5:$C$45,2,FALSE),"")</f>
        <v/>
      </c>
      <c r="L1126" s="557"/>
      <c r="M1126" s="382" t="str">
        <f>IFERROR(VLOOKUP($L1126,[4]Insumos!$C$2:$F$517,2,FALSE),"")</f>
        <v/>
      </c>
      <c r="N1126" s="505"/>
      <c r="O1126" s="338" t="str">
        <f>IFERROR(VLOOKUP($L1126,[4]Insumos!$C$2:$F$517,3,FALSE),"")</f>
        <v/>
      </c>
      <c r="P1126" s="337" t="e">
        <f>+Tabla1[[#This Row],[Precio Unitario]]*Tabla1[[#This Row],[Cantidad de Insumos]]</f>
        <v>#VALUE!</v>
      </c>
      <c r="Q1126" s="380" t="str">
        <f>IFERROR(VLOOKUP($L1126,[4]Insumos!$C$2:$F$517,4,FALSE),"")</f>
        <v/>
      </c>
      <c r="R1126" s="556"/>
    </row>
    <row r="1127" spans="2:18" x14ac:dyDescent="0.25">
      <c r="B1127" s="403" t="str">
        <f>IF(Tabla1[[#This Row],[Código_Actividad]]="","",CONCATENATE(Tabla1[[#This Row],[POA]],".",Tabla1[[#This Row],[SRS]],".",Tabla1[[#This Row],[AREA]],".",Tabla1[[#This Row],[TIPO]]))</f>
        <v/>
      </c>
      <c r="C1127" s="403" t="str">
        <f>IF(Tabla1[[#This Row],[Código_Actividad]]="","",'Formulario PPGR1'!#REF!)</f>
        <v/>
      </c>
      <c r="D1127" s="403" t="str">
        <f>IF(Tabla1[[#This Row],[Código_Actividad]]="","",'Formulario PPGR1'!#REF!)</f>
        <v/>
      </c>
      <c r="E1127" s="403" t="str">
        <f>IF(Tabla1[[#This Row],[Código_Actividad]]="","",'Formulario PPGR1'!#REF!)</f>
        <v/>
      </c>
      <c r="F1127" s="403" t="str">
        <f>IF(Tabla1[[#This Row],[Código_Actividad]]="","",'Formulario PPGR1'!#REF!)</f>
        <v/>
      </c>
      <c r="G1127" s="335"/>
      <c r="H1127" s="572" t="str">
        <f>IFERROR(VLOOKUP(Tabla1[[#This Row],[Código_Actividad]],'Formulario PPGR2'!$H$10:$I$1048576,2,FALSE),"")</f>
        <v/>
      </c>
      <c r="I1127" s="384" t="str">
        <f>IFERROR(VLOOKUP(Tabla1[[#This Row],[Código_Actividad]],Tabla2[[Código]:[Total de Acciones ]],15,FALSE),"")</f>
        <v/>
      </c>
      <c r="J1127" s="556"/>
      <c r="K1127" s="558" t="str">
        <f>IFERROR(VLOOKUP($J1127,[3]LSIns!$B$5:$C$45,2,FALSE),"")</f>
        <v/>
      </c>
      <c r="L1127" s="557"/>
      <c r="M1127" s="382" t="str">
        <f>IFERROR(VLOOKUP($L1127,[4]Insumos!$C$2:$F$517,2,FALSE),"")</f>
        <v/>
      </c>
      <c r="N1127" s="505"/>
      <c r="O1127" s="338" t="str">
        <f>IFERROR(VLOOKUP($L1127,[4]Insumos!$C$2:$F$517,3,FALSE),"")</f>
        <v/>
      </c>
      <c r="P1127" s="337" t="e">
        <f>+Tabla1[[#This Row],[Precio Unitario]]*Tabla1[[#This Row],[Cantidad de Insumos]]</f>
        <v>#VALUE!</v>
      </c>
      <c r="Q1127" s="380" t="str">
        <f>IFERROR(VLOOKUP($L1127,[4]Insumos!$C$2:$F$517,4,FALSE),"")</f>
        <v/>
      </c>
      <c r="R1127" s="556"/>
    </row>
    <row r="1128" spans="2:18" x14ac:dyDescent="0.25">
      <c r="B1128" s="403" t="str">
        <f>IF(Tabla1[[#This Row],[Código_Actividad]]="","",CONCATENATE(Tabla1[[#This Row],[POA]],".",Tabla1[[#This Row],[SRS]],".",Tabla1[[#This Row],[AREA]],".",Tabla1[[#This Row],[TIPO]]))</f>
        <v/>
      </c>
      <c r="C1128" s="403" t="str">
        <f>IF(Tabla1[[#This Row],[Código_Actividad]]="","",'Formulario PPGR1'!#REF!)</f>
        <v/>
      </c>
      <c r="D1128" s="403" t="str">
        <f>IF(Tabla1[[#This Row],[Código_Actividad]]="","",'Formulario PPGR1'!#REF!)</f>
        <v/>
      </c>
      <c r="E1128" s="403" t="str">
        <f>IF(Tabla1[[#This Row],[Código_Actividad]]="","",'Formulario PPGR1'!#REF!)</f>
        <v/>
      </c>
      <c r="F1128" s="403" t="str">
        <f>IF(Tabla1[[#This Row],[Código_Actividad]]="","",'Formulario PPGR1'!#REF!)</f>
        <v/>
      </c>
      <c r="G1128" s="335"/>
      <c r="H1128" s="572" t="str">
        <f>IFERROR(VLOOKUP(Tabla1[[#This Row],[Código_Actividad]],'Formulario PPGR2'!$H$10:$I$1048576,2,FALSE),"")</f>
        <v/>
      </c>
      <c r="I1128" s="384" t="str">
        <f>IFERROR(VLOOKUP(Tabla1[[#This Row],[Código_Actividad]],Tabla2[[Código]:[Total de Acciones ]],15,FALSE),"")</f>
        <v/>
      </c>
      <c r="J1128" s="556"/>
      <c r="K1128" s="558" t="str">
        <f>IFERROR(VLOOKUP($J1128,[3]LSIns!$B$5:$C$45,2,FALSE),"")</f>
        <v/>
      </c>
      <c r="L1128" s="557"/>
      <c r="M1128" s="382" t="str">
        <f>IFERROR(VLOOKUP($L1128,[4]Insumos!$C$2:$F$517,2,FALSE),"")</f>
        <v/>
      </c>
      <c r="N1128" s="505"/>
      <c r="O1128" s="338" t="str">
        <f>IFERROR(VLOOKUP($L1128,[4]Insumos!$C$2:$F$517,3,FALSE),"")</f>
        <v/>
      </c>
      <c r="P1128" s="337" t="e">
        <f>+Tabla1[[#This Row],[Precio Unitario]]*Tabla1[[#This Row],[Cantidad de Insumos]]</f>
        <v>#VALUE!</v>
      </c>
      <c r="Q1128" s="380" t="str">
        <f>IFERROR(VLOOKUP($L1128,[4]Insumos!$C$2:$F$517,4,FALSE),"")</f>
        <v/>
      </c>
      <c r="R1128" s="556"/>
    </row>
    <row r="1129" spans="2:18" x14ac:dyDescent="0.25">
      <c r="B1129" s="403" t="str">
        <f>IF(Tabla1[[#This Row],[Código_Actividad]]="","",CONCATENATE(Tabla1[[#This Row],[POA]],".",Tabla1[[#This Row],[SRS]],".",Tabla1[[#This Row],[AREA]],".",Tabla1[[#This Row],[TIPO]]))</f>
        <v/>
      </c>
      <c r="C1129" s="403" t="str">
        <f>IF(Tabla1[[#This Row],[Código_Actividad]]="","",'Formulario PPGR1'!#REF!)</f>
        <v/>
      </c>
      <c r="D1129" s="403" t="str">
        <f>IF(Tabla1[[#This Row],[Código_Actividad]]="","",'Formulario PPGR1'!#REF!)</f>
        <v/>
      </c>
      <c r="E1129" s="403" t="str">
        <f>IF(Tabla1[[#This Row],[Código_Actividad]]="","",'Formulario PPGR1'!#REF!)</f>
        <v/>
      </c>
      <c r="F1129" s="403" t="str">
        <f>IF(Tabla1[[#This Row],[Código_Actividad]]="","",'Formulario PPGR1'!#REF!)</f>
        <v/>
      </c>
      <c r="G1129" s="335"/>
      <c r="H1129" s="572" t="str">
        <f>IFERROR(VLOOKUP(Tabla1[[#This Row],[Código_Actividad]],'Formulario PPGR2'!$H$10:$I$1048576,2,FALSE),"")</f>
        <v/>
      </c>
      <c r="I1129" s="384" t="str">
        <f>IFERROR(VLOOKUP(Tabla1[[#This Row],[Código_Actividad]],Tabla2[[Código]:[Total de Acciones ]],15,FALSE),"")</f>
        <v/>
      </c>
      <c r="J1129" s="556"/>
      <c r="K1129" s="558" t="str">
        <f>IFERROR(VLOOKUP($J1129,[3]LSIns!$B$5:$C$45,2,FALSE),"")</f>
        <v/>
      </c>
      <c r="L1129" s="557"/>
      <c r="M1129" s="382" t="str">
        <f>IFERROR(VLOOKUP($L1129,[4]Insumos!$C$2:$F$517,2,FALSE),"")</f>
        <v/>
      </c>
      <c r="N1129" s="505"/>
      <c r="O1129" s="338" t="str">
        <f>IFERROR(VLOOKUP($L1129,[4]Insumos!$C$2:$F$517,3,FALSE),"")</f>
        <v/>
      </c>
      <c r="P1129" s="337" t="e">
        <f>+Tabla1[[#This Row],[Precio Unitario]]*Tabla1[[#This Row],[Cantidad de Insumos]]</f>
        <v>#VALUE!</v>
      </c>
      <c r="Q1129" s="380" t="str">
        <f>IFERROR(VLOOKUP($L1129,[4]Insumos!$C$2:$F$517,4,FALSE),"")</f>
        <v/>
      </c>
      <c r="R1129" s="556"/>
    </row>
    <row r="1130" spans="2:18" x14ac:dyDescent="0.25">
      <c r="B1130" s="403" t="str">
        <f>IF(Tabla1[[#This Row],[Código_Actividad]]="","",CONCATENATE(Tabla1[[#This Row],[POA]],".",Tabla1[[#This Row],[SRS]],".",Tabla1[[#This Row],[AREA]],".",Tabla1[[#This Row],[TIPO]]))</f>
        <v/>
      </c>
      <c r="C1130" s="403" t="str">
        <f>IF(Tabla1[[#This Row],[Código_Actividad]]="","",'Formulario PPGR1'!#REF!)</f>
        <v/>
      </c>
      <c r="D1130" s="403" t="str">
        <f>IF(Tabla1[[#This Row],[Código_Actividad]]="","",'Formulario PPGR1'!#REF!)</f>
        <v/>
      </c>
      <c r="E1130" s="403" t="str">
        <f>IF(Tabla1[[#This Row],[Código_Actividad]]="","",'Formulario PPGR1'!#REF!)</f>
        <v/>
      </c>
      <c r="F1130" s="403" t="str">
        <f>IF(Tabla1[[#This Row],[Código_Actividad]]="","",'Formulario PPGR1'!#REF!)</f>
        <v/>
      </c>
      <c r="G1130" s="335"/>
      <c r="H1130" s="572" t="str">
        <f>IFERROR(VLOOKUP(Tabla1[[#This Row],[Código_Actividad]],'Formulario PPGR2'!$H$10:$I$1048576,2,FALSE),"")</f>
        <v/>
      </c>
      <c r="I1130" s="384" t="str">
        <f>IFERROR(VLOOKUP(Tabla1[[#This Row],[Código_Actividad]],Tabla2[[Código]:[Total de Acciones ]],15,FALSE),"")</f>
        <v/>
      </c>
      <c r="J1130" s="556"/>
      <c r="K1130" s="558" t="str">
        <f>IFERROR(VLOOKUP($J1130,[3]LSIns!$B$5:$C$45,2,FALSE),"")</f>
        <v/>
      </c>
      <c r="L1130" s="557"/>
      <c r="M1130" s="382" t="str">
        <f>IFERROR(VLOOKUP($L1130,[4]Insumos!$C$2:$F$517,2,FALSE),"")</f>
        <v/>
      </c>
      <c r="N1130" s="505"/>
      <c r="O1130" s="338" t="str">
        <f>IFERROR(VLOOKUP($L1130,[4]Insumos!$C$2:$F$517,3,FALSE),"")</f>
        <v/>
      </c>
      <c r="P1130" s="337" t="e">
        <f>+Tabla1[[#This Row],[Precio Unitario]]*Tabla1[[#This Row],[Cantidad de Insumos]]</f>
        <v>#VALUE!</v>
      </c>
      <c r="Q1130" s="380" t="str">
        <f>IFERROR(VLOOKUP($L1130,[4]Insumos!$C$2:$F$517,4,FALSE),"")</f>
        <v/>
      </c>
      <c r="R1130" s="556"/>
    </row>
    <row r="1131" spans="2:18" x14ac:dyDescent="0.25">
      <c r="B1131" s="403" t="str">
        <f>IF(Tabla1[[#This Row],[Código_Actividad]]="","",CONCATENATE(Tabla1[[#This Row],[POA]],".",Tabla1[[#This Row],[SRS]],".",Tabla1[[#This Row],[AREA]],".",Tabla1[[#This Row],[TIPO]]))</f>
        <v/>
      </c>
      <c r="C1131" s="403" t="str">
        <f>IF(Tabla1[[#This Row],[Código_Actividad]]="","",'Formulario PPGR1'!#REF!)</f>
        <v/>
      </c>
      <c r="D1131" s="403" t="str">
        <f>IF(Tabla1[[#This Row],[Código_Actividad]]="","",'Formulario PPGR1'!#REF!)</f>
        <v/>
      </c>
      <c r="E1131" s="403" t="str">
        <f>IF(Tabla1[[#This Row],[Código_Actividad]]="","",'Formulario PPGR1'!#REF!)</f>
        <v/>
      </c>
      <c r="F1131" s="403" t="str">
        <f>IF(Tabla1[[#This Row],[Código_Actividad]]="","",'Formulario PPGR1'!#REF!)</f>
        <v/>
      </c>
      <c r="G1131" s="335"/>
      <c r="H1131" s="572" t="str">
        <f>IFERROR(VLOOKUP(Tabla1[[#This Row],[Código_Actividad]],'Formulario PPGR2'!$H$10:$I$1048576,2,FALSE),"")</f>
        <v/>
      </c>
      <c r="I1131" s="384" t="str">
        <f>IFERROR(VLOOKUP(Tabla1[[#This Row],[Código_Actividad]],Tabla2[[Código]:[Total de Acciones ]],15,FALSE),"")</f>
        <v/>
      </c>
      <c r="J1131" s="556"/>
      <c r="K1131" s="558" t="str">
        <f>IFERROR(VLOOKUP($J1131,[3]LSIns!$B$5:$C$45,2,FALSE),"")</f>
        <v/>
      </c>
      <c r="L1131" s="557"/>
      <c r="M1131" s="382" t="str">
        <f>IFERROR(VLOOKUP($L1131,[4]Insumos!$C$2:$F$517,2,FALSE),"")</f>
        <v/>
      </c>
      <c r="N1131" s="505"/>
      <c r="O1131" s="338" t="str">
        <f>IFERROR(VLOOKUP($L1131,[4]Insumos!$C$2:$F$517,3,FALSE),"")</f>
        <v/>
      </c>
      <c r="P1131" s="337" t="e">
        <f>+Tabla1[[#This Row],[Precio Unitario]]*Tabla1[[#This Row],[Cantidad de Insumos]]</f>
        <v>#VALUE!</v>
      </c>
      <c r="Q1131" s="380" t="str">
        <f>IFERROR(VLOOKUP($L1131,[4]Insumos!$C$2:$F$517,4,FALSE),"")</f>
        <v/>
      </c>
      <c r="R1131" s="556"/>
    </row>
    <row r="1132" spans="2:18" x14ac:dyDescent="0.25">
      <c r="B1132" s="403" t="str">
        <f>IF(Tabla1[[#This Row],[Código_Actividad]]="","",CONCATENATE(Tabla1[[#This Row],[POA]],".",Tabla1[[#This Row],[SRS]],".",Tabla1[[#This Row],[AREA]],".",Tabla1[[#This Row],[TIPO]]))</f>
        <v/>
      </c>
      <c r="C1132" s="403" t="str">
        <f>IF(Tabla1[[#This Row],[Código_Actividad]]="","",'Formulario PPGR1'!#REF!)</f>
        <v/>
      </c>
      <c r="D1132" s="403" t="str">
        <f>IF(Tabla1[[#This Row],[Código_Actividad]]="","",'Formulario PPGR1'!#REF!)</f>
        <v/>
      </c>
      <c r="E1132" s="403" t="str">
        <f>IF(Tabla1[[#This Row],[Código_Actividad]]="","",'Formulario PPGR1'!#REF!)</f>
        <v/>
      </c>
      <c r="F1132" s="403" t="str">
        <f>IF(Tabla1[[#This Row],[Código_Actividad]]="","",'Formulario PPGR1'!#REF!)</f>
        <v/>
      </c>
      <c r="G1132" s="335"/>
      <c r="H1132" s="572" t="str">
        <f>IFERROR(VLOOKUP(Tabla1[[#This Row],[Código_Actividad]],'Formulario PPGR2'!$H$10:$I$1048576,2,FALSE),"")</f>
        <v/>
      </c>
      <c r="I1132" s="384" t="str">
        <f>IFERROR(VLOOKUP(Tabla1[[#This Row],[Código_Actividad]],Tabla2[[Código]:[Total de Acciones ]],15,FALSE),"")</f>
        <v/>
      </c>
      <c r="J1132" s="556"/>
      <c r="K1132" s="558" t="str">
        <f>IFERROR(VLOOKUP($J1132,[3]LSIns!$B$5:$C$45,2,FALSE),"")</f>
        <v/>
      </c>
      <c r="L1132" s="557"/>
      <c r="M1132" s="382" t="str">
        <f>IFERROR(VLOOKUP($L1132,[4]Insumos!$C$2:$F$517,2,FALSE),"")</f>
        <v/>
      </c>
      <c r="N1132" s="505"/>
      <c r="O1132" s="338" t="str">
        <f>IFERROR(VLOOKUP($L1132,[4]Insumos!$C$2:$F$517,3,FALSE),"")</f>
        <v/>
      </c>
      <c r="P1132" s="337" t="e">
        <f>+Tabla1[[#This Row],[Precio Unitario]]*Tabla1[[#This Row],[Cantidad de Insumos]]</f>
        <v>#VALUE!</v>
      </c>
      <c r="Q1132" s="380" t="str">
        <f>IFERROR(VLOOKUP($L1132,[4]Insumos!$C$2:$F$517,4,FALSE),"")</f>
        <v/>
      </c>
      <c r="R1132" s="556"/>
    </row>
    <row r="1133" spans="2:18" x14ac:dyDescent="0.25">
      <c r="B1133" s="403" t="str">
        <f>IF(Tabla1[[#This Row],[Código_Actividad]]="","",CONCATENATE(Tabla1[[#This Row],[POA]],".",Tabla1[[#This Row],[SRS]],".",Tabla1[[#This Row],[AREA]],".",Tabla1[[#This Row],[TIPO]]))</f>
        <v/>
      </c>
      <c r="C1133" s="403" t="str">
        <f>IF(Tabla1[[#This Row],[Código_Actividad]]="","",'Formulario PPGR1'!#REF!)</f>
        <v/>
      </c>
      <c r="D1133" s="403" t="str">
        <f>IF(Tabla1[[#This Row],[Código_Actividad]]="","",'Formulario PPGR1'!#REF!)</f>
        <v/>
      </c>
      <c r="E1133" s="403" t="str">
        <f>IF(Tabla1[[#This Row],[Código_Actividad]]="","",'Formulario PPGR1'!#REF!)</f>
        <v/>
      </c>
      <c r="F1133" s="403" t="str">
        <f>IF(Tabla1[[#This Row],[Código_Actividad]]="","",'Formulario PPGR1'!#REF!)</f>
        <v/>
      </c>
      <c r="G1133" s="335"/>
      <c r="H1133" s="572" t="str">
        <f>IFERROR(VLOOKUP(Tabla1[[#This Row],[Código_Actividad]],'Formulario PPGR2'!$H$10:$I$1048576,2,FALSE),"")</f>
        <v/>
      </c>
      <c r="I1133" s="384" t="str">
        <f>IFERROR(VLOOKUP(Tabla1[[#This Row],[Código_Actividad]],Tabla2[[Código]:[Total de Acciones ]],15,FALSE),"")</f>
        <v/>
      </c>
      <c r="J1133" s="556"/>
      <c r="K1133" s="558" t="str">
        <f>IFERROR(VLOOKUP($J1133,[3]LSIns!$B$5:$C$45,2,FALSE),"")</f>
        <v/>
      </c>
      <c r="L1133" s="557"/>
      <c r="M1133" s="382" t="str">
        <f>IFERROR(VLOOKUP($L1133,[4]Insumos!$C$2:$F$517,2,FALSE),"")</f>
        <v/>
      </c>
      <c r="N1133" s="505"/>
      <c r="O1133" s="338" t="str">
        <f>IFERROR(VLOOKUP($L1133,[4]Insumos!$C$2:$F$517,3,FALSE),"")</f>
        <v/>
      </c>
      <c r="P1133" s="337" t="e">
        <f>+Tabla1[[#This Row],[Precio Unitario]]*Tabla1[[#This Row],[Cantidad de Insumos]]</f>
        <v>#VALUE!</v>
      </c>
      <c r="Q1133" s="380" t="str">
        <f>IFERROR(VLOOKUP($L1133,[4]Insumos!$C$2:$F$517,4,FALSE),"")</f>
        <v/>
      </c>
      <c r="R1133" s="556"/>
    </row>
    <row r="1134" spans="2:18" x14ac:dyDescent="0.25">
      <c r="B1134" s="403" t="str">
        <f>IF(Tabla1[[#This Row],[Código_Actividad]]="","",CONCATENATE(Tabla1[[#This Row],[POA]],".",Tabla1[[#This Row],[SRS]],".",Tabla1[[#This Row],[AREA]],".",Tabla1[[#This Row],[TIPO]]))</f>
        <v/>
      </c>
      <c r="C1134" s="403" t="str">
        <f>IF(Tabla1[[#This Row],[Código_Actividad]]="","",'Formulario PPGR1'!#REF!)</f>
        <v/>
      </c>
      <c r="D1134" s="403" t="str">
        <f>IF(Tabla1[[#This Row],[Código_Actividad]]="","",'Formulario PPGR1'!#REF!)</f>
        <v/>
      </c>
      <c r="E1134" s="403" t="str">
        <f>IF(Tabla1[[#This Row],[Código_Actividad]]="","",'Formulario PPGR1'!#REF!)</f>
        <v/>
      </c>
      <c r="F1134" s="403" t="str">
        <f>IF(Tabla1[[#This Row],[Código_Actividad]]="","",'Formulario PPGR1'!#REF!)</f>
        <v/>
      </c>
      <c r="G1134" s="335"/>
      <c r="H1134" s="572" t="str">
        <f>IFERROR(VLOOKUP(Tabla1[[#This Row],[Código_Actividad]],'Formulario PPGR2'!$H$10:$I$1048576,2,FALSE),"")</f>
        <v/>
      </c>
      <c r="I1134" s="384" t="str">
        <f>IFERROR(VLOOKUP(Tabla1[[#This Row],[Código_Actividad]],Tabla2[[Código]:[Total de Acciones ]],15,FALSE),"")</f>
        <v/>
      </c>
      <c r="J1134" s="556"/>
      <c r="K1134" s="558" t="str">
        <f>IFERROR(VLOOKUP($J1134,[3]LSIns!$B$5:$C$45,2,FALSE),"")</f>
        <v/>
      </c>
      <c r="L1134" s="557"/>
      <c r="M1134" s="382" t="str">
        <f>IFERROR(VLOOKUP($L1134,[4]Insumos!$C$2:$F$517,2,FALSE),"")</f>
        <v/>
      </c>
      <c r="N1134" s="505"/>
      <c r="O1134" s="338" t="str">
        <f>IFERROR(VLOOKUP($L1134,[4]Insumos!$C$2:$F$517,3,FALSE),"")</f>
        <v/>
      </c>
      <c r="P1134" s="337" t="e">
        <f>+Tabla1[[#This Row],[Precio Unitario]]*Tabla1[[#This Row],[Cantidad de Insumos]]</f>
        <v>#VALUE!</v>
      </c>
      <c r="Q1134" s="380" t="str">
        <f>IFERROR(VLOOKUP($L1134,[4]Insumos!$C$2:$F$517,4,FALSE),"")</f>
        <v/>
      </c>
      <c r="R1134" s="556"/>
    </row>
    <row r="1135" spans="2:18" x14ac:dyDescent="0.25">
      <c r="B1135" s="403" t="str">
        <f>IF(Tabla1[[#This Row],[Código_Actividad]]="","",CONCATENATE(Tabla1[[#This Row],[POA]],".",Tabla1[[#This Row],[SRS]],".",Tabla1[[#This Row],[AREA]],".",Tabla1[[#This Row],[TIPO]]))</f>
        <v/>
      </c>
      <c r="C1135" s="403" t="str">
        <f>IF(Tabla1[[#This Row],[Código_Actividad]]="","",'Formulario PPGR1'!#REF!)</f>
        <v/>
      </c>
      <c r="D1135" s="403" t="str">
        <f>IF(Tabla1[[#This Row],[Código_Actividad]]="","",'Formulario PPGR1'!#REF!)</f>
        <v/>
      </c>
      <c r="E1135" s="403" t="str">
        <f>IF(Tabla1[[#This Row],[Código_Actividad]]="","",'Formulario PPGR1'!#REF!)</f>
        <v/>
      </c>
      <c r="F1135" s="403" t="str">
        <f>IF(Tabla1[[#This Row],[Código_Actividad]]="","",'Formulario PPGR1'!#REF!)</f>
        <v/>
      </c>
      <c r="G1135" s="335"/>
      <c r="H1135" s="572" t="str">
        <f>IFERROR(VLOOKUP(Tabla1[[#This Row],[Código_Actividad]],'Formulario PPGR2'!$H$10:$I$1048576,2,FALSE),"")</f>
        <v/>
      </c>
      <c r="I1135" s="384" t="str">
        <f>IFERROR(VLOOKUP(Tabla1[[#This Row],[Código_Actividad]],Tabla2[[Código]:[Total de Acciones ]],15,FALSE),"")</f>
        <v/>
      </c>
      <c r="J1135" s="556"/>
      <c r="K1135" s="558" t="str">
        <f>IFERROR(VLOOKUP($J1135,[3]LSIns!$B$5:$C$45,2,FALSE),"")</f>
        <v/>
      </c>
      <c r="L1135" s="557"/>
      <c r="M1135" s="382" t="str">
        <f>IFERROR(VLOOKUP($L1135,[4]Insumos!$C$2:$F$517,2,FALSE),"")</f>
        <v/>
      </c>
      <c r="N1135" s="505"/>
      <c r="O1135" s="338" t="str">
        <f>IFERROR(VLOOKUP($L1135,[4]Insumos!$C$2:$F$517,3,FALSE),"")</f>
        <v/>
      </c>
      <c r="P1135" s="337" t="e">
        <f>+Tabla1[[#This Row],[Precio Unitario]]*Tabla1[[#This Row],[Cantidad de Insumos]]</f>
        <v>#VALUE!</v>
      </c>
      <c r="Q1135" s="380" t="str">
        <f>IFERROR(VLOOKUP($L1135,[4]Insumos!$C$2:$F$517,4,FALSE),"")</f>
        <v/>
      </c>
      <c r="R1135" s="556"/>
    </row>
    <row r="1136" spans="2:18" x14ac:dyDescent="0.25">
      <c r="B1136" s="403" t="str">
        <f>IF(Tabla1[[#This Row],[Código_Actividad]]="","",CONCATENATE(Tabla1[[#This Row],[POA]],".",Tabla1[[#This Row],[SRS]],".",Tabla1[[#This Row],[AREA]],".",Tabla1[[#This Row],[TIPO]]))</f>
        <v/>
      </c>
      <c r="C1136" s="403" t="str">
        <f>IF(Tabla1[[#This Row],[Código_Actividad]]="","",'Formulario PPGR1'!#REF!)</f>
        <v/>
      </c>
      <c r="D1136" s="403" t="str">
        <f>IF(Tabla1[[#This Row],[Código_Actividad]]="","",'Formulario PPGR1'!#REF!)</f>
        <v/>
      </c>
      <c r="E1136" s="403" t="str">
        <f>IF(Tabla1[[#This Row],[Código_Actividad]]="","",'Formulario PPGR1'!#REF!)</f>
        <v/>
      </c>
      <c r="F1136" s="403" t="str">
        <f>IF(Tabla1[[#This Row],[Código_Actividad]]="","",'Formulario PPGR1'!#REF!)</f>
        <v/>
      </c>
      <c r="G1136" s="335"/>
      <c r="H1136" s="572" t="str">
        <f>IFERROR(VLOOKUP(Tabla1[[#This Row],[Código_Actividad]],'Formulario PPGR2'!$H$10:$I$1048576,2,FALSE),"")</f>
        <v/>
      </c>
      <c r="I1136" s="384" t="str">
        <f>IFERROR(VLOOKUP(Tabla1[[#This Row],[Código_Actividad]],Tabla2[[Código]:[Total de Acciones ]],15,FALSE),"")</f>
        <v/>
      </c>
      <c r="J1136" s="556"/>
      <c r="K1136" s="558" t="str">
        <f>IFERROR(VLOOKUP($J1136,[3]LSIns!$B$5:$C$45,2,FALSE),"")</f>
        <v/>
      </c>
      <c r="L1136" s="557"/>
      <c r="M1136" s="382" t="str">
        <f>IFERROR(VLOOKUP($L1136,[4]Insumos!$C$2:$F$517,2,FALSE),"")</f>
        <v/>
      </c>
      <c r="N1136" s="505"/>
      <c r="O1136" s="338" t="str">
        <f>IFERROR(VLOOKUP($L1136,[4]Insumos!$C$2:$F$517,3,FALSE),"")</f>
        <v/>
      </c>
      <c r="P1136" s="337" t="e">
        <f>+Tabla1[[#This Row],[Precio Unitario]]*Tabla1[[#This Row],[Cantidad de Insumos]]</f>
        <v>#VALUE!</v>
      </c>
      <c r="Q1136" s="380" t="str">
        <f>IFERROR(VLOOKUP($L1136,[4]Insumos!$C$2:$F$517,4,FALSE),"")</f>
        <v/>
      </c>
      <c r="R1136" s="556"/>
    </row>
    <row r="1137" spans="2:18" x14ac:dyDescent="0.25">
      <c r="B1137" s="403" t="str">
        <f>IF(Tabla1[[#This Row],[Código_Actividad]]="","",CONCATENATE(Tabla1[[#This Row],[POA]],".",Tabla1[[#This Row],[SRS]],".",Tabla1[[#This Row],[AREA]],".",Tabla1[[#This Row],[TIPO]]))</f>
        <v/>
      </c>
      <c r="C1137" s="403" t="str">
        <f>IF(Tabla1[[#This Row],[Código_Actividad]]="","",'Formulario PPGR1'!#REF!)</f>
        <v/>
      </c>
      <c r="D1137" s="403" t="str">
        <f>IF(Tabla1[[#This Row],[Código_Actividad]]="","",'Formulario PPGR1'!#REF!)</f>
        <v/>
      </c>
      <c r="E1137" s="403" t="str">
        <f>IF(Tabla1[[#This Row],[Código_Actividad]]="","",'Formulario PPGR1'!#REF!)</f>
        <v/>
      </c>
      <c r="F1137" s="403" t="str">
        <f>IF(Tabla1[[#This Row],[Código_Actividad]]="","",'Formulario PPGR1'!#REF!)</f>
        <v/>
      </c>
      <c r="G1137" s="335"/>
      <c r="H1137" s="572" t="str">
        <f>IFERROR(VLOOKUP(Tabla1[[#This Row],[Código_Actividad]],'Formulario PPGR2'!$H$10:$I$1048576,2,FALSE),"")</f>
        <v/>
      </c>
      <c r="I1137" s="384" t="str">
        <f>IFERROR(VLOOKUP(Tabla1[[#This Row],[Código_Actividad]],Tabla2[[Código]:[Total de Acciones ]],15,FALSE),"")</f>
        <v/>
      </c>
      <c r="J1137" s="556"/>
      <c r="K1137" s="558" t="str">
        <f>IFERROR(VLOOKUP($J1137,[3]LSIns!$B$5:$C$45,2,FALSE),"")</f>
        <v/>
      </c>
      <c r="L1137" s="557"/>
      <c r="M1137" s="382" t="str">
        <f>IFERROR(VLOOKUP($L1137,[4]Insumos!$C$2:$F$517,2,FALSE),"")</f>
        <v/>
      </c>
      <c r="N1137" s="505"/>
      <c r="O1137" s="338" t="str">
        <f>IFERROR(VLOOKUP($L1137,[4]Insumos!$C$2:$F$517,3,FALSE),"")</f>
        <v/>
      </c>
      <c r="P1137" s="337" t="e">
        <f>+Tabla1[[#This Row],[Precio Unitario]]*Tabla1[[#This Row],[Cantidad de Insumos]]</f>
        <v>#VALUE!</v>
      </c>
      <c r="Q1137" s="380" t="str">
        <f>IFERROR(VLOOKUP($L1137,[4]Insumos!$C$2:$F$517,4,FALSE),"")</f>
        <v/>
      </c>
      <c r="R1137" s="556"/>
    </row>
    <row r="1138" spans="2:18" x14ac:dyDescent="0.25">
      <c r="B1138" s="403" t="str">
        <f>IF(Tabla1[[#This Row],[Código_Actividad]]="","",CONCATENATE(Tabla1[[#This Row],[POA]],".",Tabla1[[#This Row],[SRS]],".",Tabla1[[#This Row],[AREA]],".",Tabla1[[#This Row],[TIPO]]))</f>
        <v/>
      </c>
      <c r="C1138" s="403" t="str">
        <f>IF(Tabla1[[#This Row],[Código_Actividad]]="","",'Formulario PPGR1'!#REF!)</f>
        <v/>
      </c>
      <c r="D1138" s="403" t="str">
        <f>IF(Tabla1[[#This Row],[Código_Actividad]]="","",'Formulario PPGR1'!#REF!)</f>
        <v/>
      </c>
      <c r="E1138" s="403" t="str">
        <f>IF(Tabla1[[#This Row],[Código_Actividad]]="","",'Formulario PPGR1'!#REF!)</f>
        <v/>
      </c>
      <c r="F1138" s="403" t="str">
        <f>IF(Tabla1[[#This Row],[Código_Actividad]]="","",'Formulario PPGR1'!#REF!)</f>
        <v/>
      </c>
      <c r="G1138" s="335"/>
      <c r="H1138" s="572" t="str">
        <f>IFERROR(VLOOKUP(Tabla1[[#This Row],[Código_Actividad]],'Formulario PPGR2'!$H$10:$I$1048576,2,FALSE),"")</f>
        <v/>
      </c>
      <c r="I1138" s="384" t="str">
        <f>IFERROR(VLOOKUP(Tabla1[[#This Row],[Código_Actividad]],Tabla2[[Código]:[Total de Acciones ]],15,FALSE),"")</f>
        <v/>
      </c>
      <c r="J1138" s="556"/>
      <c r="K1138" s="558" t="str">
        <f>IFERROR(VLOOKUP($J1138,[3]LSIns!$B$5:$C$45,2,FALSE),"")</f>
        <v/>
      </c>
      <c r="L1138" s="557"/>
      <c r="M1138" s="382" t="str">
        <f>IFERROR(VLOOKUP($L1138,[4]Insumos!$C$2:$F$517,2,FALSE),"")</f>
        <v/>
      </c>
      <c r="N1138" s="505"/>
      <c r="O1138" s="338" t="str">
        <f>IFERROR(VLOOKUP($L1138,[4]Insumos!$C$2:$F$517,3,FALSE),"")</f>
        <v/>
      </c>
      <c r="P1138" s="337" t="e">
        <f>+Tabla1[[#This Row],[Precio Unitario]]*Tabla1[[#This Row],[Cantidad de Insumos]]</f>
        <v>#VALUE!</v>
      </c>
      <c r="Q1138" s="380" t="str">
        <f>IFERROR(VLOOKUP($L1138,[4]Insumos!$C$2:$F$517,4,FALSE),"")</f>
        <v/>
      </c>
      <c r="R1138" s="556"/>
    </row>
    <row r="1139" spans="2:18" x14ac:dyDescent="0.25">
      <c r="B1139" s="403" t="str">
        <f>IF(Tabla1[[#This Row],[Código_Actividad]]="","",CONCATENATE(Tabla1[[#This Row],[POA]],".",Tabla1[[#This Row],[SRS]],".",Tabla1[[#This Row],[AREA]],".",Tabla1[[#This Row],[TIPO]]))</f>
        <v/>
      </c>
      <c r="C1139" s="403" t="str">
        <f>IF(Tabla1[[#This Row],[Código_Actividad]]="","",'Formulario PPGR1'!#REF!)</f>
        <v/>
      </c>
      <c r="D1139" s="403" t="str">
        <f>IF(Tabla1[[#This Row],[Código_Actividad]]="","",'Formulario PPGR1'!#REF!)</f>
        <v/>
      </c>
      <c r="E1139" s="403" t="str">
        <f>IF(Tabla1[[#This Row],[Código_Actividad]]="","",'Formulario PPGR1'!#REF!)</f>
        <v/>
      </c>
      <c r="F1139" s="403" t="str">
        <f>IF(Tabla1[[#This Row],[Código_Actividad]]="","",'Formulario PPGR1'!#REF!)</f>
        <v/>
      </c>
      <c r="G1139" s="335"/>
      <c r="H1139" s="572" t="str">
        <f>IFERROR(VLOOKUP(Tabla1[[#This Row],[Código_Actividad]],'Formulario PPGR2'!$H$10:$I$1048576,2,FALSE),"")</f>
        <v/>
      </c>
      <c r="I1139" s="384" t="str">
        <f>IFERROR(VLOOKUP(Tabla1[[#This Row],[Código_Actividad]],Tabla2[[Código]:[Total de Acciones ]],15,FALSE),"")</f>
        <v/>
      </c>
      <c r="J1139" s="556"/>
      <c r="K1139" s="558" t="str">
        <f>IFERROR(VLOOKUP($J1139,[3]LSIns!$B$5:$C$45,2,FALSE),"")</f>
        <v/>
      </c>
      <c r="L1139" s="557"/>
      <c r="M1139" s="382" t="str">
        <f>IFERROR(VLOOKUP($L1139,[4]Insumos!$C$2:$F$517,2,FALSE),"")</f>
        <v/>
      </c>
      <c r="N1139" s="505"/>
      <c r="O1139" s="338" t="str">
        <f>IFERROR(VLOOKUP($L1139,[4]Insumos!$C$2:$F$517,3,FALSE),"")</f>
        <v/>
      </c>
      <c r="P1139" s="337" t="e">
        <f>+Tabla1[[#This Row],[Precio Unitario]]*Tabla1[[#This Row],[Cantidad de Insumos]]</f>
        <v>#VALUE!</v>
      </c>
      <c r="Q1139" s="380" t="str">
        <f>IFERROR(VLOOKUP($L1139,[4]Insumos!$C$2:$F$517,4,FALSE),"")</f>
        <v/>
      </c>
      <c r="R1139" s="556"/>
    </row>
    <row r="1140" spans="2:18" x14ac:dyDescent="0.25">
      <c r="B1140" s="403" t="str">
        <f>IF(Tabla1[[#This Row],[Código_Actividad]]="","",CONCATENATE(Tabla1[[#This Row],[POA]],".",Tabla1[[#This Row],[SRS]],".",Tabla1[[#This Row],[AREA]],".",Tabla1[[#This Row],[TIPO]]))</f>
        <v/>
      </c>
      <c r="C1140" s="403" t="str">
        <f>IF(Tabla1[[#This Row],[Código_Actividad]]="","",'Formulario PPGR1'!#REF!)</f>
        <v/>
      </c>
      <c r="D1140" s="403" t="str">
        <f>IF(Tabla1[[#This Row],[Código_Actividad]]="","",'Formulario PPGR1'!#REF!)</f>
        <v/>
      </c>
      <c r="E1140" s="403" t="str">
        <f>IF(Tabla1[[#This Row],[Código_Actividad]]="","",'Formulario PPGR1'!#REF!)</f>
        <v/>
      </c>
      <c r="F1140" s="403" t="str">
        <f>IF(Tabla1[[#This Row],[Código_Actividad]]="","",'Formulario PPGR1'!#REF!)</f>
        <v/>
      </c>
      <c r="G1140" s="335"/>
      <c r="H1140" s="572" t="str">
        <f>IFERROR(VLOOKUP(Tabla1[[#This Row],[Código_Actividad]],'Formulario PPGR2'!$H$10:$I$1048576,2,FALSE),"")</f>
        <v/>
      </c>
      <c r="I1140" s="384" t="str">
        <f>IFERROR(VLOOKUP(Tabla1[[#This Row],[Código_Actividad]],Tabla2[[Código]:[Total de Acciones ]],15,FALSE),"")</f>
        <v/>
      </c>
      <c r="J1140" s="556"/>
      <c r="K1140" s="558" t="str">
        <f>IFERROR(VLOOKUP($J1140,[3]LSIns!$B$5:$C$45,2,FALSE),"")</f>
        <v/>
      </c>
      <c r="L1140" s="557"/>
      <c r="M1140" s="382" t="str">
        <f>IFERROR(VLOOKUP($L1140,[4]Insumos!$C$2:$F$517,2,FALSE),"")</f>
        <v/>
      </c>
      <c r="N1140" s="505"/>
      <c r="O1140" s="338" t="str">
        <f>IFERROR(VLOOKUP($L1140,[4]Insumos!$C$2:$F$517,3,FALSE),"")</f>
        <v/>
      </c>
      <c r="P1140" s="337" t="e">
        <f>+Tabla1[[#This Row],[Precio Unitario]]*Tabla1[[#This Row],[Cantidad de Insumos]]</f>
        <v>#VALUE!</v>
      </c>
      <c r="Q1140" s="380" t="str">
        <f>IFERROR(VLOOKUP($L1140,[4]Insumos!$C$2:$F$517,4,FALSE),"")</f>
        <v/>
      </c>
      <c r="R1140" s="556"/>
    </row>
    <row r="1141" spans="2:18" x14ac:dyDescent="0.25">
      <c r="B1141" s="403" t="str">
        <f>IF(Tabla1[[#This Row],[Código_Actividad]]="","",CONCATENATE(Tabla1[[#This Row],[POA]],".",Tabla1[[#This Row],[SRS]],".",Tabla1[[#This Row],[AREA]],".",Tabla1[[#This Row],[TIPO]]))</f>
        <v/>
      </c>
      <c r="C1141" s="403" t="str">
        <f>IF(Tabla1[[#This Row],[Código_Actividad]]="","",'Formulario PPGR1'!#REF!)</f>
        <v/>
      </c>
      <c r="D1141" s="403" t="str">
        <f>IF(Tabla1[[#This Row],[Código_Actividad]]="","",'Formulario PPGR1'!#REF!)</f>
        <v/>
      </c>
      <c r="E1141" s="403" t="str">
        <f>IF(Tabla1[[#This Row],[Código_Actividad]]="","",'Formulario PPGR1'!#REF!)</f>
        <v/>
      </c>
      <c r="F1141" s="403" t="str">
        <f>IF(Tabla1[[#This Row],[Código_Actividad]]="","",'Formulario PPGR1'!#REF!)</f>
        <v/>
      </c>
      <c r="G1141" s="335"/>
      <c r="H1141" s="572" t="str">
        <f>IFERROR(VLOOKUP(Tabla1[[#This Row],[Código_Actividad]],'Formulario PPGR2'!$H$10:$I$1048576,2,FALSE),"")</f>
        <v/>
      </c>
      <c r="I1141" s="384" t="str">
        <f>IFERROR(VLOOKUP(Tabla1[[#This Row],[Código_Actividad]],Tabla2[[Código]:[Total de Acciones ]],15,FALSE),"")</f>
        <v/>
      </c>
      <c r="J1141" s="556"/>
      <c r="K1141" s="558" t="str">
        <f>IFERROR(VLOOKUP($J1141,[3]LSIns!$B$5:$C$45,2,FALSE),"")</f>
        <v/>
      </c>
      <c r="L1141" s="557"/>
      <c r="M1141" s="382" t="str">
        <f>IFERROR(VLOOKUP($L1141,[4]Insumos!$C$2:$F$517,2,FALSE),"")</f>
        <v/>
      </c>
      <c r="N1141" s="505"/>
      <c r="O1141" s="338" t="str">
        <f>IFERROR(VLOOKUP($L1141,[4]Insumos!$C$2:$F$517,3,FALSE),"")</f>
        <v/>
      </c>
      <c r="P1141" s="337" t="e">
        <f>+Tabla1[[#This Row],[Precio Unitario]]*Tabla1[[#This Row],[Cantidad de Insumos]]</f>
        <v>#VALUE!</v>
      </c>
      <c r="Q1141" s="380" t="str">
        <f>IFERROR(VLOOKUP($L1141,[4]Insumos!$C$2:$F$517,4,FALSE),"")</f>
        <v/>
      </c>
      <c r="R1141" s="556"/>
    </row>
    <row r="1142" spans="2:18" x14ac:dyDescent="0.25">
      <c r="B1142" s="403" t="str">
        <f>IF(Tabla1[[#This Row],[Código_Actividad]]="","",CONCATENATE(Tabla1[[#This Row],[POA]],".",Tabla1[[#This Row],[SRS]],".",Tabla1[[#This Row],[AREA]],".",Tabla1[[#This Row],[TIPO]]))</f>
        <v/>
      </c>
      <c r="C1142" s="403" t="str">
        <f>IF(Tabla1[[#This Row],[Código_Actividad]]="","",'Formulario PPGR1'!#REF!)</f>
        <v/>
      </c>
      <c r="D1142" s="403" t="str">
        <f>IF(Tabla1[[#This Row],[Código_Actividad]]="","",'Formulario PPGR1'!#REF!)</f>
        <v/>
      </c>
      <c r="E1142" s="403" t="str">
        <f>IF(Tabla1[[#This Row],[Código_Actividad]]="","",'Formulario PPGR1'!#REF!)</f>
        <v/>
      </c>
      <c r="F1142" s="403" t="str">
        <f>IF(Tabla1[[#This Row],[Código_Actividad]]="","",'Formulario PPGR1'!#REF!)</f>
        <v/>
      </c>
      <c r="G1142" s="335"/>
      <c r="H1142" s="572" t="str">
        <f>IFERROR(VLOOKUP(Tabla1[[#This Row],[Código_Actividad]],'Formulario PPGR2'!$H$10:$I$1048576,2,FALSE),"")</f>
        <v/>
      </c>
      <c r="I1142" s="384" t="str">
        <f>IFERROR(VLOOKUP(Tabla1[[#This Row],[Código_Actividad]],Tabla2[[Código]:[Total de Acciones ]],15,FALSE),"")</f>
        <v/>
      </c>
      <c r="J1142" s="556"/>
      <c r="K1142" s="558" t="str">
        <f>IFERROR(VLOOKUP($J1142,[3]LSIns!$B$5:$C$45,2,FALSE),"")</f>
        <v/>
      </c>
      <c r="L1142" s="557"/>
      <c r="M1142" s="382" t="str">
        <f>IFERROR(VLOOKUP($L1142,[4]Insumos!$C$2:$F$517,2,FALSE),"")</f>
        <v/>
      </c>
      <c r="N1142" s="505"/>
      <c r="O1142" s="338" t="str">
        <f>IFERROR(VLOOKUP($L1142,[4]Insumos!$C$2:$F$517,3,FALSE),"")</f>
        <v/>
      </c>
      <c r="P1142" s="337" t="e">
        <f>+Tabla1[[#This Row],[Precio Unitario]]*Tabla1[[#This Row],[Cantidad de Insumos]]</f>
        <v>#VALUE!</v>
      </c>
      <c r="Q1142" s="380" t="str">
        <f>IFERROR(VLOOKUP($L1142,[4]Insumos!$C$2:$F$517,4,FALSE),"")</f>
        <v/>
      </c>
      <c r="R1142" s="556"/>
    </row>
    <row r="1143" spans="2:18" x14ac:dyDescent="0.25">
      <c r="B1143" s="403" t="str">
        <f>IF(Tabla1[[#This Row],[Código_Actividad]]="","",CONCATENATE(Tabla1[[#This Row],[POA]],".",Tabla1[[#This Row],[SRS]],".",Tabla1[[#This Row],[AREA]],".",Tabla1[[#This Row],[TIPO]]))</f>
        <v/>
      </c>
      <c r="C1143" s="403" t="str">
        <f>IF(Tabla1[[#This Row],[Código_Actividad]]="","",'Formulario PPGR1'!#REF!)</f>
        <v/>
      </c>
      <c r="D1143" s="403" t="str">
        <f>IF(Tabla1[[#This Row],[Código_Actividad]]="","",'Formulario PPGR1'!#REF!)</f>
        <v/>
      </c>
      <c r="E1143" s="403" t="str">
        <f>IF(Tabla1[[#This Row],[Código_Actividad]]="","",'Formulario PPGR1'!#REF!)</f>
        <v/>
      </c>
      <c r="F1143" s="403" t="str">
        <f>IF(Tabla1[[#This Row],[Código_Actividad]]="","",'Formulario PPGR1'!#REF!)</f>
        <v/>
      </c>
      <c r="G1143" s="335"/>
      <c r="H1143" s="572" t="str">
        <f>IFERROR(VLOOKUP(Tabla1[[#This Row],[Código_Actividad]],'Formulario PPGR2'!$H$10:$I$1048576,2,FALSE),"")</f>
        <v/>
      </c>
      <c r="I1143" s="384" t="str">
        <f>IFERROR(VLOOKUP(Tabla1[[#This Row],[Código_Actividad]],Tabla2[[Código]:[Total de Acciones ]],15,FALSE),"")</f>
        <v/>
      </c>
      <c r="J1143" s="556"/>
      <c r="K1143" s="558" t="str">
        <f>IFERROR(VLOOKUP($J1143,[3]LSIns!$B$5:$C$45,2,FALSE),"")</f>
        <v/>
      </c>
      <c r="L1143" s="557"/>
      <c r="M1143" s="382" t="str">
        <f>IFERROR(VLOOKUP($L1143,[4]Insumos!$C$2:$F$517,2,FALSE),"")</f>
        <v/>
      </c>
      <c r="N1143" s="505"/>
      <c r="O1143" s="338" t="str">
        <f>IFERROR(VLOOKUP($L1143,[4]Insumos!$C$2:$F$517,3,FALSE),"")</f>
        <v/>
      </c>
      <c r="P1143" s="337" t="e">
        <f>+Tabla1[[#This Row],[Precio Unitario]]*Tabla1[[#This Row],[Cantidad de Insumos]]</f>
        <v>#VALUE!</v>
      </c>
      <c r="Q1143" s="380" t="str">
        <f>IFERROR(VLOOKUP($L1143,[4]Insumos!$C$2:$F$517,4,FALSE),"")</f>
        <v/>
      </c>
      <c r="R1143" s="556"/>
    </row>
    <row r="1144" spans="2:18" x14ac:dyDescent="0.25">
      <c r="B1144" s="403" t="str">
        <f>IF(Tabla1[[#This Row],[Código_Actividad]]="","",CONCATENATE(Tabla1[[#This Row],[POA]],".",Tabla1[[#This Row],[SRS]],".",Tabla1[[#This Row],[AREA]],".",Tabla1[[#This Row],[TIPO]]))</f>
        <v/>
      </c>
      <c r="C1144" s="403" t="str">
        <f>IF(Tabla1[[#This Row],[Código_Actividad]]="","",'Formulario PPGR1'!#REF!)</f>
        <v/>
      </c>
      <c r="D1144" s="403" t="str">
        <f>IF(Tabla1[[#This Row],[Código_Actividad]]="","",'Formulario PPGR1'!#REF!)</f>
        <v/>
      </c>
      <c r="E1144" s="403" t="str">
        <f>IF(Tabla1[[#This Row],[Código_Actividad]]="","",'Formulario PPGR1'!#REF!)</f>
        <v/>
      </c>
      <c r="F1144" s="403" t="str">
        <f>IF(Tabla1[[#This Row],[Código_Actividad]]="","",'Formulario PPGR1'!#REF!)</f>
        <v/>
      </c>
      <c r="G1144" s="335"/>
      <c r="H1144" s="572" t="str">
        <f>IFERROR(VLOOKUP(Tabla1[[#This Row],[Código_Actividad]],'Formulario PPGR2'!$H$10:$I$1048576,2,FALSE),"")</f>
        <v/>
      </c>
      <c r="I1144" s="384" t="str">
        <f>IFERROR(VLOOKUP(Tabla1[[#This Row],[Código_Actividad]],Tabla2[[Código]:[Total de Acciones ]],15,FALSE),"")</f>
        <v/>
      </c>
      <c r="J1144" s="556"/>
      <c r="K1144" s="558" t="str">
        <f>IFERROR(VLOOKUP($J1144,[3]LSIns!$B$5:$C$45,2,FALSE),"")</f>
        <v/>
      </c>
      <c r="L1144" s="557"/>
      <c r="M1144" s="382" t="str">
        <f>IFERROR(VLOOKUP($L1144,[4]Insumos!$C$2:$F$517,2,FALSE),"")</f>
        <v/>
      </c>
      <c r="N1144" s="505"/>
      <c r="O1144" s="338" t="str">
        <f>IFERROR(VLOOKUP($L1144,[4]Insumos!$C$2:$F$517,3,FALSE),"")</f>
        <v/>
      </c>
      <c r="P1144" s="337" t="e">
        <f>+Tabla1[[#This Row],[Precio Unitario]]*Tabla1[[#This Row],[Cantidad de Insumos]]</f>
        <v>#VALUE!</v>
      </c>
      <c r="Q1144" s="380" t="str">
        <f>IFERROR(VLOOKUP($L1144,[4]Insumos!$C$2:$F$517,4,FALSE),"")</f>
        <v/>
      </c>
      <c r="R1144" s="556"/>
    </row>
    <row r="1145" spans="2:18" x14ac:dyDescent="0.25">
      <c r="B1145" s="403" t="str">
        <f>IF(Tabla1[[#This Row],[Código_Actividad]]="","",CONCATENATE(Tabla1[[#This Row],[POA]],".",Tabla1[[#This Row],[SRS]],".",Tabla1[[#This Row],[AREA]],".",Tabla1[[#This Row],[TIPO]]))</f>
        <v/>
      </c>
      <c r="C1145" s="403" t="str">
        <f>IF(Tabla1[[#This Row],[Código_Actividad]]="","",'Formulario PPGR1'!#REF!)</f>
        <v/>
      </c>
      <c r="D1145" s="403" t="str">
        <f>IF(Tabla1[[#This Row],[Código_Actividad]]="","",'Formulario PPGR1'!#REF!)</f>
        <v/>
      </c>
      <c r="E1145" s="403" t="str">
        <f>IF(Tabla1[[#This Row],[Código_Actividad]]="","",'Formulario PPGR1'!#REF!)</f>
        <v/>
      </c>
      <c r="F1145" s="403" t="str">
        <f>IF(Tabla1[[#This Row],[Código_Actividad]]="","",'Formulario PPGR1'!#REF!)</f>
        <v/>
      </c>
      <c r="G1145" s="335"/>
      <c r="H1145" s="572" t="str">
        <f>IFERROR(VLOOKUP(Tabla1[[#This Row],[Código_Actividad]],'Formulario PPGR2'!$H$10:$I$1048576,2,FALSE),"")</f>
        <v/>
      </c>
      <c r="I1145" s="384" t="str">
        <f>IFERROR(VLOOKUP(Tabla1[[#This Row],[Código_Actividad]],Tabla2[[Código]:[Total de Acciones ]],15,FALSE),"")</f>
        <v/>
      </c>
      <c r="J1145" s="556"/>
      <c r="K1145" s="558" t="str">
        <f>IFERROR(VLOOKUP($J1145,[3]LSIns!$B$5:$C$45,2,FALSE),"")</f>
        <v/>
      </c>
      <c r="L1145" s="557"/>
      <c r="M1145" s="382" t="str">
        <f>IFERROR(VLOOKUP($L1145,[4]Insumos!$C$2:$F$517,2,FALSE),"")</f>
        <v/>
      </c>
      <c r="N1145" s="505"/>
      <c r="O1145" s="338" t="str">
        <f>IFERROR(VLOOKUP($L1145,[4]Insumos!$C$2:$F$517,3,FALSE),"")</f>
        <v/>
      </c>
      <c r="P1145" s="337" t="e">
        <f>+Tabla1[[#This Row],[Precio Unitario]]*Tabla1[[#This Row],[Cantidad de Insumos]]</f>
        <v>#VALUE!</v>
      </c>
      <c r="Q1145" s="380" t="str">
        <f>IFERROR(VLOOKUP($L1145,[4]Insumos!$C$2:$F$517,4,FALSE),"")</f>
        <v/>
      </c>
      <c r="R1145" s="556"/>
    </row>
    <row r="1146" spans="2:18" x14ac:dyDescent="0.25">
      <c r="B1146" s="403" t="str">
        <f>IF(Tabla1[[#This Row],[Código_Actividad]]="","",CONCATENATE(Tabla1[[#This Row],[POA]],".",Tabla1[[#This Row],[SRS]],".",Tabla1[[#This Row],[AREA]],".",Tabla1[[#This Row],[TIPO]]))</f>
        <v/>
      </c>
      <c r="C1146" s="403" t="str">
        <f>IF(Tabla1[[#This Row],[Código_Actividad]]="","",'Formulario PPGR1'!#REF!)</f>
        <v/>
      </c>
      <c r="D1146" s="403" t="str">
        <f>IF(Tabla1[[#This Row],[Código_Actividad]]="","",'Formulario PPGR1'!#REF!)</f>
        <v/>
      </c>
      <c r="E1146" s="403" t="str">
        <f>IF(Tabla1[[#This Row],[Código_Actividad]]="","",'Formulario PPGR1'!#REF!)</f>
        <v/>
      </c>
      <c r="F1146" s="403" t="str">
        <f>IF(Tabla1[[#This Row],[Código_Actividad]]="","",'Formulario PPGR1'!#REF!)</f>
        <v/>
      </c>
      <c r="G1146" s="335"/>
      <c r="H1146" s="572" t="str">
        <f>IFERROR(VLOOKUP(Tabla1[[#This Row],[Código_Actividad]],'Formulario PPGR2'!$H$10:$I$1048576,2,FALSE),"")</f>
        <v/>
      </c>
      <c r="I1146" s="384" t="str">
        <f>IFERROR(VLOOKUP(Tabla1[[#This Row],[Código_Actividad]],Tabla2[[Código]:[Total de Acciones ]],15,FALSE),"")</f>
        <v/>
      </c>
      <c r="J1146" s="556"/>
      <c r="K1146" s="558" t="str">
        <f>IFERROR(VLOOKUP($J1146,[3]LSIns!$B$5:$C$45,2,FALSE),"")</f>
        <v/>
      </c>
      <c r="L1146" s="557"/>
      <c r="M1146" s="382" t="str">
        <f>IFERROR(VLOOKUP($L1146,[4]Insumos!$C$2:$F$517,2,FALSE),"")</f>
        <v/>
      </c>
      <c r="N1146" s="505"/>
      <c r="O1146" s="338" t="str">
        <f>IFERROR(VLOOKUP($L1146,[4]Insumos!$C$2:$F$517,3,FALSE),"")</f>
        <v/>
      </c>
      <c r="P1146" s="337" t="e">
        <f>+Tabla1[[#This Row],[Precio Unitario]]*Tabla1[[#This Row],[Cantidad de Insumos]]</f>
        <v>#VALUE!</v>
      </c>
      <c r="Q1146" s="380" t="str">
        <f>IFERROR(VLOOKUP($L1146,[4]Insumos!$C$2:$F$517,4,FALSE),"")</f>
        <v/>
      </c>
      <c r="R1146" s="556"/>
    </row>
    <row r="1147" spans="2:18" x14ac:dyDescent="0.25">
      <c r="B1147" s="403" t="str">
        <f>IF(Tabla1[[#This Row],[Código_Actividad]]="","",CONCATENATE(Tabla1[[#This Row],[POA]],".",Tabla1[[#This Row],[SRS]],".",Tabla1[[#This Row],[AREA]],".",Tabla1[[#This Row],[TIPO]]))</f>
        <v/>
      </c>
      <c r="C1147" s="403" t="str">
        <f>IF(Tabla1[[#This Row],[Código_Actividad]]="","",'Formulario PPGR1'!#REF!)</f>
        <v/>
      </c>
      <c r="D1147" s="403" t="str">
        <f>IF(Tabla1[[#This Row],[Código_Actividad]]="","",'Formulario PPGR1'!#REF!)</f>
        <v/>
      </c>
      <c r="E1147" s="403" t="str">
        <f>IF(Tabla1[[#This Row],[Código_Actividad]]="","",'Formulario PPGR1'!#REF!)</f>
        <v/>
      </c>
      <c r="F1147" s="403" t="str">
        <f>IF(Tabla1[[#This Row],[Código_Actividad]]="","",'Formulario PPGR1'!#REF!)</f>
        <v/>
      </c>
      <c r="G1147" s="335"/>
      <c r="H1147" s="572" t="str">
        <f>IFERROR(VLOOKUP(Tabla1[[#This Row],[Código_Actividad]],'Formulario PPGR2'!$H$10:$I$1048576,2,FALSE),"")</f>
        <v/>
      </c>
      <c r="I1147" s="384" t="str">
        <f>IFERROR(VLOOKUP(Tabla1[[#This Row],[Código_Actividad]],Tabla2[[Código]:[Total de Acciones ]],15,FALSE),"")</f>
        <v/>
      </c>
      <c r="J1147" s="556"/>
      <c r="K1147" s="558" t="str">
        <f>IFERROR(VLOOKUP($J1147,[3]LSIns!$B$5:$C$45,2,FALSE),"")</f>
        <v/>
      </c>
      <c r="L1147" s="557"/>
      <c r="M1147" s="382" t="str">
        <f>IFERROR(VLOOKUP($L1147,[4]Insumos!$C$2:$F$517,2,FALSE),"")</f>
        <v/>
      </c>
      <c r="N1147" s="505"/>
      <c r="O1147" s="338" t="str">
        <f>IFERROR(VLOOKUP($L1147,[4]Insumos!$C$2:$F$517,3,FALSE),"")</f>
        <v/>
      </c>
      <c r="P1147" s="337" t="e">
        <f>+Tabla1[[#This Row],[Precio Unitario]]*Tabla1[[#This Row],[Cantidad de Insumos]]</f>
        <v>#VALUE!</v>
      </c>
      <c r="Q1147" s="380" t="str">
        <f>IFERROR(VLOOKUP($L1147,[4]Insumos!$C$2:$F$517,4,FALSE),"")</f>
        <v/>
      </c>
      <c r="R1147" s="556"/>
    </row>
    <row r="1148" spans="2:18" x14ac:dyDescent="0.25">
      <c r="B1148" s="403" t="str">
        <f>IF(Tabla1[[#This Row],[Código_Actividad]]="","",CONCATENATE(Tabla1[[#This Row],[POA]],".",Tabla1[[#This Row],[SRS]],".",Tabla1[[#This Row],[AREA]],".",Tabla1[[#This Row],[TIPO]]))</f>
        <v/>
      </c>
      <c r="C1148" s="403" t="str">
        <f>IF(Tabla1[[#This Row],[Código_Actividad]]="","",'Formulario PPGR1'!#REF!)</f>
        <v/>
      </c>
      <c r="D1148" s="403" t="str">
        <f>IF(Tabla1[[#This Row],[Código_Actividad]]="","",'Formulario PPGR1'!#REF!)</f>
        <v/>
      </c>
      <c r="E1148" s="403" t="str">
        <f>IF(Tabla1[[#This Row],[Código_Actividad]]="","",'Formulario PPGR1'!#REF!)</f>
        <v/>
      </c>
      <c r="F1148" s="403" t="str">
        <f>IF(Tabla1[[#This Row],[Código_Actividad]]="","",'Formulario PPGR1'!#REF!)</f>
        <v/>
      </c>
      <c r="G1148" s="335"/>
      <c r="H1148" s="572" t="str">
        <f>IFERROR(VLOOKUP(Tabla1[[#This Row],[Código_Actividad]],'Formulario PPGR2'!$H$10:$I$1048576,2,FALSE),"")</f>
        <v/>
      </c>
      <c r="I1148" s="384" t="str">
        <f>IFERROR(VLOOKUP(Tabla1[[#This Row],[Código_Actividad]],Tabla2[[Código]:[Total de Acciones ]],15,FALSE),"")</f>
        <v/>
      </c>
      <c r="J1148" s="556"/>
      <c r="K1148" s="558" t="str">
        <f>IFERROR(VLOOKUP($J1148,[3]LSIns!$B$5:$C$45,2,FALSE),"")</f>
        <v/>
      </c>
      <c r="L1148" s="557"/>
      <c r="M1148" s="382" t="str">
        <f>IFERROR(VLOOKUP($L1148,[4]Insumos!$C$2:$F$517,2,FALSE),"")</f>
        <v/>
      </c>
      <c r="N1148" s="505"/>
      <c r="O1148" s="338" t="str">
        <f>IFERROR(VLOOKUP($L1148,[4]Insumos!$C$2:$F$517,3,FALSE),"")</f>
        <v/>
      </c>
      <c r="P1148" s="337" t="e">
        <f>+Tabla1[[#This Row],[Precio Unitario]]*Tabla1[[#This Row],[Cantidad de Insumos]]</f>
        <v>#VALUE!</v>
      </c>
      <c r="Q1148" s="380" t="str">
        <f>IFERROR(VLOOKUP($L1148,[4]Insumos!$C$2:$F$517,4,FALSE),"")</f>
        <v/>
      </c>
      <c r="R1148" s="556"/>
    </row>
    <row r="1149" spans="2:18" x14ac:dyDescent="0.25">
      <c r="B1149" s="403" t="str">
        <f>IF(Tabla1[[#This Row],[Código_Actividad]]="","",CONCATENATE(Tabla1[[#This Row],[POA]],".",Tabla1[[#This Row],[SRS]],".",Tabla1[[#This Row],[AREA]],".",Tabla1[[#This Row],[TIPO]]))</f>
        <v/>
      </c>
      <c r="C1149" s="403" t="str">
        <f>IF(Tabla1[[#This Row],[Código_Actividad]]="","",'Formulario PPGR1'!#REF!)</f>
        <v/>
      </c>
      <c r="D1149" s="403" t="str">
        <f>IF(Tabla1[[#This Row],[Código_Actividad]]="","",'Formulario PPGR1'!#REF!)</f>
        <v/>
      </c>
      <c r="E1149" s="403" t="str">
        <f>IF(Tabla1[[#This Row],[Código_Actividad]]="","",'Formulario PPGR1'!#REF!)</f>
        <v/>
      </c>
      <c r="F1149" s="403" t="str">
        <f>IF(Tabla1[[#This Row],[Código_Actividad]]="","",'Formulario PPGR1'!#REF!)</f>
        <v/>
      </c>
      <c r="G1149" s="335"/>
      <c r="H1149" s="572" t="str">
        <f>IFERROR(VLOOKUP(Tabla1[[#This Row],[Código_Actividad]],'Formulario PPGR2'!$H$10:$I$1048576,2,FALSE),"")</f>
        <v/>
      </c>
      <c r="I1149" s="384" t="str">
        <f>IFERROR(VLOOKUP(Tabla1[[#This Row],[Código_Actividad]],Tabla2[[Código]:[Total de Acciones ]],15,FALSE),"")</f>
        <v/>
      </c>
      <c r="J1149" s="556"/>
      <c r="K1149" s="558" t="str">
        <f>IFERROR(VLOOKUP($J1149,[3]LSIns!$B$5:$C$45,2,FALSE),"")</f>
        <v/>
      </c>
      <c r="L1149" s="557"/>
      <c r="M1149" s="382" t="str">
        <f>IFERROR(VLOOKUP($L1149,[4]Insumos!$C$2:$F$517,2,FALSE),"")</f>
        <v/>
      </c>
      <c r="N1149" s="505"/>
      <c r="O1149" s="338" t="str">
        <f>IFERROR(VLOOKUP($L1149,[4]Insumos!$C$2:$F$517,3,FALSE),"")</f>
        <v/>
      </c>
      <c r="P1149" s="337" t="e">
        <f>+Tabla1[[#This Row],[Precio Unitario]]*Tabla1[[#This Row],[Cantidad de Insumos]]</f>
        <v>#VALUE!</v>
      </c>
      <c r="Q1149" s="380" t="str">
        <f>IFERROR(VLOOKUP($L1149,[4]Insumos!$C$2:$F$517,4,FALSE),"")</f>
        <v/>
      </c>
      <c r="R1149" s="556"/>
    </row>
    <row r="1150" spans="2:18" x14ac:dyDescent="0.25">
      <c r="B1150" s="403" t="str">
        <f>IF(Tabla1[[#This Row],[Código_Actividad]]="","",CONCATENATE(Tabla1[[#This Row],[POA]],".",Tabla1[[#This Row],[SRS]],".",Tabla1[[#This Row],[AREA]],".",Tabla1[[#This Row],[TIPO]]))</f>
        <v/>
      </c>
      <c r="C1150" s="403" t="str">
        <f>IF(Tabla1[[#This Row],[Código_Actividad]]="","",'Formulario PPGR1'!#REF!)</f>
        <v/>
      </c>
      <c r="D1150" s="403" t="str">
        <f>IF(Tabla1[[#This Row],[Código_Actividad]]="","",'Formulario PPGR1'!#REF!)</f>
        <v/>
      </c>
      <c r="E1150" s="403" t="str">
        <f>IF(Tabla1[[#This Row],[Código_Actividad]]="","",'Formulario PPGR1'!#REF!)</f>
        <v/>
      </c>
      <c r="F1150" s="403" t="str">
        <f>IF(Tabla1[[#This Row],[Código_Actividad]]="","",'Formulario PPGR1'!#REF!)</f>
        <v/>
      </c>
      <c r="G1150" s="335"/>
      <c r="H1150" s="572" t="str">
        <f>IFERROR(VLOOKUP(Tabla1[[#This Row],[Código_Actividad]],'Formulario PPGR2'!$H$10:$I$1048576,2,FALSE),"")</f>
        <v/>
      </c>
      <c r="I1150" s="384" t="str">
        <f>IFERROR(VLOOKUP(Tabla1[[#This Row],[Código_Actividad]],Tabla2[[Código]:[Total de Acciones ]],15,FALSE),"")</f>
        <v/>
      </c>
      <c r="J1150" s="556"/>
      <c r="K1150" s="558" t="str">
        <f>IFERROR(VLOOKUP($J1150,[3]LSIns!$B$5:$C$45,2,FALSE),"")</f>
        <v/>
      </c>
      <c r="L1150" s="557"/>
      <c r="M1150" s="382" t="str">
        <f>IFERROR(VLOOKUP($L1150,[4]Insumos!$C$2:$F$517,2,FALSE),"")</f>
        <v/>
      </c>
      <c r="N1150" s="505"/>
      <c r="O1150" s="338" t="str">
        <f>IFERROR(VLOOKUP($L1150,[4]Insumos!$C$2:$F$517,3,FALSE),"")</f>
        <v/>
      </c>
      <c r="P1150" s="337" t="e">
        <f>+Tabla1[[#This Row],[Precio Unitario]]*Tabla1[[#This Row],[Cantidad de Insumos]]</f>
        <v>#VALUE!</v>
      </c>
      <c r="Q1150" s="380" t="str">
        <f>IFERROR(VLOOKUP($L1150,[4]Insumos!$C$2:$F$517,4,FALSE),"")</f>
        <v/>
      </c>
      <c r="R1150" s="556"/>
    </row>
    <row r="1151" spans="2:18" x14ac:dyDescent="0.25">
      <c r="B1151" s="403" t="str">
        <f>IF(Tabla1[[#This Row],[Código_Actividad]]="","",CONCATENATE(Tabla1[[#This Row],[POA]],".",Tabla1[[#This Row],[SRS]],".",Tabla1[[#This Row],[AREA]],".",Tabla1[[#This Row],[TIPO]]))</f>
        <v/>
      </c>
      <c r="C1151" s="403" t="str">
        <f>IF(Tabla1[[#This Row],[Código_Actividad]]="","",'Formulario PPGR1'!#REF!)</f>
        <v/>
      </c>
      <c r="D1151" s="403" t="str">
        <f>IF(Tabla1[[#This Row],[Código_Actividad]]="","",'Formulario PPGR1'!#REF!)</f>
        <v/>
      </c>
      <c r="E1151" s="403" t="str">
        <f>IF(Tabla1[[#This Row],[Código_Actividad]]="","",'Formulario PPGR1'!#REF!)</f>
        <v/>
      </c>
      <c r="F1151" s="403" t="str">
        <f>IF(Tabla1[[#This Row],[Código_Actividad]]="","",'Formulario PPGR1'!#REF!)</f>
        <v/>
      </c>
      <c r="G1151" s="335"/>
      <c r="H1151" s="572" t="str">
        <f>IFERROR(VLOOKUP(Tabla1[[#This Row],[Código_Actividad]],'Formulario PPGR2'!$H$10:$I$1048576,2,FALSE),"")</f>
        <v/>
      </c>
      <c r="I1151" s="384" t="str">
        <f>IFERROR(VLOOKUP(Tabla1[[#This Row],[Código_Actividad]],Tabla2[[Código]:[Total de Acciones ]],15,FALSE),"")</f>
        <v/>
      </c>
      <c r="J1151" s="556"/>
      <c r="K1151" s="558" t="str">
        <f>IFERROR(VLOOKUP($J1151,[3]LSIns!$B$5:$C$45,2,FALSE),"")</f>
        <v/>
      </c>
      <c r="L1151" s="557"/>
      <c r="M1151" s="382" t="str">
        <f>IFERROR(VLOOKUP($L1151,[4]Insumos!$C$2:$F$517,2,FALSE),"")</f>
        <v/>
      </c>
      <c r="N1151" s="505"/>
      <c r="O1151" s="338" t="str">
        <f>IFERROR(VLOOKUP($L1151,[4]Insumos!$C$2:$F$517,3,FALSE),"")</f>
        <v/>
      </c>
      <c r="P1151" s="337" t="e">
        <f>+Tabla1[[#This Row],[Precio Unitario]]*Tabla1[[#This Row],[Cantidad de Insumos]]</f>
        <v>#VALUE!</v>
      </c>
      <c r="Q1151" s="380" t="str">
        <f>IFERROR(VLOOKUP($L1151,[4]Insumos!$C$2:$F$517,4,FALSE),"")</f>
        <v/>
      </c>
      <c r="R1151" s="556"/>
    </row>
    <row r="1152" spans="2:18" x14ac:dyDescent="0.25">
      <c r="B1152" s="403" t="str">
        <f>IF(Tabla1[[#This Row],[Código_Actividad]]="","",CONCATENATE(Tabla1[[#This Row],[POA]],".",Tabla1[[#This Row],[SRS]],".",Tabla1[[#This Row],[AREA]],".",Tabla1[[#This Row],[TIPO]]))</f>
        <v/>
      </c>
      <c r="C1152" s="403" t="str">
        <f>IF(Tabla1[[#This Row],[Código_Actividad]]="","",'Formulario PPGR1'!#REF!)</f>
        <v/>
      </c>
      <c r="D1152" s="403" t="str">
        <f>IF(Tabla1[[#This Row],[Código_Actividad]]="","",'Formulario PPGR1'!#REF!)</f>
        <v/>
      </c>
      <c r="E1152" s="403" t="str">
        <f>IF(Tabla1[[#This Row],[Código_Actividad]]="","",'Formulario PPGR1'!#REF!)</f>
        <v/>
      </c>
      <c r="F1152" s="403" t="str">
        <f>IF(Tabla1[[#This Row],[Código_Actividad]]="","",'Formulario PPGR1'!#REF!)</f>
        <v/>
      </c>
      <c r="G1152" s="335"/>
      <c r="H1152" s="572" t="str">
        <f>IFERROR(VLOOKUP(Tabla1[[#This Row],[Código_Actividad]],'Formulario PPGR2'!$H$10:$I$1048576,2,FALSE),"")</f>
        <v/>
      </c>
      <c r="I1152" s="384" t="str">
        <f>IFERROR(VLOOKUP(Tabla1[[#This Row],[Código_Actividad]],Tabla2[[Código]:[Total de Acciones ]],15,FALSE),"")</f>
        <v/>
      </c>
      <c r="J1152" s="556"/>
      <c r="K1152" s="558" t="str">
        <f>IFERROR(VLOOKUP($J1152,[3]LSIns!$B$5:$C$45,2,FALSE),"")</f>
        <v/>
      </c>
      <c r="L1152" s="557"/>
      <c r="M1152" s="382" t="str">
        <f>IFERROR(VLOOKUP($L1152,[4]Insumos!$C$2:$F$517,2,FALSE),"")</f>
        <v/>
      </c>
      <c r="N1152" s="505"/>
      <c r="O1152" s="338" t="str">
        <f>IFERROR(VLOOKUP($L1152,[4]Insumos!$C$2:$F$517,3,FALSE),"")</f>
        <v/>
      </c>
      <c r="P1152" s="337" t="e">
        <f>+Tabla1[[#This Row],[Precio Unitario]]*Tabla1[[#This Row],[Cantidad de Insumos]]</f>
        <v>#VALUE!</v>
      </c>
      <c r="Q1152" s="380" t="str">
        <f>IFERROR(VLOOKUP($L1152,[4]Insumos!$C$2:$F$517,4,FALSE),"")</f>
        <v/>
      </c>
      <c r="R1152" s="556"/>
    </row>
    <row r="1153" spans="2:18" x14ac:dyDescent="0.25">
      <c r="B1153" s="403" t="str">
        <f>IF(Tabla1[[#This Row],[Código_Actividad]]="","",CONCATENATE(Tabla1[[#This Row],[POA]],".",Tabla1[[#This Row],[SRS]],".",Tabla1[[#This Row],[AREA]],".",Tabla1[[#This Row],[TIPO]]))</f>
        <v/>
      </c>
      <c r="C1153" s="403" t="str">
        <f>IF(Tabla1[[#This Row],[Código_Actividad]]="","",'Formulario PPGR1'!#REF!)</f>
        <v/>
      </c>
      <c r="D1153" s="403" t="str">
        <f>IF(Tabla1[[#This Row],[Código_Actividad]]="","",'Formulario PPGR1'!#REF!)</f>
        <v/>
      </c>
      <c r="E1153" s="403" t="str">
        <f>IF(Tabla1[[#This Row],[Código_Actividad]]="","",'Formulario PPGR1'!#REF!)</f>
        <v/>
      </c>
      <c r="F1153" s="403" t="str">
        <f>IF(Tabla1[[#This Row],[Código_Actividad]]="","",'Formulario PPGR1'!#REF!)</f>
        <v/>
      </c>
      <c r="G1153" s="335"/>
      <c r="H1153" s="572" t="str">
        <f>IFERROR(VLOOKUP(Tabla1[[#This Row],[Código_Actividad]],'Formulario PPGR2'!$H$10:$I$1048576,2,FALSE),"")</f>
        <v/>
      </c>
      <c r="I1153" s="384" t="str">
        <f>IFERROR(VLOOKUP(Tabla1[[#This Row],[Código_Actividad]],Tabla2[[Código]:[Total de Acciones ]],15,FALSE),"")</f>
        <v/>
      </c>
      <c r="J1153" s="556"/>
      <c r="K1153" s="558" t="str">
        <f>IFERROR(VLOOKUP($J1153,[3]LSIns!$B$5:$C$45,2,FALSE),"")</f>
        <v/>
      </c>
      <c r="L1153" s="557"/>
      <c r="M1153" s="382" t="str">
        <f>IFERROR(VLOOKUP($L1153,[4]Insumos!$C$2:$F$517,2,FALSE),"")</f>
        <v/>
      </c>
      <c r="N1153" s="505"/>
      <c r="O1153" s="338" t="str">
        <f>IFERROR(VLOOKUP($L1153,[4]Insumos!$C$2:$F$517,3,FALSE),"")</f>
        <v/>
      </c>
      <c r="P1153" s="337" t="e">
        <f>+Tabla1[[#This Row],[Precio Unitario]]*Tabla1[[#This Row],[Cantidad de Insumos]]</f>
        <v>#VALUE!</v>
      </c>
      <c r="Q1153" s="380" t="str">
        <f>IFERROR(VLOOKUP($L1153,[4]Insumos!$C$2:$F$517,4,FALSE),"")</f>
        <v/>
      </c>
      <c r="R1153" s="556"/>
    </row>
    <row r="1154" spans="2:18" x14ac:dyDescent="0.25">
      <c r="B1154" s="403" t="str">
        <f>IF(Tabla1[[#This Row],[Código_Actividad]]="","",CONCATENATE(Tabla1[[#This Row],[POA]],".",Tabla1[[#This Row],[SRS]],".",Tabla1[[#This Row],[AREA]],".",Tabla1[[#This Row],[TIPO]]))</f>
        <v/>
      </c>
      <c r="C1154" s="403" t="str">
        <f>IF(Tabla1[[#This Row],[Código_Actividad]]="","",'Formulario PPGR1'!#REF!)</f>
        <v/>
      </c>
      <c r="D1154" s="403" t="str">
        <f>IF(Tabla1[[#This Row],[Código_Actividad]]="","",'Formulario PPGR1'!#REF!)</f>
        <v/>
      </c>
      <c r="E1154" s="403" t="str">
        <f>IF(Tabla1[[#This Row],[Código_Actividad]]="","",'Formulario PPGR1'!#REF!)</f>
        <v/>
      </c>
      <c r="F1154" s="403" t="str">
        <f>IF(Tabla1[[#This Row],[Código_Actividad]]="","",'Formulario PPGR1'!#REF!)</f>
        <v/>
      </c>
      <c r="G1154" s="335"/>
      <c r="H1154" s="572" t="str">
        <f>IFERROR(VLOOKUP(Tabla1[[#This Row],[Código_Actividad]],'Formulario PPGR2'!$H$10:$I$1048576,2,FALSE),"")</f>
        <v/>
      </c>
      <c r="I1154" s="384" t="str">
        <f>IFERROR(VLOOKUP(Tabla1[[#This Row],[Código_Actividad]],Tabla2[[Código]:[Total de Acciones ]],15,FALSE),"")</f>
        <v/>
      </c>
      <c r="J1154" s="556"/>
      <c r="K1154" s="558" t="str">
        <f>IFERROR(VLOOKUP($J1154,[3]LSIns!$B$5:$C$45,2,FALSE),"")</f>
        <v/>
      </c>
      <c r="L1154" s="557"/>
      <c r="M1154" s="382" t="str">
        <f>IFERROR(VLOOKUP($L1154,[4]Insumos!$C$2:$F$517,2,FALSE),"")</f>
        <v/>
      </c>
      <c r="N1154" s="505"/>
      <c r="O1154" s="338" t="str">
        <f>IFERROR(VLOOKUP($L1154,[4]Insumos!$C$2:$F$517,3,FALSE),"")</f>
        <v/>
      </c>
      <c r="P1154" s="337" t="e">
        <f>+Tabla1[[#This Row],[Precio Unitario]]*Tabla1[[#This Row],[Cantidad de Insumos]]</f>
        <v>#VALUE!</v>
      </c>
      <c r="Q1154" s="380" t="str">
        <f>IFERROR(VLOOKUP($L1154,[4]Insumos!$C$2:$F$517,4,FALSE),"")</f>
        <v/>
      </c>
      <c r="R1154" s="556"/>
    </row>
    <row r="1155" spans="2:18" x14ac:dyDescent="0.25">
      <c r="B1155" s="403" t="str">
        <f>IF(Tabla1[[#This Row],[Código_Actividad]]="","",CONCATENATE(Tabla1[[#This Row],[POA]],".",Tabla1[[#This Row],[SRS]],".",Tabla1[[#This Row],[AREA]],".",Tabla1[[#This Row],[TIPO]]))</f>
        <v/>
      </c>
      <c r="C1155" s="403" t="str">
        <f>IF(Tabla1[[#This Row],[Código_Actividad]]="","",'Formulario PPGR1'!#REF!)</f>
        <v/>
      </c>
      <c r="D1155" s="403" t="str">
        <f>IF(Tabla1[[#This Row],[Código_Actividad]]="","",'Formulario PPGR1'!#REF!)</f>
        <v/>
      </c>
      <c r="E1155" s="403" t="str">
        <f>IF(Tabla1[[#This Row],[Código_Actividad]]="","",'Formulario PPGR1'!#REF!)</f>
        <v/>
      </c>
      <c r="F1155" s="403" t="str">
        <f>IF(Tabla1[[#This Row],[Código_Actividad]]="","",'Formulario PPGR1'!#REF!)</f>
        <v/>
      </c>
      <c r="G1155" s="335"/>
      <c r="H1155" s="572" t="str">
        <f>IFERROR(VLOOKUP(Tabla1[[#This Row],[Código_Actividad]],'Formulario PPGR2'!$H$10:$I$1048576,2,FALSE),"")</f>
        <v/>
      </c>
      <c r="I1155" s="384" t="str">
        <f>IFERROR(VLOOKUP(Tabla1[[#This Row],[Código_Actividad]],Tabla2[[Código]:[Total de Acciones ]],15,FALSE),"")</f>
        <v/>
      </c>
      <c r="J1155" s="556"/>
      <c r="K1155" s="558" t="str">
        <f>IFERROR(VLOOKUP($J1155,[3]LSIns!$B$5:$C$45,2,FALSE),"")</f>
        <v/>
      </c>
      <c r="L1155" s="557"/>
      <c r="M1155" s="382" t="str">
        <f>IFERROR(VLOOKUP($L1155,[4]Insumos!$C$2:$F$517,2,FALSE),"")</f>
        <v/>
      </c>
      <c r="N1155" s="505"/>
      <c r="O1155" s="338" t="str">
        <f>IFERROR(VLOOKUP($L1155,[4]Insumos!$C$2:$F$517,3,FALSE),"")</f>
        <v/>
      </c>
      <c r="P1155" s="337" t="e">
        <f>+Tabla1[[#This Row],[Precio Unitario]]*Tabla1[[#This Row],[Cantidad de Insumos]]</f>
        <v>#VALUE!</v>
      </c>
      <c r="Q1155" s="380" t="str">
        <f>IFERROR(VLOOKUP($L1155,[4]Insumos!$C$2:$F$517,4,FALSE),"")</f>
        <v/>
      </c>
      <c r="R1155" s="556"/>
    </row>
    <row r="1156" spans="2:18" x14ac:dyDescent="0.25">
      <c r="B1156" s="403" t="str">
        <f>IF(Tabla1[[#This Row],[Código_Actividad]]="","",CONCATENATE(Tabla1[[#This Row],[POA]],".",Tabla1[[#This Row],[SRS]],".",Tabla1[[#This Row],[AREA]],".",Tabla1[[#This Row],[TIPO]]))</f>
        <v/>
      </c>
      <c r="C1156" s="403" t="str">
        <f>IF(Tabla1[[#This Row],[Código_Actividad]]="","",'Formulario PPGR1'!#REF!)</f>
        <v/>
      </c>
      <c r="D1156" s="403" t="str">
        <f>IF(Tabla1[[#This Row],[Código_Actividad]]="","",'Formulario PPGR1'!#REF!)</f>
        <v/>
      </c>
      <c r="E1156" s="403" t="str">
        <f>IF(Tabla1[[#This Row],[Código_Actividad]]="","",'Formulario PPGR1'!#REF!)</f>
        <v/>
      </c>
      <c r="F1156" s="403" t="str">
        <f>IF(Tabla1[[#This Row],[Código_Actividad]]="","",'Formulario PPGR1'!#REF!)</f>
        <v/>
      </c>
      <c r="G1156" s="335"/>
      <c r="H1156" s="572" t="str">
        <f>IFERROR(VLOOKUP(Tabla1[[#This Row],[Código_Actividad]],'Formulario PPGR2'!$H$10:$I$1048576,2,FALSE),"")</f>
        <v/>
      </c>
      <c r="I1156" s="384" t="str">
        <f>IFERROR(VLOOKUP(Tabla1[[#This Row],[Código_Actividad]],Tabla2[[Código]:[Total de Acciones ]],15,FALSE),"")</f>
        <v/>
      </c>
      <c r="J1156" s="556"/>
      <c r="K1156" s="558" t="str">
        <f>IFERROR(VLOOKUP($J1156,[3]LSIns!$B$5:$C$45,2,FALSE),"")</f>
        <v/>
      </c>
      <c r="L1156" s="557"/>
      <c r="M1156" s="382" t="str">
        <f>IFERROR(VLOOKUP($L1156,[4]Insumos!$C$2:$F$517,2,FALSE),"")</f>
        <v/>
      </c>
      <c r="N1156" s="505"/>
      <c r="O1156" s="338" t="str">
        <f>IFERROR(VLOOKUP($L1156,[4]Insumos!$C$2:$F$517,3,FALSE),"")</f>
        <v/>
      </c>
      <c r="P1156" s="337" t="e">
        <f>+Tabla1[[#This Row],[Precio Unitario]]*Tabla1[[#This Row],[Cantidad de Insumos]]</f>
        <v>#VALUE!</v>
      </c>
      <c r="Q1156" s="380" t="str">
        <f>IFERROR(VLOOKUP($L1156,[4]Insumos!$C$2:$F$517,4,FALSE),"")</f>
        <v/>
      </c>
      <c r="R1156" s="556"/>
    </row>
    <row r="1157" spans="2:18" x14ac:dyDescent="0.25">
      <c r="B1157" s="403" t="str">
        <f>IF(Tabla1[[#This Row],[Código_Actividad]]="","",CONCATENATE(Tabla1[[#This Row],[POA]],".",Tabla1[[#This Row],[SRS]],".",Tabla1[[#This Row],[AREA]],".",Tabla1[[#This Row],[TIPO]]))</f>
        <v/>
      </c>
      <c r="C1157" s="403" t="str">
        <f>IF(Tabla1[[#This Row],[Código_Actividad]]="","",'Formulario PPGR1'!#REF!)</f>
        <v/>
      </c>
      <c r="D1157" s="403" t="str">
        <f>IF(Tabla1[[#This Row],[Código_Actividad]]="","",'Formulario PPGR1'!#REF!)</f>
        <v/>
      </c>
      <c r="E1157" s="403" t="str">
        <f>IF(Tabla1[[#This Row],[Código_Actividad]]="","",'Formulario PPGR1'!#REF!)</f>
        <v/>
      </c>
      <c r="F1157" s="403" t="str">
        <f>IF(Tabla1[[#This Row],[Código_Actividad]]="","",'Formulario PPGR1'!#REF!)</f>
        <v/>
      </c>
      <c r="G1157" s="335"/>
      <c r="H1157" s="572" t="str">
        <f>IFERROR(VLOOKUP(Tabla1[[#This Row],[Código_Actividad]],'Formulario PPGR2'!$H$10:$I$1048576,2,FALSE),"")</f>
        <v/>
      </c>
      <c r="I1157" s="384" t="str">
        <f>IFERROR(VLOOKUP(Tabla1[[#This Row],[Código_Actividad]],Tabla2[[Código]:[Total de Acciones ]],15,FALSE),"")</f>
        <v/>
      </c>
      <c r="J1157" s="556"/>
      <c r="K1157" s="558" t="str">
        <f>IFERROR(VLOOKUP($J1157,[3]LSIns!$B$5:$C$45,2,FALSE),"")</f>
        <v/>
      </c>
      <c r="L1157" s="557"/>
      <c r="M1157" s="382" t="str">
        <f>IFERROR(VLOOKUP($L1157,[4]Insumos!$C$2:$F$517,2,FALSE),"")</f>
        <v/>
      </c>
      <c r="N1157" s="505"/>
      <c r="O1157" s="338" t="str">
        <f>IFERROR(VLOOKUP($L1157,[4]Insumos!$C$2:$F$517,3,FALSE),"")</f>
        <v/>
      </c>
      <c r="P1157" s="337" t="e">
        <f>+Tabla1[[#This Row],[Precio Unitario]]*Tabla1[[#This Row],[Cantidad de Insumos]]</f>
        <v>#VALUE!</v>
      </c>
      <c r="Q1157" s="380" t="str">
        <f>IFERROR(VLOOKUP($L1157,[4]Insumos!$C$2:$F$517,4,FALSE),"")</f>
        <v/>
      </c>
      <c r="R1157" s="556"/>
    </row>
    <row r="1158" spans="2:18" x14ac:dyDescent="0.25">
      <c r="B1158" s="403" t="str">
        <f>IF(Tabla1[[#This Row],[Código_Actividad]]="","",CONCATENATE(Tabla1[[#This Row],[POA]],".",Tabla1[[#This Row],[SRS]],".",Tabla1[[#This Row],[AREA]],".",Tabla1[[#This Row],[TIPO]]))</f>
        <v/>
      </c>
      <c r="C1158" s="403" t="str">
        <f>IF(Tabla1[[#This Row],[Código_Actividad]]="","",'Formulario PPGR1'!#REF!)</f>
        <v/>
      </c>
      <c r="D1158" s="403" t="str">
        <f>IF(Tabla1[[#This Row],[Código_Actividad]]="","",'Formulario PPGR1'!#REF!)</f>
        <v/>
      </c>
      <c r="E1158" s="403" t="str">
        <f>IF(Tabla1[[#This Row],[Código_Actividad]]="","",'Formulario PPGR1'!#REF!)</f>
        <v/>
      </c>
      <c r="F1158" s="403" t="str">
        <f>IF(Tabla1[[#This Row],[Código_Actividad]]="","",'Formulario PPGR1'!#REF!)</f>
        <v/>
      </c>
      <c r="G1158" s="335"/>
      <c r="H1158" s="572" t="str">
        <f>IFERROR(VLOOKUP(Tabla1[[#This Row],[Código_Actividad]],'Formulario PPGR2'!$H$10:$I$1048576,2,FALSE),"")</f>
        <v/>
      </c>
      <c r="I1158" s="384" t="str">
        <f>IFERROR(VLOOKUP(Tabla1[[#This Row],[Código_Actividad]],Tabla2[[Código]:[Total de Acciones ]],15,FALSE),"")</f>
        <v/>
      </c>
      <c r="J1158" s="556"/>
      <c r="K1158" s="558" t="str">
        <f>IFERROR(VLOOKUP($J1158,[3]LSIns!$B$5:$C$45,2,FALSE),"")</f>
        <v/>
      </c>
      <c r="L1158" s="557"/>
      <c r="M1158" s="382" t="str">
        <f>IFERROR(VLOOKUP($L1158,[4]Insumos!$C$2:$F$517,2,FALSE),"")</f>
        <v/>
      </c>
      <c r="N1158" s="505"/>
      <c r="O1158" s="338" t="str">
        <f>IFERROR(VLOOKUP($L1158,[4]Insumos!$C$2:$F$517,3,FALSE),"")</f>
        <v/>
      </c>
      <c r="P1158" s="337" t="e">
        <f>+Tabla1[[#This Row],[Precio Unitario]]*Tabla1[[#This Row],[Cantidad de Insumos]]</f>
        <v>#VALUE!</v>
      </c>
      <c r="Q1158" s="380" t="str">
        <f>IFERROR(VLOOKUP($L1158,[4]Insumos!$C$2:$F$517,4,FALSE),"")</f>
        <v/>
      </c>
      <c r="R1158" s="556"/>
    </row>
    <row r="1159" spans="2:18" x14ac:dyDescent="0.25">
      <c r="B1159" s="403" t="str">
        <f>IF(Tabla1[[#This Row],[Código_Actividad]]="","",CONCATENATE(Tabla1[[#This Row],[POA]],".",Tabla1[[#This Row],[SRS]],".",Tabla1[[#This Row],[AREA]],".",Tabla1[[#This Row],[TIPO]]))</f>
        <v/>
      </c>
      <c r="C1159" s="403" t="str">
        <f>IF(Tabla1[[#This Row],[Código_Actividad]]="","",'Formulario PPGR1'!#REF!)</f>
        <v/>
      </c>
      <c r="D1159" s="403" t="str">
        <f>IF(Tabla1[[#This Row],[Código_Actividad]]="","",'Formulario PPGR1'!#REF!)</f>
        <v/>
      </c>
      <c r="E1159" s="403" t="str">
        <f>IF(Tabla1[[#This Row],[Código_Actividad]]="","",'Formulario PPGR1'!#REF!)</f>
        <v/>
      </c>
      <c r="F1159" s="403" t="str">
        <f>IF(Tabla1[[#This Row],[Código_Actividad]]="","",'Formulario PPGR1'!#REF!)</f>
        <v/>
      </c>
      <c r="G1159" s="335"/>
      <c r="H1159" s="572" t="str">
        <f>IFERROR(VLOOKUP(Tabla1[[#This Row],[Código_Actividad]],'Formulario PPGR2'!$H$10:$I$1048576,2,FALSE),"")</f>
        <v/>
      </c>
      <c r="I1159" s="384" t="str">
        <f>IFERROR(VLOOKUP(Tabla1[[#This Row],[Código_Actividad]],Tabla2[[Código]:[Total de Acciones ]],15,FALSE),"")</f>
        <v/>
      </c>
      <c r="J1159" s="556"/>
      <c r="K1159" s="558" t="str">
        <f>IFERROR(VLOOKUP($J1159,[3]LSIns!$B$5:$C$45,2,FALSE),"")</f>
        <v/>
      </c>
      <c r="L1159" s="557"/>
      <c r="M1159" s="382" t="str">
        <f>IFERROR(VLOOKUP($L1159,[4]Insumos!$C$2:$F$517,2,FALSE),"")</f>
        <v/>
      </c>
      <c r="N1159" s="505"/>
      <c r="O1159" s="338" t="str">
        <f>IFERROR(VLOOKUP($L1159,[4]Insumos!$C$2:$F$517,3,FALSE),"")</f>
        <v/>
      </c>
      <c r="P1159" s="337" t="e">
        <f>+Tabla1[[#This Row],[Precio Unitario]]*Tabla1[[#This Row],[Cantidad de Insumos]]</f>
        <v>#VALUE!</v>
      </c>
      <c r="Q1159" s="380" t="str">
        <f>IFERROR(VLOOKUP($L1159,[4]Insumos!$C$2:$F$517,4,FALSE),"")</f>
        <v/>
      </c>
      <c r="R1159" s="556"/>
    </row>
    <row r="1160" spans="2:18" x14ac:dyDescent="0.25">
      <c r="B1160" s="403" t="str">
        <f>IF(Tabla1[[#This Row],[Código_Actividad]]="","",CONCATENATE(Tabla1[[#This Row],[POA]],".",Tabla1[[#This Row],[SRS]],".",Tabla1[[#This Row],[AREA]],".",Tabla1[[#This Row],[TIPO]]))</f>
        <v/>
      </c>
      <c r="C1160" s="403" t="str">
        <f>IF(Tabla1[[#This Row],[Código_Actividad]]="","",'Formulario PPGR1'!#REF!)</f>
        <v/>
      </c>
      <c r="D1160" s="403" t="str">
        <f>IF(Tabla1[[#This Row],[Código_Actividad]]="","",'Formulario PPGR1'!#REF!)</f>
        <v/>
      </c>
      <c r="E1160" s="403" t="str">
        <f>IF(Tabla1[[#This Row],[Código_Actividad]]="","",'Formulario PPGR1'!#REF!)</f>
        <v/>
      </c>
      <c r="F1160" s="403" t="str">
        <f>IF(Tabla1[[#This Row],[Código_Actividad]]="","",'Formulario PPGR1'!#REF!)</f>
        <v/>
      </c>
      <c r="G1160" s="335"/>
      <c r="H1160" s="572" t="str">
        <f>IFERROR(VLOOKUP(Tabla1[[#This Row],[Código_Actividad]],'Formulario PPGR2'!$H$10:$I$1048576,2,FALSE),"")</f>
        <v/>
      </c>
      <c r="I1160" s="384" t="str">
        <f>IFERROR(VLOOKUP(Tabla1[[#This Row],[Código_Actividad]],Tabla2[[Código]:[Total de Acciones ]],15,FALSE),"")</f>
        <v/>
      </c>
      <c r="J1160" s="556"/>
      <c r="K1160" s="558" t="str">
        <f>IFERROR(VLOOKUP($J1160,[3]LSIns!$B$5:$C$45,2,FALSE),"")</f>
        <v/>
      </c>
      <c r="L1160" s="557"/>
      <c r="M1160" s="382" t="str">
        <f>IFERROR(VLOOKUP($L1160,[4]Insumos!$C$2:$F$517,2,FALSE),"")</f>
        <v/>
      </c>
      <c r="N1160" s="505"/>
      <c r="O1160" s="338" t="str">
        <f>IFERROR(VLOOKUP($L1160,[4]Insumos!$C$2:$F$517,3,FALSE),"")</f>
        <v/>
      </c>
      <c r="P1160" s="337" t="e">
        <f>+Tabla1[[#This Row],[Precio Unitario]]*Tabla1[[#This Row],[Cantidad de Insumos]]</f>
        <v>#VALUE!</v>
      </c>
      <c r="Q1160" s="380" t="str">
        <f>IFERROR(VLOOKUP($L1160,[4]Insumos!$C$2:$F$517,4,FALSE),"")</f>
        <v/>
      </c>
      <c r="R1160" s="556"/>
    </row>
    <row r="1161" spans="2:18" x14ac:dyDescent="0.25">
      <c r="B1161" s="403" t="str">
        <f>IF(Tabla1[[#This Row],[Código_Actividad]]="","",CONCATENATE(Tabla1[[#This Row],[POA]],".",Tabla1[[#This Row],[SRS]],".",Tabla1[[#This Row],[AREA]],".",Tabla1[[#This Row],[TIPO]]))</f>
        <v/>
      </c>
      <c r="C1161" s="403" t="str">
        <f>IF(Tabla1[[#This Row],[Código_Actividad]]="","",'Formulario PPGR1'!#REF!)</f>
        <v/>
      </c>
      <c r="D1161" s="403" t="str">
        <f>IF(Tabla1[[#This Row],[Código_Actividad]]="","",'Formulario PPGR1'!#REF!)</f>
        <v/>
      </c>
      <c r="E1161" s="403" t="str">
        <f>IF(Tabla1[[#This Row],[Código_Actividad]]="","",'Formulario PPGR1'!#REF!)</f>
        <v/>
      </c>
      <c r="F1161" s="403" t="str">
        <f>IF(Tabla1[[#This Row],[Código_Actividad]]="","",'Formulario PPGR1'!#REF!)</f>
        <v/>
      </c>
      <c r="G1161" s="335"/>
      <c r="H1161" s="572" t="str">
        <f>IFERROR(VLOOKUP(Tabla1[[#This Row],[Código_Actividad]],'Formulario PPGR2'!$H$10:$I$1048576,2,FALSE),"")</f>
        <v/>
      </c>
      <c r="I1161" s="384" t="str">
        <f>IFERROR(VLOOKUP(Tabla1[[#This Row],[Código_Actividad]],Tabla2[[Código]:[Total de Acciones ]],15,FALSE),"")</f>
        <v/>
      </c>
      <c r="J1161" s="556"/>
      <c r="K1161" s="558" t="str">
        <f>IFERROR(VLOOKUP($J1161,[3]LSIns!$B$5:$C$45,2,FALSE),"")</f>
        <v/>
      </c>
      <c r="L1161" s="557"/>
      <c r="M1161" s="382" t="str">
        <f>IFERROR(VLOOKUP($L1161,[4]Insumos!$C$2:$F$517,2,FALSE),"")</f>
        <v/>
      </c>
      <c r="N1161" s="505"/>
      <c r="O1161" s="338" t="str">
        <f>IFERROR(VLOOKUP($L1161,[4]Insumos!$C$2:$F$517,3,FALSE),"")</f>
        <v/>
      </c>
      <c r="P1161" s="337" t="e">
        <f>+Tabla1[[#This Row],[Precio Unitario]]*Tabla1[[#This Row],[Cantidad de Insumos]]</f>
        <v>#VALUE!</v>
      </c>
      <c r="Q1161" s="380" t="str">
        <f>IFERROR(VLOOKUP($L1161,[4]Insumos!$C$2:$F$517,4,FALSE),"")</f>
        <v/>
      </c>
      <c r="R1161" s="556"/>
    </row>
    <row r="1162" spans="2:18" x14ac:dyDescent="0.25">
      <c r="B1162" s="403" t="str">
        <f>IF(Tabla1[[#This Row],[Código_Actividad]]="","",CONCATENATE(Tabla1[[#This Row],[POA]],".",Tabla1[[#This Row],[SRS]],".",Tabla1[[#This Row],[AREA]],".",Tabla1[[#This Row],[TIPO]]))</f>
        <v/>
      </c>
      <c r="C1162" s="403" t="str">
        <f>IF(Tabla1[[#This Row],[Código_Actividad]]="","",'Formulario PPGR1'!#REF!)</f>
        <v/>
      </c>
      <c r="D1162" s="403" t="str">
        <f>IF(Tabla1[[#This Row],[Código_Actividad]]="","",'Formulario PPGR1'!#REF!)</f>
        <v/>
      </c>
      <c r="E1162" s="403" t="str">
        <f>IF(Tabla1[[#This Row],[Código_Actividad]]="","",'Formulario PPGR1'!#REF!)</f>
        <v/>
      </c>
      <c r="F1162" s="403" t="str">
        <f>IF(Tabla1[[#This Row],[Código_Actividad]]="","",'Formulario PPGR1'!#REF!)</f>
        <v/>
      </c>
      <c r="G1162" s="335"/>
      <c r="H1162" s="572" t="str">
        <f>IFERROR(VLOOKUP(Tabla1[[#This Row],[Código_Actividad]],'Formulario PPGR2'!$H$10:$I$1048576,2,FALSE),"")</f>
        <v/>
      </c>
      <c r="I1162" s="384" t="str">
        <f>IFERROR(VLOOKUP(Tabla1[[#This Row],[Código_Actividad]],Tabla2[[Código]:[Total de Acciones ]],15,FALSE),"")</f>
        <v/>
      </c>
      <c r="J1162" s="556"/>
      <c r="K1162" s="558" t="str">
        <f>IFERROR(VLOOKUP($J1162,[3]LSIns!$B$5:$C$45,2,FALSE),"")</f>
        <v/>
      </c>
      <c r="L1162" s="557"/>
      <c r="M1162" s="382" t="str">
        <f>IFERROR(VLOOKUP($L1162,[4]Insumos!$C$2:$F$517,2,FALSE),"")</f>
        <v/>
      </c>
      <c r="N1162" s="505"/>
      <c r="O1162" s="338" t="str">
        <f>IFERROR(VLOOKUP($L1162,[4]Insumos!$C$2:$F$517,3,FALSE),"")</f>
        <v/>
      </c>
      <c r="P1162" s="337" t="e">
        <f>+Tabla1[[#This Row],[Precio Unitario]]*Tabla1[[#This Row],[Cantidad de Insumos]]</f>
        <v>#VALUE!</v>
      </c>
      <c r="Q1162" s="380" t="str">
        <f>IFERROR(VLOOKUP($L1162,[4]Insumos!$C$2:$F$517,4,FALSE),"")</f>
        <v/>
      </c>
      <c r="R1162" s="556"/>
    </row>
    <row r="1163" spans="2:18" x14ac:dyDescent="0.25">
      <c r="B1163" s="403" t="str">
        <f>IF(Tabla1[[#This Row],[Código_Actividad]]="","",CONCATENATE(Tabla1[[#This Row],[POA]],".",Tabla1[[#This Row],[SRS]],".",Tabla1[[#This Row],[AREA]],".",Tabla1[[#This Row],[TIPO]]))</f>
        <v/>
      </c>
      <c r="C1163" s="403" t="str">
        <f>IF(Tabla1[[#This Row],[Código_Actividad]]="","",'Formulario PPGR1'!#REF!)</f>
        <v/>
      </c>
      <c r="D1163" s="403" t="str">
        <f>IF(Tabla1[[#This Row],[Código_Actividad]]="","",'Formulario PPGR1'!#REF!)</f>
        <v/>
      </c>
      <c r="E1163" s="403" t="str">
        <f>IF(Tabla1[[#This Row],[Código_Actividad]]="","",'Formulario PPGR1'!#REF!)</f>
        <v/>
      </c>
      <c r="F1163" s="403" t="str">
        <f>IF(Tabla1[[#This Row],[Código_Actividad]]="","",'Formulario PPGR1'!#REF!)</f>
        <v/>
      </c>
      <c r="G1163" s="335"/>
      <c r="H1163" s="572" t="str">
        <f>IFERROR(VLOOKUP(Tabla1[[#This Row],[Código_Actividad]],'Formulario PPGR2'!$H$10:$I$1048576,2,FALSE),"")</f>
        <v/>
      </c>
      <c r="I1163" s="384" t="str">
        <f>IFERROR(VLOOKUP(Tabla1[[#This Row],[Código_Actividad]],Tabla2[[Código]:[Total de Acciones ]],15,FALSE),"")</f>
        <v/>
      </c>
      <c r="J1163" s="556"/>
      <c r="K1163" s="558" t="str">
        <f>IFERROR(VLOOKUP($J1163,[3]LSIns!$B$5:$C$45,2,FALSE),"")</f>
        <v/>
      </c>
      <c r="L1163" s="557"/>
      <c r="M1163" s="382" t="str">
        <f>IFERROR(VLOOKUP($L1163,[4]Insumos!$C$2:$F$517,2,FALSE),"")</f>
        <v/>
      </c>
      <c r="N1163" s="505"/>
      <c r="O1163" s="338" t="str">
        <f>IFERROR(VLOOKUP($L1163,[4]Insumos!$C$2:$F$517,3,FALSE),"")</f>
        <v/>
      </c>
      <c r="P1163" s="337" t="e">
        <f>+Tabla1[[#This Row],[Precio Unitario]]*Tabla1[[#This Row],[Cantidad de Insumos]]</f>
        <v>#VALUE!</v>
      </c>
      <c r="Q1163" s="380" t="str">
        <f>IFERROR(VLOOKUP($L1163,[4]Insumos!$C$2:$F$517,4,FALSE),"")</f>
        <v/>
      </c>
      <c r="R1163" s="556"/>
    </row>
    <row r="1164" spans="2:18" x14ac:dyDescent="0.25">
      <c r="B1164" s="403" t="str">
        <f>IF(Tabla1[[#This Row],[Código_Actividad]]="","",CONCATENATE(Tabla1[[#This Row],[POA]],".",Tabla1[[#This Row],[SRS]],".",Tabla1[[#This Row],[AREA]],".",Tabla1[[#This Row],[TIPO]]))</f>
        <v/>
      </c>
      <c r="C1164" s="403" t="str">
        <f>IF(Tabla1[[#This Row],[Código_Actividad]]="","",'Formulario PPGR1'!#REF!)</f>
        <v/>
      </c>
      <c r="D1164" s="403" t="str">
        <f>IF(Tabla1[[#This Row],[Código_Actividad]]="","",'Formulario PPGR1'!#REF!)</f>
        <v/>
      </c>
      <c r="E1164" s="403" t="str">
        <f>IF(Tabla1[[#This Row],[Código_Actividad]]="","",'Formulario PPGR1'!#REF!)</f>
        <v/>
      </c>
      <c r="F1164" s="403" t="str">
        <f>IF(Tabla1[[#This Row],[Código_Actividad]]="","",'Formulario PPGR1'!#REF!)</f>
        <v/>
      </c>
      <c r="G1164" s="335"/>
      <c r="H1164" s="572" t="str">
        <f>IFERROR(VLOOKUP(Tabla1[[#This Row],[Código_Actividad]],'Formulario PPGR2'!$H$10:$I$1048576,2,FALSE),"")</f>
        <v/>
      </c>
      <c r="I1164" s="384" t="str">
        <f>IFERROR(VLOOKUP(Tabla1[[#This Row],[Código_Actividad]],Tabla2[[Código]:[Total de Acciones ]],15,FALSE),"")</f>
        <v/>
      </c>
      <c r="J1164" s="556"/>
      <c r="K1164" s="558" t="str">
        <f>IFERROR(VLOOKUP($J1164,[3]LSIns!$B$5:$C$45,2,FALSE),"")</f>
        <v/>
      </c>
      <c r="L1164" s="557"/>
      <c r="M1164" s="382" t="str">
        <f>IFERROR(VLOOKUP($L1164,[4]Insumos!$C$2:$F$517,2,FALSE),"")</f>
        <v/>
      </c>
      <c r="N1164" s="505"/>
      <c r="O1164" s="338" t="str">
        <f>IFERROR(VLOOKUP($L1164,[4]Insumos!$C$2:$F$517,3,FALSE),"")</f>
        <v/>
      </c>
      <c r="P1164" s="337" t="e">
        <f>+Tabla1[[#This Row],[Precio Unitario]]*Tabla1[[#This Row],[Cantidad de Insumos]]</f>
        <v>#VALUE!</v>
      </c>
      <c r="Q1164" s="380" t="str">
        <f>IFERROR(VLOOKUP($L1164,[4]Insumos!$C$2:$F$517,4,FALSE),"")</f>
        <v/>
      </c>
      <c r="R1164" s="556"/>
    </row>
    <row r="1165" spans="2:18" x14ac:dyDescent="0.25">
      <c r="B1165" s="403" t="str">
        <f>IF(Tabla1[[#This Row],[Código_Actividad]]="","",CONCATENATE(Tabla1[[#This Row],[POA]],".",Tabla1[[#This Row],[SRS]],".",Tabla1[[#This Row],[AREA]],".",Tabla1[[#This Row],[TIPO]]))</f>
        <v/>
      </c>
      <c r="C1165" s="403" t="str">
        <f>IF(Tabla1[[#This Row],[Código_Actividad]]="","",'Formulario PPGR1'!#REF!)</f>
        <v/>
      </c>
      <c r="D1165" s="403" t="str">
        <f>IF(Tabla1[[#This Row],[Código_Actividad]]="","",'Formulario PPGR1'!#REF!)</f>
        <v/>
      </c>
      <c r="E1165" s="403" t="str">
        <f>IF(Tabla1[[#This Row],[Código_Actividad]]="","",'Formulario PPGR1'!#REF!)</f>
        <v/>
      </c>
      <c r="F1165" s="403" t="str">
        <f>IF(Tabla1[[#This Row],[Código_Actividad]]="","",'Formulario PPGR1'!#REF!)</f>
        <v/>
      </c>
      <c r="G1165" s="335"/>
      <c r="H1165" s="572" t="str">
        <f>IFERROR(VLOOKUP(Tabla1[[#This Row],[Código_Actividad]],'Formulario PPGR2'!$H$10:$I$1048576,2,FALSE),"")</f>
        <v/>
      </c>
      <c r="I1165" s="384" t="str">
        <f>IFERROR(VLOOKUP(Tabla1[[#This Row],[Código_Actividad]],Tabla2[[Código]:[Total de Acciones ]],15,FALSE),"")</f>
        <v/>
      </c>
      <c r="J1165" s="556"/>
      <c r="K1165" s="558" t="str">
        <f>IFERROR(VLOOKUP($J1165,[3]LSIns!$B$5:$C$45,2,FALSE),"")</f>
        <v/>
      </c>
      <c r="L1165" s="557"/>
      <c r="M1165" s="382" t="str">
        <f>IFERROR(VLOOKUP($L1165,[4]Insumos!$C$2:$F$517,2,FALSE),"")</f>
        <v/>
      </c>
      <c r="N1165" s="505"/>
      <c r="O1165" s="338" t="str">
        <f>IFERROR(VLOOKUP($L1165,[4]Insumos!$C$2:$F$517,3,FALSE),"")</f>
        <v/>
      </c>
      <c r="P1165" s="337" t="e">
        <f>+Tabla1[[#This Row],[Precio Unitario]]*Tabla1[[#This Row],[Cantidad de Insumos]]</f>
        <v>#VALUE!</v>
      </c>
      <c r="Q1165" s="380" t="str">
        <f>IFERROR(VLOOKUP($L1165,[4]Insumos!$C$2:$F$517,4,FALSE),"")</f>
        <v/>
      </c>
      <c r="R1165" s="556"/>
    </row>
    <row r="1166" spans="2:18" x14ac:dyDescent="0.25">
      <c r="B1166" s="403" t="str">
        <f>IF(Tabla1[[#This Row],[Código_Actividad]]="","",CONCATENATE(Tabla1[[#This Row],[POA]],".",Tabla1[[#This Row],[SRS]],".",Tabla1[[#This Row],[AREA]],".",Tabla1[[#This Row],[TIPO]]))</f>
        <v/>
      </c>
      <c r="C1166" s="403" t="str">
        <f>IF(Tabla1[[#This Row],[Código_Actividad]]="","",'Formulario PPGR1'!#REF!)</f>
        <v/>
      </c>
      <c r="D1166" s="403" t="str">
        <f>IF(Tabla1[[#This Row],[Código_Actividad]]="","",'Formulario PPGR1'!#REF!)</f>
        <v/>
      </c>
      <c r="E1166" s="403" t="str">
        <f>IF(Tabla1[[#This Row],[Código_Actividad]]="","",'Formulario PPGR1'!#REF!)</f>
        <v/>
      </c>
      <c r="F1166" s="403" t="str">
        <f>IF(Tabla1[[#This Row],[Código_Actividad]]="","",'Formulario PPGR1'!#REF!)</f>
        <v/>
      </c>
      <c r="G1166" s="335"/>
      <c r="H1166" s="572" t="str">
        <f>IFERROR(VLOOKUP(Tabla1[[#This Row],[Código_Actividad]],'Formulario PPGR2'!$H$10:$I$1048576,2,FALSE),"")</f>
        <v/>
      </c>
      <c r="I1166" s="384" t="str">
        <f>IFERROR(VLOOKUP(Tabla1[[#This Row],[Código_Actividad]],Tabla2[[Código]:[Total de Acciones ]],15,FALSE),"")</f>
        <v/>
      </c>
      <c r="J1166" s="556"/>
      <c r="K1166" s="558" t="str">
        <f>IFERROR(VLOOKUP($J1166,[3]LSIns!$B$5:$C$45,2,FALSE),"")</f>
        <v/>
      </c>
      <c r="L1166" s="557"/>
      <c r="M1166" s="382" t="str">
        <f>IFERROR(VLOOKUP($L1166,[4]Insumos!$C$2:$F$517,2,FALSE),"")</f>
        <v/>
      </c>
      <c r="N1166" s="505"/>
      <c r="O1166" s="338" t="str">
        <f>IFERROR(VLOOKUP($L1166,[4]Insumos!$C$2:$F$517,3,FALSE),"")</f>
        <v/>
      </c>
      <c r="P1166" s="337" t="e">
        <f>+Tabla1[[#This Row],[Precio Unitario]]*Tabla1[[#This Row],[Cantidad de Insumos]]</f>
        <v>#VALUE!</v>
      </c>
      <c r="Q1166" s="380" t="str">
        <f>IFERROR(VLOOKUP($L1166,[4]Insumos!$C$2:$F$517,4,FALSE),"")</f>
        <v/>
      </c>
      <c r="R1166" s="556"/>
    </row>
    <row r="1167" spans="2:18" x14ac:dyDescent="0.25">
      <c r="B1167" s="403" t="str">
        <f>IF(Tabla1[[#This Row],[Código_Actividad]]="","",CONCATENATE(Tabla1[[#This Row],[POA]],".",Tabla1[[#This Row],[SRS]],".",Tabla1[[#This Row],[AREA]],".",Tabla1[[#This Row],[TIPO]]))</f>
        <v/>
      </c>
      <c r="C1167" s="403" t="str">
        <f>IF(Tabla1[[#This Row],[Código_Actividad]]="","",'Formulario PPGR1'!#REF!)</f>
        <v/>
      </c>
      <c r="D1167" s="403" t="str">
        <f>IF(Tabla1[[#This Row],[Código_Actividad]]="","",'Formulario PPGR1'!#REF!)</f>
        <v/>
      </c>
      <c r="E1167" s="403" t="str">
        <f>IF(Tabla1[[#This Row],[Código_Actividad]]="","",'Formulario PPGR1'!#REF!)</f>
        <v/>
      </c>
      <c r="F1167" s="403" t="str">
        <f>IF(Tabla1[[#This Row],[Código_Actividad]]="","",'Formulario PPGR1'!#REF!)</f>
        <v/>
      </c>
      <c r="G1167" s="335"/>
      <c r="H1167" s="572" t="str">
        <f>IFERROR(VLOOKUP(Tabla1[[#This Row],[Código_Actividad]],'Formulario PPGR2'!$H$10:$I$1048576,2,FALSE),"")</f>
        <v/>
      </c>
      <c r="I1167" s="384" t="str">
        <f>IFERROR(VLOOKUP(Tabla1[[#This Row],[Código_Actividad]],Tabla2[[Código]:[Total de Acciones ]],15,FALSE),"")</f>
        <v/>
      </c>
      <c r="J1167" s="556"/>
      <c r="K1167" s="558" t="str">
        <f>IFERROR(VLOOKUP($J1167,[3]LSIns!$B$5:$C$45,2,FALSE),"")</f>
        <v/>
      </c>
      <c r="L1167" s="557"/>
      <c r="M1167" s="382" t="str">
        <f>IFERROR(VLOOKUP($L1167,[4]Insumos!$C$2:$F$517,2,FALSE),"")</f>
        <v/>
      </c>
      <c r="N1167" s="505"/>
      <c r="O1167" s="338" t="str">
        <f>IFERROR(VLOOKUP($L1167,[4]Insumos!$C$2:$F$517,3,FALSE),"")</f>
        <v/>
      </c>
      <c r="P1167" s="337" t="e">
        <f>+Tabla1[[#This Row],[Precio Unitario]]*Tabla1[[#This Row],[Cantidad de Insumos]]</f>
        <v>#VALUE!</v>
      </c>
      <c r="Q1167" s="380" t="str">
        <f>IFERROR(VLOOKUP($L1167,[4]Insumos!$C$2:$F$517,4,FALSE),"")</f>
        <v/>
      </c>
      <c r="R1167" s="556"/>
    </row>
    <row r="1168" spans="2:18" x14ac:dyDescent="0.25">
      <c r="B1168" s="403" t="str">
        <f>IF(Tabla1[[#This Row],[Código_Actividad]]="","",CONCATENATE(Tabla1[[#This Row],[POA]],".",Tabla1[[#This Row],[SRS]],".",Tabla1[[#This Row],[AREA]],".",Tabla1[[#This Row],[TIPO]]))</f>
        <v/>
      </c>
      <c r="C1168" s="403" t="str">
        <f>IF(Tabla1[[#This Row],[Código_Actividad]]="","",'Formulario PPGR1'!#REF!)</f>
        <v/>
      </c>
      <c r="D1168" s="403" t="str">
        <f>IF(Tabla1[[#This Row],[Código_Actividad]]="","",'Formulario PPGR1'!#REF!)</f>
        <v/>
      </c>
      <c r="E1168" s="403" t="str">
        <f>IF(Tabla1[[#This Row],[Código_Actividad]]="","",'Formulario PPGR1'!#REF!)</f>
        <v/>
      </c>
      <c r="F1168" s="403" t="str">
        <f>IF(Tabla1[[#This Row],[Código_Actividad]]="","",'Formulario PPGR1'!#REF!)</f>
        <v/>
      </c>
      <c r="G1168" s="335"/>
      <c r="H1168" s="572" t="str">
        <f>IFERROR(VLOOKUP(Tabla1[[#This Row],[Código_Actividad]],'Formulario PPGR2'!$H$10:$I$1048576,2,FALSE),"")</f>
        <v/>
      </c>
      <c r="I1168" s="384" t="str">
        <f>IFERROR(VLOOKUP(Tabla1[[#This Row],[Código_Actividad]],Tabla2[[Código]:[Total de Acciones ]],15,FALSE),"")</f>
        <v/>
      </c>
      <c r="J1168" s="556"/>
      <c r="K1168" s="558" t="str">
        <f>IFERROR(VLOOKUP($J1168,[3]LSIns!$B$5:$C$45,2,FALSE),"")</f>
        <v/>
      </c>
      <c r="L1168" s="557"/>
      <c r="M1168" s="382" t="str">
        <f>IFERROR(VLOOKUP($L1168,[4]Insumos!$C$2:$F$517,2,FALSE),"")</f>
        <v/>
      </c>
      <c r="N1168" s="505"/>
      <c r="O1168" s="338" t="str">
        <f>IFERROR(VLOOKUP($L1168,[4]Insumos!$C$2:$F$517,3,FALSE),"")</f>
        <v/>
      </c>
      <c r="P1168" s="337" t="e">
        <f>+Tabla1[[#This Row],[Precio Unitario]]*Tabla1[[#This Row],[Cantidad de Insumos]]</f>
        <v>#VALUE!</v>
      </c>
      <c r="Q1168" s="380" t="str">
        <f>IFERROR(VLOOKUP($L1168,[4]Insumos!$C$2:$F$517,4,FALSE),"")</f>
        <v/>
      </c>
      <c r="R1168" s="556"/>
    </row>
    <row r="1169" spans="2:18" x14ac:dyDescent="0.25">
      <c r="B1169" s="403" t="str">
        <f>IF(Tabla1[[#This Row],[Código_Actividad]]="","",CONCATENATE(Tabla1[[#This Row],[POA]],".",Tabla1[[#This Row],[SRS]],".",Tabla1[[#This Row],[AREA]],".",Tabla1[[#This Row],[TIPO]]))</f>
        <v/>
      </c>
      <c r="C1169" s="403" t="str">
        <f>IF(Tabla1[[#This Row],[Código_Actividad]]="","",'Formulario PPGR1'!#REF!)</f>
        <v/>
      </c>
      <c r="D1169" s="403" t="str">
        <f>IF(Tabla1[[#This Row],[Código_Actividad]]="","",'Formulario PPGR1'!#REF!)</f>
        <v/>
      </c>
      <c r="E1169" s="403" t="str">
        <f>IF(Tabla1[[#This Row],[Código_Actividad]]="","",'Formulario PPGR1'!#REF!)</f>
        <v/>
      </c>
      <c r="F1169" s="403" t="str">
        <f>IF(Tabla1[[#This Row],[Código_Actividad]]="","",'Formulario PPGR1'!#REF!)</f>
        <v/>
      </c>
      <c r="G1169" s="335"/>
      <c r="H1169" s="572" t="str">
        <f>IFERROR(VLOOKUP(Tabla1[[#This Row],[Código_Actividad]],'Formulario PPGR2'!$H$10:$I$1048576,2,FALSE),"")</f>
        <v/>
      </c>
      <c r="I1169" s="384" t="str">
        <f>IFERROR(VLOOKUP(Tabla1[[#This Row],[Código_Actividad]],Tabla2[[Código]:[Total de Acciones ]],15,FALSE),"")</f>
        <v/>
      </c>
      <c r="J1169" s="556"/>
      <c r="K1169" s="558" t="str">
        <f>IFERROR(VLOOKUP($J1169,[3]LSIns!$B$5:$C$45,2,FALSE),"")</f>
        <v/>
      </c>
      <c r="L1169" s="557"/>
      <c r="M1169" s="382" t="str">
        <f>IFERROR(VLOOKUP($L1169,[4]Insumos!$C$2:$F$517,2,FALSE),"")</f>
        <v/>
      </c>
      <c r="N1169" s="505"/>
      <c r="O1169" s="338" t="str">
        <f>IFERROR(VLOOKUP($L1169,[4]Insumos!$C$2:$F$517,3,FALSE),"")</f>
        <v/>
      </c>
      <c r="P1169" s="337" t="e">
        <f>+Tabla1[[#This Row],[Precio Unitario]]*Tabla1[[#This Row],[Cantidad de Insumos]]</f>
        <v>#VALUE!</v>
      </c>
      <c r="Q1169" s="380" t="str">
        <f>IFERROR(VLOOKUP($L1169,[4]Insumos!$C$2:$F$517,4,FALSE),"")</f>
        <v/>
      </c>
      <c r="R1169" s="556"/>
    </row>
    <row r="1170" spans="2:18" x14ac:dyDescent="0.25">
      <c r="B1170" s="403" t="str">
        <f>IF(Tabla1[[#This Row],[Código_Actividad]]="","",CONCATENATE(Tabla1[[#This Row],[POA]],".",Tabla1[[#This Row],[SRS]],".",Tabla1[[#This Row],[AREA]],".",Tabla1[[#This Row],[TIPO]]))</f>
        <v/>
      </c>
      <c r="C1170" s="403" t="str">
        <f>IF(Tabla1[[#This Row],[Código_Actividad]]="","",'Formulario PPGR1'!#REF!)</f>
        <v/>
      </c>
      <c r="D1170" s="403" t="str">
        <f>IF(Tabla1[[#This Row],[Código_Actividad]]="","",'Formulario PPGR1'!#REF!)</f>
        <v/>
      </c>
      <c r="E1170" s="403" t="str">
        <f>IF(Tabla1[[#This Row],[Código_Actividad]]="","",'Formulario PPGR1'!#REF!)</f>
        <v/>
      </c>
      <c r="F1170" s="403" t="str">
        <f>IF(Tabla1[[#This Row],[Código_Actividad]]="","",'Formulario PPGR1'!#REF!)</f>
        <v/>
      </c>
      <c r="G1170" s="335"/>
      <c r="H1170" s="572" t="str">
        <f>IFERROR(VLOOKUP(Tabla1[[#This Row],[Código_Actividad]],'Formulario PPGR2'!$H$10:$I$1048576,2,FALSE),"")</f>
        <v/>
      </c>
      <c r="I1170" s="384" t="str">
        <f>IFERROR(VLOOKUP(Tabla1[[#This Row],[Código_Actividad]],Tabla2[[Código]:[Total de Acciones ]],15,FALSE),"")</f>
        <v/>
      </c>
      <c r="J1170" s="556"/>
      <c r="K1170" s="558" t="str">
        <f>IFERROR(VLOOKUP($J1170,[3]LSIns!$B$5:$C$45,2,FALSE),"")</f>
        <v/>
      </c>
      <c r="L1170" s="557"/>
      <c r="M1170" s="382" t="str">
        <f>IFERROR(VLOOKUP($L1170,[4]Insumos!$C$2:$F$517,2,FALSE),"")</f>
        <v/>
      </c>
      <c r="N1170" s="505"/>
      <c r="O1170" s="338" t="str">
        <f>IFERROR(VLOOKUP($L1170,[4]Insumos!$C$2:$F$517,3,FALSE),"")</f>
        <v/>
      </c>
      <c r="P1170" s="337" t="e">
        <f>+Tabla1[[#This Row],[Precio Unitario]]*Tabla1[[#This Row],[Cantidad de Insumos]]</f>
        <v>#VALUE!</v>
      </c>
      <c r="Q1170" s="380" t="str">
        <f>IFERROR(VLOOKUP($L1170,[4]Insumos!$C$2:$F$517,4,FALSE),"")</f>
        <v/>
      </c>
      <c r="R1170" s="556"/>
    </row>
    <row r="1171" spans="2:18" x14ac:dyDescent="0.25">
      <c r="B1171" s="403" t="str">
        <f>IF(Tabla1[[#This Row],[Código_Actividad]]="","",CONCATENATE(Tabla1[[#This Row],[POA]],".",Tabla1[[#This Row],[SRS]],".",Tabla1[[#This Row],[AREA]],".",Tabla1[[#This Row],[TIPO]]))</f>
        <v/>
      </c>
      <c r="C1171" s="403" t="str">
        <f>IF(Tabla1[[#This Row],[Código_Actividad]]="","",'Formulario PPGR1'!#REF!)</f>
        <v/>
      </c>
      <c r="D1171" s="403" t="str">
        <f>IF(Tabla1[[#This Row],[Código_Actividad]]="","",'Formulario PPGR1'!#REF!)</f>
        <v/>
      </c>
      <c r="E1171" s="403" t="str">
        <f>IF(Tabla1[[#This Row],[Código_Actividad]]="","",'Formulario PPGR1'!#REF!)</f>
        <v/>
      </c>
      <c r="F1171" s="403" t="str">
        <f>IF(Tabla1[[#This Row],[Código_Actividad]]="","",'Formulario PPGR1'!#REF!)</f>
        <v/>
      </c>
      <c r="G1171" s="335"/>
      <c r="H1171" s="572" t="str">
        <f>IFERROR(VLOOKUP(Tabla1[[#This Row],[Código_Actividad]],'Formulario PPGR2'!$H$10:$I$1048576,2,FALSE),"")</f>
        <v/>
      </c>
      <c r="I1171" s="384" t="str">
        <f>IFERROR(VLOOKUP(Tabla1[[#This Row],[Código_Actividad]],Tabla2[[Código]:[Total de Acciones ]],15,FALSE),"")</f>
        <v/>
      </c>
      <c r="J1171" s="556"/>
      <c r="K1171" s="558" t="str">
        <f>IFERROR(VLOOKUP($J1171,[3]LSIns!$B$5:$C$45,2,FALSE),"")</f>
        <v/>
      </c>
      <c r="L1171" s="557"/>
      <c r="M1171" s="382" t="str">
        <f>IFERROR(VLOOKUP($L1171,[4]Insumos!$C$2:$F$517,2,FALSE),"")</f>
        <v/>
      </c>
      <c r="N1171" s="505"/>
      <c r="O1171" s="338" t="str">
        <f>IFERROR(VLOOKUP($L1171,[4]Insumos!$C$2:$F$517,3,FALSE),"")</f>
        <v/>
      </c>
      <c r="P1171" s="337" t="e">
        <f>+Tabla1[[#This Row],[Precio Unitario]]*Tabla1[[#This Row],[Cantidad de Insumos]]</f>
        <v>#VALUE!</v>
      </c>
      <c r="Q1171" s="380" t="str">
        <f>IFERROR(VLOOKUP($L1171,[4]Insumos!$C$2:$F$517,4,FALSE),"")</f>
        <v/>
      </c>
      <c r="R1171" s="556"/>
    </row>
    <row r="1172" spans="2:18" x14ac:dyDescent="0.25">
      <c r="B1172" s="403" t="str">
        <f>IF(Tabla1[[#This Row],[Código_Actividad]]="","",CONCATENATE(Tabla1[[#This Row],[POA]],".",Tabla1[[#This Row],[SRS]],".",Tabla1[[#This Row],[AREA]],".",Tabla1[[#This Row],[TIPO]]))</f>
        <v/>
      </c>
      <c r="C1172" s="403" t="str">
        <f>IF(Tabla1[[#This Row],[Código_Actividad]]="","",'Formulario PPGR1'!#REF!)</f>
        <v/>
      </c>
      <c r="D1172" s="403" t="str">
        <f>IF(Tabla1[[#This Row],[Código_Actividad]]="","",'Formulario PPGR1'!#REF!)</f>
        <v/>
      </c>
      <c r="E1172" s="403" t="str">
        <f>IF(Tabla1[[#This Row],[Código_Actividad]]="","",'Formulario PPGR1'!#REF!)</f>
        <v/>
      </c>
      <c r="F1172" s="403" t="str">
        <f>IF(Tabla1[[#This Row],[Código_Actividad]]="","",'Formulario PPGR1'!#REF!)</f>
        <v/>
      </c>
      <c r="G1172" s="335"/>
      <c r="H1172" s="572" t="str">
        <f>IFERROR(VLOOKUP(Tabla1[[#This Row],[Código_Actividad]],'Formulario PPGR2'!$H$10:$I$1048576,2,FALSE),"")</f>
        <v/>
      </c>
      <c r="I1172" s="384" t="str">
        <f>IFERROR(VLOOKUP(Tabla1[[#This Row],[Código_Actividad]],Tabla2[[Código]:[Total de Acciones ]],15,FALSE),"")</f>
        <v/>
      </c>
      <c r="J1172" s="556"/>
      <c r="K1172" s="558" t="str">
        <f>IFERROR(VLOOKUP($J1172,[3]LSIns!$B$5:$C$45,2,FALSE),"")</f>
        <v/>
      </c>
      <c r="L1172" s="557"/>
      <c r="M1172" s="382" t="str">
        <f>IFERROR(VLOOKUP($L1172,[4]Insumos!$C$2:$F$517,2,FALSE),"")</f>
        <v/>
      </c>
      <c r="N1172" s="505"/>
      <c r="O1172" s="338" t="str">
        <f>IFERROR(VLOOKUP($L1172,[4]Insumos!$C$2:$F$517,3,FALSE),"")</f>
        <v/>
      </c>
      <c r="P1172" s="337" t="e">
        <f>+Tabla1[[#This Row],[Precio Unitario]]*Tabla1[[#This Row],[Cantidad de Insumos]]</f>
        <v>#VALUE!</v>
      </c>
      <c r="Q1172" s="380" t="str">
        <f>IFERROR(VLOOKUP($L1172,[4]Insumos!$C$2:$F$517,4,FALSE),"")</f>
        <v/>
      </c>
      <c r="R1172" s="556"/>
    </row>
    <row r="1173" spans="2:18" x14ac:dyDescent="0.25">
      <c r="B1173" s="403" t="str">
        <f>IF(Tabla1[[#This Row],[Código_Actividad]]="","",CONCATENATE(Tabla1[[#This Row],[POA]],".",Tabla1[[#This Row],[SRS]],".",Tabla1[[#This Row],[AREA]],".",Tabla1[[#This Row],[TIPO]]))</f>
        <v/>
      </c>
      <c r="C1173" s="403" t="str">
        <f>IF(Tabla1[[#This Row],[Código_Actividad]]="","",'Formulario PPGR1'!#REF!)</f>
        <v/>
      </c>
      <c r="D1173" s="403" t="str">
        <f>IF(Tabla1[[#This Row],[Código_Actividad]]="","",'Formulario PPGR1'!#REF!)</f>
        <v/>
      </c>
      <c r="E1173" s="403" t="str">
        <f>IF(Tabla1[[#This Row],[Código_Actividad]]="","",'Formulario PPGR1'!#REF!)</f>
        <v/>
      </c>
      <c r="F1173" s="403" t="str">
        <f>IF(Tabla1[[#This Row],[Código_Actividad]]="","",'Formulario PPGR1'!#REF!)</f>
        <v/>
      </c>
      <c r="G1173" s="335"/>
      <c r="H1173" s="572" t="str">
        <f>IFERROR(VLOOKUP(Tabla1[[#This Row],[Código_Actividad]],'Formulario PPGR2'!$H$10:$I$1048576,2,FALSE),"")</f>
        <v/>
      </c>
      <c r="I1173" s="384" t="str">
        <f>IFERROR(VLOOKUP(Tabla1[[#This Row],[Código_Actividad]],Tabla2[[Código]:[Total de Acciones ]],15,FALSE),"")</f>
        <v/>
      </c>
      <c r="J1173" s="556"/>
      <c r="K1173" s="558" t="str">
        <f>IFERROR(VLOOKUP($J1173,[3]LSIns!$B$5:$C$45,2,FALSE),"")</f>
        <v/>
      </c>
      <c r="L1173" s="557"/>
      <c r="M1173" s="382" t="str">
        <f>IFERROR(VLOOKUP($L1173,[4]Insumos!$C$2:$F$517,2,FALSE),"")</f>
        <v/>
      </c>
      <c r="N1173" s="505"/>
      <c r="O1173" s="338" t="str">
        <f>IFERROR(VLOOKUP($L1173,[4]Insumos!$C$2:$F$517,3,FALSE),"")</f>
        <v/>
      </c>
      <c r="P1173" s="337" t="e">
        <f>+Tabla1[[#This Row],[Precio Unitario]]*Tabla1[[#This Row],[Cantidad de Insumos]]</f>
        <v>#VALUE!</v>
      </c>
      <c r="Q1173" s="380" t="str">
        <f>IFERROR(VLOOKUP($L1173,[4]Insumos!$C$2:$F$517,4,FALSE),"")</f>
        <v/>
      </c>
      <c r="R1173" s="556"/>
    </row>
    <row r="1174" spans="2:18" x14ac:dyDescent="0.25">
      <c r="B1174" s="403" t="str">
        <f>IF(Tabla1[[#This Row],[Código_Actividad]]="","",CONCATENATE(Tabla1[[#This Row],[POA]],".",Tabla1[[#This Row],[SRS]],".",Tabla1[[#This Row],[AREA]],".",Tabla1[[#This Row],[TIPO]]))</f>
        <v/>
      </c>
      <c r="C1174" s="403" t="str">
        <f>IF(Tabla1[[#This Row],[Código_Actividad]]="","",'Formulario PPGR1'!#REF!)</f>
        <v/>
      </c>
      <c r="D1174" s="403" t="str">
        <f>IF(Tabla1[[#This Row],[Código_Actividad]]="","",'Formulario PPGR1'!#REF!)</f>
        <v/>
      </c>
      <c r="E1174" s="403" t="str">
        <f>IF(Tabla1[[#This Row],[Código_Actividad]]="","",'Formulario PPGR1'!#REF!)</f>
        <v/>
      </c>
      <c r="F1174" s="403" t="str">
        <f>IF(Tabla1[[#This Row],[Código_Actividad]]="","",'Formulario PPGR1'!#REF!)</f>
        <v/>
      </c>
      <c r="G1174" s="335"/>
      <c r="H1174" s="572" t="str">
        <f>IFERROR(VLOOKUP(Tabla1[[#This Row],[Código_Actividad]],'Formulario PPGR2'!$H$10:$I$1048576,2,FALSE),"")</f>
        <v/>
      </c>
      <c r="I1174" s="384" t="str">
        <f>IFERROR(VLOOKUP(Tabla1[[#This Row],[Código_Actividad]],Tabla2[[Código]:[Total de Acciones ]],15,FALSE),"")</f>
        <v/>
      </c>
      <c r="J1174" s="556"/>
      <c r="K1174" s="558" t="str">
        <f>IFERROR(VLOOKUP($J1174,[3]LSIns!$B$5:$C$45,2,FALSE),"")</f>
        <v/>
      </c>
      <c r="L1174" s="557"/>
      <c r="M1174" s="382" t="str">
        <f>IFERROR(VLOOKUP($L1174,[4]Insumos!$C$2:$F$517,2,FALSE),"")</f>
        <v/>
      </c>
      <c r="N1174" s="505"/>
      <c r="O1174" s="338" t="str">
        <f>IFERROR(VLOOKUP($L1174,[4]Insumos!$C$2:$F$517,3,FALSE),"")</f>
        <v/>
      </c>
      <c r="P1174" s="337" t="e">
        <f>+Tabla1[[#This Row],[Precio Unitario]]*Tabla1[[#This Row],[Cantidad de Insumos]]</f>
        <v>#VALUE!</v>
      </c>
      <c r="Q1174" s="380" t="str">
        <f>IFERROR(VLOOKUP($L1174,[4]Insumos!$C$2:$F$517,4,FALSE),"")</f>
        <v/>
      </c>
      <c r="R1174" s="556"/>
    </row>
    <row r="1175" spans="2:18" x14ac:dyDescent="0.25">
      <c r="B1175" s="403" t="str">
        <f>IF(Tabla1[[#This Row],[Código_Actividad]]="","",CONCATENATE(Tabla1[[#This Row],[POA]],".",Tabla1[[#This Row],[SRS]],".",Tabla1[[#This Row],[AREA]],".",Tabla1[[#This Row],[TIPO]]))</f>
        <v/>
      </c>
      <c r="C1175" s="403" t="str">
        <f>IF(Tabla1[[#This Row],[Código_Actividad]]="","",'Formulario PPGR1'!#REF!)</f>
        <v/>
      </c>
      <c r="D1175" s="403" t="str">
        <f>IF(Tabla1[[#This Row],[Código_Actividad]]="","",'Formulario PPGR1'!#REF!)</f>
        <v/>
      </c>
      <c r="E1175" s="403" t="str">
        <f>IF(Tabla1[[#This Row],[Código_Actividad]]="","",'Formulario PPGR1'!#REF!)</f>
        <v/>
      </c>
      <c r="F1175" s="403" t="str">
        <f>IF(Tabla1[[#This Row],[Código_Actividad]]="","",'Formulario PPGR1'!#REF!)</f>
        <v/>
      </c>
      <c r="G1175" s="335"/>
      <c r="H1175" s="572" t="str">
        <f>IFERROR(VLOOKUP(Tabla1[[#This Row],[Código_Actividad]],'Formulario PPGR2'!$H$10:$I$1048576,2,FALSE),"")</f>
        <v/>
      </c>
      <c r="I1175" s="384" t="str">
        <f>IFERROR(VLOOKUP(Tabla1[[#This Row],[Código_Actividad]],Tabla2[[Código]:[Total de Acciones ]],15,FALSE),"")</f>
        <v/>
      </c>
      <c r="J1175" s="556"/>
      <c r="K1175" s="558" t="str">
        <f>IFERROR(VLOOKUP($J1175,[3]LSIns!$B$5:$C$45,2,FALSE),"")</f>
        <v/>
      </c>
      <c r="L1175" s="557"/>
      <c r="M1175" s="382" t="str">
        <f>IFERROR(VLOOKUP($L1175,[4]Insumos!$C$2:$F$517,2,FALSE),"")</f>
        <v/>
      </c>
      <c r="N1175" s="505"/>
      <c r="O1175" s="338" t="str">
        <f>IFERROR(VLOOKUP($L1175,[4]Insumos!$C$2:$F$517,3,FALSE),"")</f>
        <v/>
      </c>
      <c r="P1175" s="337" t="e">
        <f>+Tabla1[[#This Row],[Precio Unitario]]*Tabla1[[#This Row],[Cantidad de Insumos]]</f>
        <v>#VALUE!</v>
      </c>
      <c r="Q1175" s="380" t="str">
        <f>IFERROR(VLOOKUP($L1175,[4]Insumos!$C$2:$F$517,4,FALSE),"")</f>
        <v/>
      </c>
      <c r="R1175" s="556"/>
    </row>
    <row r="1176" spans="2:18" x14ac:dyDescent="0.25">
      <c r="B1176" s="403" t="str">
        <f>IF(Tabla1[[#This Row],[Código_Actividad]]="","",CONCATENATE(Tabla1[[#This Row],[POA]],".",Tabla1[[#This Row],[SRS]],".",Tabla1[[#This Row],[AREA]],".",Tabla1[[#This Row],[TIPO]]))</f>
        <v/>
      </c>
      <c r="C1176" s="403" t="str">
        <f>IF(Tabla1[[#This Row],[Código_Actividad]]="","",'Formulario PPGR1'!#REF!)</f>
        <v/>
      </c>
      <c r="D1176" s="403" t="str">
        <f>IF(Tabla1[[#This Row],[Código_Actividad]]="","",'Formulario PPGR1'!#REF!)</f>
        <v/>
      </c>
      <c r="E1176" s="403" t="str">
        <f>IF(Tabla1[[#This Row],[Código_Actividad]]="","",'Formulario PPGR1'!#REF!)</f>
        <v/>
      </c>
      <c r="F1176" s="403" t="str">
        <f>IF(Tabla1[[#This Row],[Código_Actividad]]="","",'Formulario PPGR1'!#REF!)</f>
        <v/>
      </c>
      <c r="G1176" s="335"/>
      <c r="H1176" s="572" t="str">
        <f>IFERROR(VLOOKUP(Tabla1[[#This Row],[Código_Actividad]],'Formulario PPGR2'!$H$10:$I$1048576,2,FALSE),"")</f>
        <v/>
      </c>
      <c r="I1176" s="384" t="str">
        <f>IFERROR(VLOOKUP(Tabla1[[#This Row],[Código_Actividad]],Tabla2[[Código]:[Total de Acciones ]],15,FALSE),"")</f>
        <v/>
      </c>
      <c r="J1176" s="556"/>
      <c r="K1176" s="558" t="str">
        <f>IFERROR(VLOOKUP($J1176,[3]LSIns!$B$5:$C$45,2,FALSE),"")</f>
        <v/>
      </c>
      <c r="L1176" s="557"/>
      <c r="M1176" s="382" t="str">
        <f>IFERROR(VLOOKUP($L1176,[4]Insumos!$C$2:$F$517,2,FALSE),"")</f>
        <v/>
      </c>
      <c r="N1176" s="505"/>
      <c r="O1176" s="338" t="str">
        <f>IFERROR(VLOOKUP($L1176,[4]Insumos!$C$2:$F$517,3,FALSE),"")</f>
        <v/>
      </c>
      <c r="P1176" s="337" t="e">
        <f>+Tabla1[[#This Row],[Precio Unitario]]*Tabla1[[#This Row],[Cantidad de Insumos]]</f>
        <v>#VALUE!</v>
      </c>
      <c r="Q1176" s="380" t="str">
        <f>IFERROR(VLOOKUP($L1176,[4]Insumos!$C$2:$F$517,4,FALSE),"")</f>
        <v/>
      </c>
      <c r="R1176" s="556"/>
    </row>
    <row r="1177" spans="2:18" x14ac:dyDescent="0.25">
      <c r="B1177" s="403" t="str">
        <f>IF(Tabla1[[#This Row],[Código_Actividad]]="","",CONCATENATE(Tabla1[[#This Row],[POA]],".",Tabla1[[#This Row],[SRS]],".",Tabla1[[#This Row],[AREA]],".",Tabla1[[#This Row],[TIPO]]))</f>
        <v/>
      </c>
      <c r="C1177" s="403" t="str">
        <f>IF(Tabla1[[#This Row],[Código_Actividad]]="","",'Formulario PPGR1'!#REF!)</f>
        <v/>
      </c>
      <c r="D1177" s="403" t="str">
        <f>IF(Tabla1[[#This Row],[Código_Actividad]]="","",'Formulario PPGR1'!#REF!)</f>
        <v/>
      </c>
      <c r="E1177" s="403" t="str">
        <f>IF(Tabla1[[#This Row],[Código_Actividad]]="","",'Formulario PPGR1'!#REF!)</f>
        <v/>
      </c>
      <c r="F1177" s="403" t="str">
        <f>IF(Tabla1[[#This Row],[Código_Actividad]]="","",'Formulario PPGR1'!#REF!)</f>
        <v/>
      </c>
      <c r="G1177" s="335"/>
      <c r="H1177" s="572" t="str">
        <f>IFERROR(VLOOKUP(Tabla1[[#This Row],[Código_Actividad]],'Formulario PPGR2'!$H$10:$I$1048576,2,FALSE),"")</f>
        <v/>
      </c>
      <c r="I1177" s="384" t="str">
        <f>IFERROR(VLOOKUP(Tabla1[[#This Row],[Código_Actividad]],Tabla2[[Código]:[Total de Acciones ]],15,FALSE),"")</f>
        <v/>
      </c>
      <c r="J1177" s="556"/>
      <c r="K1177" s="558" t="str">
        <f>IFERROR(VLOOKUP($J1177,[3]LSIns!$B$5:$C$45,2,FALSE),"")</f>
        <v/>
      </c>
      <c r="L1177" s="557"/>
      <c r="M1177" s="382" t="str">
        <f>IFERROR(VLOOKUP($L1177,[4]Insumos!$C$2:$F$517,2,FALSE),"")</f>
        <v/>
      </c>
      <c r="N1177" s="505"/>
      <c r="O1177" s="338" t="str">
        <f>IFERROR(VLOOKUP($L1177,[4]Insumos!$C$2:$F$517,3,FALSE),"")</f>
        <v/>
      </c>
      <c r="P1177" s="337" t="e">
        <f>+Tabla1[[#This Row],[Precio Unitario]]*Tabla1[[#This Row],[Cantidad de Insumos]]</f>
        <v>#VALUE!</v>
      </c>
      <c r="Q1177" s="380" t="str">
        <f>IFERROR(VLOOKUP($L1177,[4]Insumos!$C$2:$F$517,4,FALSE),"")</f>
        <v/>
      </c>
      <c r="R1177" s="556"/>
    </row>
    <row r="1178" spans="2:18" x14ac:dyDescent="0.25">
      <c r="B1178" s="403" t="str">
        <f>IF(Tabla1[[#This Row],[Código_Actividad]]="","",CONCATENATE(Tabla1[[#This Row],[POA]],".",Tabla1[[#This Row],[SRS]],".",Tabla1[[#This Row],[AREA]],".",Tabla1[[#This Row],[TIPO]]))</f>
        <v/>
      </c>
      <c r="C1178" s="403" t="str">
        <f>IF(Tabla1[[#This Row],[Código_Actividad]]="","",'Formulario PPGR1'!#REF!)</f>
        <v/>
      </c>
      <c r="D1178" s="403" t="str">
        <f>IF(Tabla1[[#This Row],[Código_Actividad]]="","",'Formulario PPGR1'!#REF!)</f>
        <v/>
      </c>
      <c r="E1178" s="403" t="str">
        <f>IF(Tabla1[[#This Row],[Código_Actividad]]="","",'Formulario PPGR1'!#REF!)</f>
        <v/>
      </c>
      <c r="F1178" s="403" t="str">
        <f>IF(Tabla1[[#This Row],[Código_Actividad]]="","",'Formulario PPGR1'!#REF!)</f>
        <v/>
      </c>
      <c r="G1178" s="335"/>
      <c r="H1178" s="572" t="str">
        <f>IFERROR(VLOOKUP(Tabla1[[#This Row],[Código_Actividad]],'Formulario PPGR2'!$H$10:$I$1048576,2,FALSE),"")</f>
        <v/>
      </c>
      <c r="I1178" s="384" t="str">
        <f>IFERROR(VLOOKUP(Tabla1[[#This Row],[Código_Actividad]],Tabla2[[Código]:[Total de Acciones ]],15,FALSE),"")</f>
        <v/>
      </c>
      <c r="J1178" s="556"/>
      <c r="K1178" s="558" t="str">
        <f>IFERROR(VLOOKUP($J1178,[3]LSIns!$B$5:$C$45,2,FALSE),"")</f>
        <v/>
      </c>
      <c r="L1178" s="557"/>
      <c r="M1178" s="382" t="str">
        <f>IFERROR(VLOOKUP($L1178,[4]Insumos!$C$2:$F$517,2,FALSE),"")</f>
        <v/>
      </c>
      <c r="N1178" s="505"/>
      <c r="O1178" s="338" t="str">
        <f>IFERROR(VLOOKUP($L1178,[4]Insumos!$C$2:$F$517,3,FALSE),"")</f>
        <v/>
      </c>
      <c r="P1178" s="337" t="e">
        <f>+Tabla1[[#This Row],[Precio Unitario]]*Tabla1[[#This Row],[Cantidad de Insumos]]</f>
        <v>#VALUE!</v>
      </c>
      <c r="Q1178" s="380" t="str">
        <f>IFERROR(VLOOKUP($L1178,[4]Insumos!$C$2:$F$517,4,FALSE),"")</f>
        <v/>
      </c>
      <c r="R1178" s="556"/>
    </row>
    <row r="1179" spans="2:18" x14ac:dyDescent="0.25">
      <c r="B1179" s="403" t="str">
        <f>IF(Tabla1[[#This Row],[Código_Actividad]]="","",CONCATENATE(Tabla1[[#This Row],[POA]],".",Tabla1[[#This Row],[SRS]],".",Tabla1[[#This Row],[AREA]],".",Tabla1[[#This Row],[TIPO]]))</f>
        <v/>
      </c>
      <c r="C1179" s="403" t="str">
        <f>IF(Tabla1[[#This Row],[Código_Actividad]]="","",'Formulario PPGR1'!#REF!)</f>
        <v/>
      </c>
      <c r="D1179" s="403" t="str">
        <f>IF(Tabla1[[#This Row],[Código_Actividad]]="","",'Formulario PPGR1'!#REF!)</f>
        <v/>
      </c>
      <c r="E1179" s="403" t="str">
        <f>IF(Tabla1[[#This Row],[Código_Actividad]]="","",'Formulario PPGR1'!#REF!)</f>
        <v/>
      </c>
      <c r="F1179" s="403" t="str">
        <f>IF(Tabla1[[#This Row],[Código_Actividad]]="","",'Formulario PPGR1'!#REF!)</f>
        <v/>
      </c>
      <c r="G1179" s="335"/>
      <c r="H1179" s="572" t="str">
        <f>IFERROR(VLOOKUP(Tabla1[[#This Row],[Código_Actividad]],'Formulario PPGR2'!$H$10:$I$1048576,2,FALSE),"")</f>
        <v/>
      </c>
      <c r="I1179" s="384" t="str">
        <f>IFERROR(VLOOKUP(Tabla1[[#This Row],[Código_Actividad]],Tabla2[[Código]:[Total de Acciones ]],15,FALSE),"")</f>
        <v/>
      </c>
      <c r="J1179" s="556"/>
      <c r="K1179" s="558" t="str">
        <f>IFERROR(VLOOKUP($J1179,[3]LSIns!$B$5:$C$45,2,FALSE),"")</f>
        <v/>
      </c>
      <c r="L1179" s="557"/>
      <c r="M1179" s="382" t="str">
        <f>IFERROR(VLOOKUP($L1179,[4]Insumos!$C$2:$F$517,2,FALSE),"")</f>
        <v/>
      </c>
      <c r="N1179" s="505"/>
      <c r="O1179" s="338" t="str">
        <f>IFERROR(VLOOKUP($L1179,[4]Insumos!$C$2:$F$517,3,FALSE),"")</f>
        <v/>
      </c>
      <c r="P1179" s="337" t="e">
        <f>+Tabla1[[#This Row],[Precio Unitario]]*Tabla1[[#This Row],[Cantidad de Insumos]]</f>
        <v>#VALUE!</v>
      </c>
      <c r="Q1179" s="380" t="str">
        <f>IFERROR(VLOOKUP($L1179,[4]Insumos!$C$2:$F$517,4,FALSE),"")</f>
        <v/>
      </c>
      <c r="R1179" s="556"/>
    </row>
    <row r="1180" spans="2:18" x14ac:dyDescent="0.25">
      <c r="B1180" s="403" t="str">
        <f>IF(Tabla1[[#This Row],[Código_Actividad]]="","",CONCATENATE(Tabla1[[#This Row],[POA]],".",Tabla1[[#This Row],[SRS]],".",Tabla1[[#This Row],[AREA]],".",Tabla1[[#This Row],[TIPO]]))</f>
        <v/>
      </c>
      <c r="C1180" s="403" t="str">
        <f>IF(Tabla1[[#This Row],[Código_Actividad]]="","",'Formulario PPGR1'!#REF!)</f>
        <v/>
      </c>
      <c r="D1180" s="403" t="str">
        <f>IF(Tabla1[[#This Row],[Código_Actividad]]="","",'Formulario PPGR1'!#REF!)</f>
        <v/>
      </c>
      <c r="E1180" s="403" t="str">
        <f>IF(Tabla1[[#This Row],[Código_Actividad]]="","",'Formulario PPGR1'!#REF!)</f>
        <v/>
      </c>
      <c r="F1180" s="403" t="str">
        <f>IF(Tabla1[[#This Row],[Código_Actividad]]="","",'Formulario PPGR1'!#REF!)</f>
        <v/>
      </c>
      <c r="G1180" s="335"/>
      <c r="H1180" s="572" t="str">
        <f>IFERROR(VLOOKUP(Tabla1[[#This Row],[Código_Actividad]],'Formulario PPGR2'!$H$10:$I$1048576,2,FALSE),"")</f>
        <v/>
      </c>
      <c r="I1180" s="384" t="str">
        <f>IFERROR(VLOOKUP(Tabla1[[#This Row],[Código_Actividad]],Tabla2[[Código]:[Total de Acciones ]],15,FALSE),"")</f>
        <v/>
      </c>
      <c r="J1180" s="556"/>
      <c r="K1180" s="558" t="str">
        <f>IFERROR(VLOOKUP($J1180,[3]LSIns!$B$5:$C$45,2,FALSE),"")</f>
        <v/>
      </c>
      <c r="L1180" s="557"/>
      <c r="M1180" s="382" t="str">
        <f>IFERROR(VLOOKUP($L1180,[4]Insumos!$C$2:$F$517,2,FALSE),"")</f>
        <v/>
      </c>
      <c r="N1180" s="505"/>
      <c r="O1180" s="338" t="str">
        <f>IFERROR(VLOOKUP($L1180,[4]Insumos!$C$2:$F$517,3,FALSE),"")</f>
        <v/>
      </c>
      <c r="P1180" s="337" t="e">
        <f>+Tabla1[[#This Row],[Precio Unitario]]*Tabla1[[#This Row],[Cantidad de Insumos]]</f>
        <v>#VALUE!</v>
      </c>
      <c r="Q1180" s="380" t="str">
        <f>IFERROR(VLOOKUP($L1180,[4]Insumos!$C$2:$F$517,4,FALSE),"")</f>
        <v/>
      </c>
      <c r="R1180" s="556"/>
    </row>
    <row r="1181" spans="2:18" x14ac:dyDescent="0.25">
      <c r="B1181" s="403" t="str">
        <f>IF(Tabla1[[#This Row],[Código_Actividad]]="","",CONCATENATE(Tabla1[[#This Row],[POA]],".",Tabla1[[#This Row],[SRS]],".",Tabla1[[#This Row],[AREA]],".",Tabla1[[#This Row],[TIPO]]))</f>
        <v/>
      </c>
      <c r="C1181" s="403" t="str">
        <f>IF(Tabla1[[#This Row],[Código_Actividad]]="","",'Formulario PPGR1'!#REF!)</f>
        <v/>
      </c>
      <c r="D1181" s="403" t="str">
        <f>IF(Tabla1[[#This Row],[Código_Actividad]]="","",'Formulario PPGR1'!#REF!)</f>
        <v/>
      </c>
      <c r="E1181" s="403" t="str">
        <f>IF(Tabla1[[#This Row],[Código_Actividad]]="","",'Formulario PPGR1'!#REF!)</f>
        <v/>
      </c>
      <c r="F1181" s="403" t="str">
        <f>IF(Tabla1[[#This Row],[Código_Actividad]]="","",'Formulario PPGR1'!#REF!)</f>
        <v/>
      </c>
      <c r="G1181" s="335"/>
      <c r="H1181" s="572" t="str">
        <f>IFERROR(VLOOKUP(Tabla1[[#This Row],[Código_Actividad]],'Formulario PPGR2'!$H$10:$I$1048576,2,FALSE),"")</f>
        <v/>
      </c>
      <c r="I1181" s="384" t="str">
        <f>IFERROR(VLOOKUP(Tabla1[[#This Row],[Código_Actividad]],Tabla2[[Código]:[Total de Acciones ]],15,FALSE),"")</f>
        <v/>
      </c>
      <c r="J1181" s="556"/>
      <c r="K1181" s="558" t="str">
        <f>IFERROR(VLOOKUP($J1181,[3]LSIns!$B$5:$C$45,2,FALSE),"")</f>
        <v/>
      </c>
      <c r="L1181" s="557"/>
      <c r="M1181" s="382" t="str">
        <f>IFERROR(VLOOKUP($L1181,[4]Insumos!$C$2:$F$517,2,FALSE),"")</f>
        <v/>
      </c>
      <c r="N1181" s="505"/>
      <c r="O1181" s="338" t="str">
        <f>IFERROR(VLOOKUP($L1181,[4]Insumos!$C$2:$F$517,3,FALSE),"")</f>
        <v/>
      </c>
      <c r="P1181" s="337" t="e">
        <f>+Tabla1[[#This Row],[Precio Unitario]]*Tabla1[[#This Row],[Cantidad de Insumos]]</f>
        <v>#VALUE!</v>
      </c>
      <c r="Q1181" s="380" t="str">
        <f>IFERROR(VLOOKUP($L1181,[4]Insumos!$C$2:$F$517,4,FALSE),"")</f>
        <v/>
      </c>
      <c r="R1181" s="556"/>
    </row>
    <row r="1182" spans="2:18" x14ac:dyDescent="0.25">
      <c r="B1182" s="403" t="str">
        <f>IF(Tabla1[[#This Row],[Código_Actividad]]="","",CONCATENATE(Tabla1[[#This Row],[POA]],".",Tabla1[[#This Row],[SRS]],".",Tabla1[[#This Row],[AREA]],".",Tabla1[[#This Row],[TIPO]]))</f>
        <v/>
      </c>
      <c r="C1182" s="403" t="str">
        <f>IF(Tabla1[[#This Row],[Código_Actividad]]="","",'Formulario PPGR1'!#REF!)</f>
        <v/>
      </c>
      <c r="D1182" s="403" t="str">
        <f>IF(Tabla1[[#This Row],[Código_Actividad]]="","",'Formulario PPGR1'!#REF!)</f>
        <v/>
      </c>
      <c r="E1182" s="403" t="str">
        <f>IF(Tabla1[[#This Row],[Código_Actividad]]="","",'Formulario PPGR1'!#REF!)</f>
        <v/>
      </c>
      <c r="F1182" s="403" t="str">
        <f>IF(Tabla1[[#This Row],[Código_Actividad]]="","",'Formulario PPGR1'!#REF!)</f>
        <v/>
      </c>
      <c r="G1182" s="335"/>
      <c r="H1182" s="572" t="str">
        <f>IFERROR(VLOOKUP(Tabla1[[#This Row],[Código_Actividad]],'Formulario PPGR2'!$H$10:$I$1048576,2,FALSE),"")</f>
        <v/>
      </c>
      <c r="I1182" s="384" t="str">
        <f>IFERROR(VLOOKUP(Tabla1[[#This Row],[Código_Actividad]],Tabla2[[Código]:[Total de Acciones ]],15,FALSE),"")</f>
        <v/>
      </c>
      <c r="J1182" s="556"/>
      <c r="K1182" s="558" t="str">
        <f>IFERROR(VLOOKUP($J1182,[3]LSIns!$B$5:$C$45,2,FALSE),"")</f>
        <v/>
      </c>
      <c r="L1182" s="557"/>
      <c r="M1182" s="382" t="str">
        <f>IFERROR(VLOOKUP($L1182,[4]Insumos!$C$2:$F$517,2,FALSE),"")</f>
        <v/>
      </c>
      <c r="N1182" s="505"/>
      <c r="O1182" s="338" t="str">
        <f>IFERROR(VLOOKUP($L1182,[4]Insumos!$C$2:$F$517,3,FALSE),"")</f>
        <v/>
      </c>
      <c r="P1182" s="337" t="e">
        <f>+Tabla1[[#This Row],[Precio Unitario]]*Tabla1[[#This Row],[Cantidad de Insumos]]</f>
        <v>#VALUE!</v>
      </c>
      <c r="Q1182" s="380" t="str">
        <f>IFERROR(VLOOKUP($L1182,[4]Insumos!$C$2:$F$517,4,FALSE),"")</f>
        <v/>
      </c>
      <c r="R1182" s="556"/>
    </row>
    <row r="1183" spans="2:18" x14ac:dyDescent="0.25">
      <c r="B1183" s="403" t="str">
        <f>IF(Tabla1[[#This Row],[Código_Actividad]]="","",CONCATENATE(Tabla1[[#This Row],[POA]],".",Tabla1[[#This Row],[SRS]],".",Tabla1[[#This Row],[AREA]],".",Tabla1[[#This Row],[TIPO]]))</f>
        <v/>
      </c>
      <c r="C1183" s="403" t="str">
        <f>IF(Tabla1[[#This Row],[Código_Actividad]]="","",'Formulario PPGR1'!#REF!)</f>
        <v/>
      </c>
      <c r="D1183" s="403" t="str">
        <f>IF(Tabla1[[#This Row],[Código_Actividad]]="","",'Formulario PPGR1'!#REF!)</f>
        <v/>
      </c>
      <c r="E1183" s="403" t="str">
        <f>IF(Tabla1[[#This Row],[Código_Actividad]]="","",'Formulario PPGR1'!#REF!)</f>
        <v/>
      </c>
      <c r="F1183" s="403" t="str">
        <f>IF(Tabla1[[#This Row],[Código_Actividad]]="","",'Formulario PPGR1'!#REF!)</f>
        <v/>
      </c>
      <c r="G1183" s="335"/>
      <c r="H1183" s="572" t="str">
        <f>IFERROR(VLOOKUP(Tabla1[[#This Row],[Código_Actividad]],'Formulario PPGR2'!$H$10:$I$1048576,2,FALSE),"")</f>
        <v/>
      </c>
      <c r="I1183" s="384" t="str">
        <f>IFERROR(VLOOKUP(Tabla1[[#This Row],[Código_Actividad]],Tabla2[[Código]:[Total de Acciones ]],15,FALSE),"")</f>
        <v/>
      </c>
      <c r="J1183" s="556"/>
      <c r="K1183" s="558" t="str">
        <f>IFERROR(VLOOKUP($J1183,[3]LSIns!$B$5:$C$45,2,FALSE),"")</f>
        <v/>
      </c>
      <c r="L1183" s="557"/>
      <c r="M1183" s="382" t="str">
        <f>IFERROR(VLOOKUP($L1183,[4]Insumos!$C$2:$F$517,2,FALSE),"")</f>
        <v/>
      </c>
      <c r="N1183" s="505"/>
      <c r="O1183" s="338" t="str">
        <f>IFERROR(VLOOKUP($L1183,[4]Insumos!$C$2:$F$517,3,FALSE),"")</f>
        <v/>
      </c>
      <c r="P1183" s="337" t="e">
        <f>+Tabla1[[#This Row],[Precio Unitario]]*Tabla1[[#This Row],[Cantidad de Insumos]]</f>
        <v>#VALUE!</v>
      </c>
      <c r="Q1183" s="380" t="str">
        <f>IFERROR(VLOOKUP($L1183,[4]Insumos!$C$2:$F$517,4,FALSE),"")</f>
        <v/>
      </c>
      <c r="R1183" s="556"/>
    </row>
    <row r="1184" spans="2:18" x14ac:dyDescent="0.25">
      <c r="B1184" s="403" t="str">
        <f>IF(Tabla1[[#This Row],[Código_Actividad]]="","",CONCATENATE(Tabla1[[#This Row],[POA]],".",Tabla1[[#This Row],[SRS]],".",Tabla1[[#This Row],[AREA]],".",Tabla1[[#This Row],[TIPO]]))</f>
        <v/>
      </c>
      <c r="C1184" s="403" t="str">
        <f>IF(Tabla1[[#This Row],[Código_Actividad]]="","",'Formulario PPGR1'!#REF!)</f>
        <v/>
      </c>
      <c r="D1184" s="403" t="str">
        <f>IF(Tabla1[[#This Row],[Código_Actividad]]="","",'Formulario PPGR1'!#REF!)</f>
        <v/>
      </c>
      <c r="E1184" s="403" t="str">
        <f>IF(Tabla1[[#This Row],[Código_Actividad]]="","",'Formulario PPGR1'!#REF!)</f>
        <v/>
      </c>
      <c r="F1184" s="403" t="str">
        <f>IF(Tabla1[[#This Row],[Código_Actividad]]="","",'Formulario PPGR1'!#REF!)</f>
        <v/>
      </c>
      <c r="G1184" s="335"/>
      <c r="H1184" s="572" t="str">
        <f>IFERROR(VLOOKUP(Tabla1[[#This Row],[Código_Actividad]],'Formulario PPGR2'!$H$10:$I$1048576,2,FALSE),"")</f>
        <v/>
      </c>
      <c r="I1184" s="384" t="str">
        <f>IFERROR(VLOOKUP(Tabla1[[#This Row],[Código_Actividad]],Tabla2[[Código]:[Total de Acciones ]],15,FALSE),"")</f>
        <v/>
      </c>
      <c r="J1184" s="556"/>
      <c r="K1184" s="558" t="str">
        <f>IFERROR(VLOOKUP($J1184,[3]LSIns!$B$5:$C$45,2,FALSE),"")</f>
        <v/>
      </c>
      <c r="L1184" s="557"/>
      <c r="M1184" s="382" t="str">
        <f>IFERROR(VLOOKUP($L1184,[4]Insumos!$C$2:$F$517,2,FALSE),"")</f>
        <v/>
      </c>
      <c r="N1184" s="505"/>
      <c r="O1184" s="338" t="str">
        <f>IFERROR(VLOOKUP($L1184,[4]Insumos!$C$2:$F$517,3,FALSE),"")</f>
        <v/>
      </c>
      <c r="P1184" s="337" t="e">
        <f>+Tabla1[[#This Row],[Precio Unitario]]*Tabla1[[#This Row],[Cantidad de Insumos]]</f>
        <v>#VALUE!</v>
      </c>
      <c r="Q1184" s="380" t="str">
        <f>IFERROR(VLOOKUP($L1184,[4]Insumos!$C$2:$F$517,4,FALSE),"")</f>
        <v/>
      </c>
      <c r="R1184" s="556"/>
    </row>
    <row r="1185" spans="2:18" x14ac:dyDescent="0.25">
      <c r="B1185" s="403" t="str">
        <f>IF(Tabla1[[#This Row],[Código_Actividad]]="","",CONCATENATE(Tabla1[[#This Row],[POA]],".",Tabla1[[#This Row],[SRS]],".",Tabla1[[#This Row],[AREA]],".",Tabla1[[#This Row],[TIPO]]))</f>
        <v/>
      </c>
      <c r="C1185" s="403" t="str">
        <f>IF(Tabla1[[#This Row],[Código_Actividad]]="","",'Formulario PPGR1'!#REF!)</f>
        <v/>
      </c>
      <c r="D1185" s="403" t="str">
        <f>IF(Tabla1[[#This Row],[Código_Actividad]]="","",'Formulario PPGR1'!#REF!)</f>
        <v/>
      </c>
      <c r="E1185" s="403" t="str">
        <f>IF(Tabla1[[#This Row],[Código_Actividad]]="","",'Formulario PPGR1'!#REF!)</f>
        <v/>
      </c>
      <c r="F1185" s="403" t="str">
        <f>IF(Tabla1[[#This Row],[Código_Actividad]]="","",'Formulario PPGR1'!#REF!)</f>
        <v/>
      </c>
      <c r="G1185" s="335"/>
      <c r="H1185" s="572" t="str">
        <f>IFERROR(VLOOKUP(Tabla1[[#This Row],[Código_Actividad]],'Formulario PPGR2'!$H$10:$I$1048576,2,FALSE),"")</f>
        <v/>
      </c>
      <c r="I1185" s="384" t="str">
        <f>IFERROR(VLOOKUP(Tabla1[[#This Row],[Código_Actividad]],Tabla2[[Código]:[Total de Acciones ]],15,FALSE),"")</f>
        <v/>
      </c>
      <c r="J1185" s="556"/>
      <c r="K1185" s="558" t="str">
        <f>IFERROR(VLOOKUP($J1185,[3]LSIns!$B$5:$C$45,2,FALSE),"")</f>
        <v/>
      </c>
      <c r="L1185" s="557"/>
      <c r="M1185" s="382" t="str">
        <f>IFERROR(VLOOKUP($L1185,[4]Insumos!$C$2:$F$517,2,FALSE),"")</f>
        <v/>
      </c>
      <c r="N1185" s="505"/>
      <c r="O1185" s="338" t="str">
        <f>IFERROR(VLOOKUP($L1185,[4]Insumos!$C$2:$F$517,3,FALSE),"")</f>
        <v/>
      </c>
      <c r="P1185" s="337" t="e">
        <f>+Tabla1[[#This Row],[Precio Unitario]]*Tabla1[[#This Row],[Cantidad de Insumos]]</f>
        <v>#VALUE!</v>
      </c>
      <c r="Q1185" s="380" t="str">
        <f>IFERROR(VLOOKUP($L1185,[4]Insumos!$C$2:$F$517,4,FALSE),"")</f>
        <v/>
      </c>
      <c r="R1185" s="556"/>
    </row>
    <row r="1186" spans="2:18" x14ac:dyDescent="0.25">
      <c r="B1186" s="403" t="str">
        <f>IF(Tabla1[[#This Row],[Código_Actividad]]="","",CONCATENATE(Tabla1[[#This Row],[POA]],".",Tabla1[[#This Row],[SRS]],".",Tabla1[[#This Row],[AREA]],".",Tabla1[[#This Row],[TIPO]]))</f>
        <v/>
      </c>
      <c r="C1186" s="403" t="str">
        <f>IF(Tabla1[[#This Row],[Código_Actividad]]="","",'Formulario PPGR1'!#REF!)</f>
        <v/>
      </c>
      <c r="D1186" s="403" t="str">
        <f>IF(Tabla1[[#This Row],[Código_Actividad]]="","",'Formulario PPGR1'!#REF!)</f>
        <v/>
      </c>
      <c r="E1186" s="403" t="str">
        <f>IF(Tabla1[[#This Row],[Código_Actividad]]="","",'Formulario PPGR1'!#REF!)</f>
        <v/>
      </c>
      <c r="F1186" s="403" t="str">
        <f>IF(Tabla1[[#This Row],[Código_Actividad]]="","",'Formulario PPGR1'!#REF!)</f>
        <v/>
      </c>
      <c r="G1186" s="335"/>
      <c r="H1186" s="572" t="str">
        <f>IFERROR(VLOOKUP(Tabla1[[#This Row],[Código_Actividad]],'Formulario PPGR2'!$H$10:$I$1048576,2,FALSE),"")</f>
        <v/>
      </c>
      <c r="I1186" s="384" t="str">
        <f>IFERROR(VLOOKUP(Tabla1[[#This Row],[Código_Actividad]],Tabla2[[Código]:[Total de Acciones ]],15,FALSE),"")</f>
        <v/>
      </c>
      <c r="J1186" s="556"/>
      <c r="K1186" s="558" t="str">
        <f>IFERROR(VLOOKUP($J1186,[3]LSIns!$B$5:$C$45,2,FALSE),"")</f>
        <v/>
      </c>
      <c r="L1186" s="557"/>
      <c r="M1186" s="382" t="str">
        <f>IFERROR(VLOOKUP($L1186,[4]Insumos!$C$2:$F$517,2,FALSE),"")</f>
        <v/>
      </c>
      <c r="N1186" s="505"/>
      <c r="O1186" s="338" t="str">
        <f>IFERROR(VLOOKUP($L1186,[4]Insumos!$C$2:$F$517,3,FALSE),"")</f>
        <v/>
      </c>
      <c r="P1186" s="337" t="e">
        <f>+Tabla1[[#This Row],[Precio Unitario]]*Tabla1[[#This Row],[Cantidad de Insumos]]</f>
        <v>#VALUE!</v>
      </c>
      <c r="Q1186" s="380" t="str">
        <f>IFERROR(VLOOKUP($L1186,[4]Insumos!$C$2:$F$517,4,FALSE),"")</f>
        <v/>
      </c>
      <c r="R1186" s="556"/>
    </row>
    <row r="1187" spans="2:18" x14ac:dyDescent="0.25">
      <c r="B1187" s="403" t="str">
        <f>IF(Tabla1[[#This Row],[Código_Actividad]]="","",CONCATENATE(Tabla1[[#This Row],[POA]],".",Tabla1[[#This Row],[SRS]],".",Tabla1[[#This Row],[AREA]],".",Tabla1[[#This Row],[TIPO]]))</f>
        <v/>
      </c>
      <c r="C1187" s="403" t="str">
        <f>IF(Tabla1[[#This Row],[Código_Actividad]]="","",'Formulario PPGR1'!#REF!)</f>
        <v/>
      </c>
      <c r="D1187" s="403" t="str">
        <f>IF(Tabla1[[#This Row],[Código_Actividad]]="","",'Formulario PPGR1'!#REF!)</f>
        <v/>
      </c>
      <c r="E1187" s="403" t="str">
        <f>IF(Tabla1[[#This Row],[Código_Actividad]]="","",'Formulario PPGR1'!#REF!)</f>
        <v/>
      </c>
      <c r="F1187" s="403" t="str">
        <f>IF(Tabla1[[#This Row],[Código_Actividad]]="","",'Formulario PPGR1'!#REF!)</f>
        <v/>
      </c>
      <c r="G1187" s="335"/>
      <c r="H1187" s="572" t="str">
        <f>IFERROR(VLOOKUP(Tabla1[[#This Row],[Código_Actividad]],'Formulario PPGR2'!$H$10:$I$1048576,2,FALSE),"")</f>
        <v/>
      </c>
      <c r="I1187" s="384" t="str">
        <f>IFERROR(VLOOKUP(Tabla1[[#This Row],[Código_Actividad]],Tabla2[[Código]:[Total de Acciones ]],15,FALSE),"")</f>
        <v/>
      </c>
      <c r="J1187" s="556"/>
      <c r="K1187" s="558" t="str">
        <f>IFERROR(VLOOKUP($J1187,[3]LSIns!$B$5:$C$45,2,FALSE),"")</f>
        <v/>
      </c>
      <c r="L1187" s="557"/>
      <c r="M1187" s="382" t="str">
        <f>IFERROR(VLOOKUP($L1187,[4]Insumos!$C$2:$F$517,2,FALSE),"")</f>
        <v/>
      </c>
      <c r="N1187" s="505"/>
      <c r="O1187" s="338" t="str">
        <f>IFERROR(VLOOKUP($L1187,[4]Insumos!$C$2:$F$517,3,FALSE),"")</f>
        <v/>
      </c>
      <c r="P1187" s="337" t="e">
        <f>+Tabla1[[#This Row],[Precio Unitario]]*Tabla1[[#This Row],[Cantidad de Insumos]]</f>
        <v>#VALUE!</v>
      </c>
      <c r="Q1187" s="380" t="str">
        <f>IFERROR(VLOOKUP($L1187,[4]Insumos!$C$2:$F$517,4,FALSE),"")</f>
        <v/>
      </c>
      <c r="R1187" s="556"/>
    </row>
    <row r="1188" spans="2:18" x14ac:dyDescent="0.25">
      <c r="B1188" s="403" t="str">
        <f>IF(Tabla1[[#This Row],[Código_Actividad]]="","",CONCATENATE(Tabla1[[#This Row],[POA]],".",Tabla1[[#This Row],[SRS]],".",Tabla1[[#This Row],[AREA]],".",Tabla1[[#This Row],[TIPO]]))</f>
        <v/>
      </c>
      <c r="C1188" s="403" t="str">
        <f>IF(Tabla1[[#This Row],[Código_Actividad]]="","",'Formulario PPGR1'!#REF!)</f>
        <v/>
      </c>
      <c r="D1188" s="403" t="str">
        <f>IF(Tabla1[[#This Row],[Código_Actividad]]="","",'Formulario PPGR1'!#REF!)</f>
        <v/>
      </c>
      <c r="E1188" s="403" t="str">
        <f>IF(Tabla1[[#This Row],[Código_Actividad]]="","",'Formulario PPGR1'!#REF!)</f>
        <v/>
      </c>
      <c r="F1188" s="403" t="str">
        <f>IF(Tabla1[[#This Row],[Código_Actividad]]="","",'Formulario PPGR1'!#REF!)</f>
        <v/>
      </c>
      <c r="G1188" s="335"/>
      <c r="H1188" s="572" t="str">
        <f>IFERROR(VLOOKUP(Tabla1[[#This Row],[Código_Actividad]],'Formulario PPGR2'!$H$10:$I$1048576,2,FALSE),"")</f>
        <v/>
      </c>
      <c r="I1188" s="384" t="str">
        <f>IFERROR(VLOOKUP(Tabla1[[#This Row],[Código_Actividad]],Tabla2[[Código]:[Total de Acciones ]],15,FALSE),"")</f>
        <v/>
      </c>
      <c r="J1188" s="556"/>
      <c r="K1188" s="558" t="str">
        <f>IFERROR(VLOOKUP($J1188,[3]LSIns!$B$5:$C$45,2,FALSE),"")</f>
        <v/>
      </c>
      <c r="L1188" s="557"/>
      <c r="M1188" s="382" t="str">
        <f>IFERROR(VLOOKUP($L1188,[4]Insumos!$C$2:$F$517,2,FALSE),"")</f>
        <v/>
      </c>
      <c r="N1188" s="505"/>
      <c r="O1188" s="338" t="str">
        <f>IFERROR(VLOOKUP($L1188,[4]Insumos!$C$2:$F$517,3,FALSE),"")</f>
        <v/>
      </c>
      <c r="P1188" s="337" t="e">
        <f>+Tabla1[[#This Row],[Precio Unitario]]*Tabla1[[#This Row],[Cantidad de Insumos]]</f>
        <v>#VALUE!</v>
      </c>
      <c r="Q1188" s="380" t="str">
        <f>IFERROR(VLOOKUP($L1188,[4]Insumos!$C$2:$F$517,4,FALSE),"")</f>
        <v/>
      </c>
      <c r="R1188" s="556"/>
    </row>
    <row r="1189" spans="2:18" x14ac:dyDescent="0.25">
      <c r="B1189" s="403" t="str">
        <f>IF(Tabla1[[#This Row],[Código_Actividad]]="","",CONCATENATE(Tabla1[[#This Row],[POA]],".",Tabla1[[#This Row],[SRS]],".",Tabla1[[#This Row],[AREA]],".",Tabla1[[#This Row],[TIPO]]))</f>
        <v/>
      </c>
      <c r="C1189" s="403" t="str">
        <f>IF(Tabla1[[#This Row],[Código_Actividad]]="","",'Formulario PPGR1'!#REF!)</f>
        <v/>
      </c>
      <c r="D1189" s="403" t="str">
        <f>IF(Tabla1[[#This Row],[Código_Actividad]]="","",'Formulario PPGR1'!#REF!)</f>
        <v/>
      </c>
      <c r="E1189" s="403" t="str">
        <f>IF(Tabla1[[#This Row],[Código_Actividad]]="","",'Formulario PPGR1'!#REF!)</f>
        <v/>
      </c>
      <c r="F1189" s="403" t="str">
        <f>IF(Tabla1[[#This Row],[Código_Actividad]]="","",'Formulario PPGR1'!#REF!)</f>
        <v/>
      </c>
      <c r="G1189" s="335"/>
      <c r="H1189" s="572" t="str">
        <f>IFERROR(VLOOKUP(Tabla1[[#This Row],[Código_Actividad]],'Formulario PPGR2'!$H$10:$I$1048576,2,FALSE),"")</f>
        <v/>
      </c>
      <c r="I1189" s="384" t="str">
        <f>IFERROR(VLOOKUP(Tabla1[[#This Row],[Código_Actividad]],Tabla2[[Código]:[Total de Acciones ]],15,FALSE),"")</f>
        <v/>
      </c>
      <c r="J1189" s="556"/>
      <c r="K1189" s="558" t="str">
        <f>IFERROR(VLOOKUP($J1189,[3]LSIns!$B$5:$C$45,2,FALSE),"")</f>
        <v/>
      </c>
      <c r="L1189" s="557"/>
      <c r="M1189" s="382" t="str">
        <f>IFERROR(VLOOKUP($L1189,[4]Insumos!$C$2:$F$517,2,FALSE),"")</f>
        <v/>
      </c>
      <c r="N1189" s="505"/>
      <c r="O1189" s="338" t="str">
        <f>IFERROR(VLOOKUP($L1189,[4]Insumos!$C$2:$F$517,3,FALSE),"")</f>
        <v/>
      </c>
      <c r="P1189" s="337" t="e">
        <f>+Tabla1[[#This Row],[Precio Unitario]]*Tabla1[[#This Row],[Cantidad de Insumos]]</f>
        <v>#VALUE!</v>
      </c>
      <c r="Q1189" s="380" t="str">
        <f>IFERROR(VLOOKUP($L1189,[4]Insumos!$C$2:$F$517,4,FALSE),"")</f>
        <v/>
      </c>
      <c r="R1189" s="556"/>
    </row>
    <row r="1190" spans="2:18" x14ac:dyDescent="0.25">
      <c r="B1190" s="403" t="str">
        <f>IF(Tabla1[[#This Row],[Código_Actividad]]="","",CONCATENATE(Tabla1[[#This Row],[POA]],".",Tabla1[[#This Row],[SRS]],".",Tabla1[[#This Row],[AREA]],".",Tabla1[[#This Row],[TIPO]]))</f>
        <v/>
      </c>
      <c r="C1190" s="403" t="str">
        <f>IF(Tabla1[[#This Row],[Código_Actividad]]="","",'Formulario PPGR1'!#REF!)</f>
        <v/>
      </c>
      <c r="D1190" s="403" t="str">
        <f>IF(Tabla1[[#This Row],[Código_Actividad]]="","",'Formulario PPGR1'!#REF!)</f>
        <v/>
      </c>
      <c r="E1190" s="403" t="str">
        <f>IF(Tabla1[[#This Row],[Código_Actividad]]="","",'Formulario PPGR1'!#REF!)</f>
        <v/>
      </c>
      <c r="F1190" s="403" t="str">
        <f>IF(Tabla1[[#This Row],[Código_Actividad]]="","",'Formulario PPGR1'!#REF!)</f>
        <v/>
      </c>
      <c r="G1190" s="335"/>
      <c r="H1190" s="572" t="str">
        <f>IFERROR(VLOOKUP(Tabla1[[#This Row],[Código_Actividad]],'Formulario PPGR2'!$H$10:$I$1048576,2,FALSE),"")</f>
        <v/>
      </c>
      <c r="I1190" s="384" t="str">
        <f>IFERROR(VLOOKUP(Tabla1[[#This Row],[Código_Actividad]],Tabla2[[Código]:[Total de Acciones ]],15,FALSE),"")</f>
        <v/>
      </c>
      <c r="J1190" s="556"/>
      <c r="K1190" s="558" t="str">
        <f>IFERROR(VLOOKUP($J1190,[3]LSIns!$B$5:$C$45,2,FALSE),"")</f>
        <v/>
      </c>
      <c r="L1190" s="557"/>
      <c r="M1190" s="382" t="str">
        <f>IFERROR(VLOOKUP($L1190,[4]Insumos!$C$2:$F$517,2,FALSE),"")</f>
        <v/>
      </c>
      <c r="N1190" s="505"/>
      <c r="O1190" s="338" t="str">
        <f>IFERROR(VLOOKUP($L1190,[4]Insumos!$C$2:$F$517,3,FALSE),"")</f>
        <v/>
      </c>
      <c r="P1190" s="337" t="e">
        <f>+Tabla1[[#This Row],[Precio Unitario]]*Tabla1[[#This Row],[Cantidad de Insumos]]</f>
        <v>#VALUE!</v>
      </c>
      <c r="Q1190" s="380" t="str">
        <f>IFERROR(VLOOKUP($L1190,[4]Insumos!$C$2:$F$517,4,FALSE),"")</f>
        <v/>
      </c>
      <c r="R1190" s="556"/>
    </row>
    <row r="1191" spans="2:18" x14ac:dyDescent="0.25">
      <c r="B1191" s="403" t="str">
        <f>IF(Tabla1[[#This Row],[Código_Actividad]]="","",CONCATENATE(Tabla1[[#This Row],[POA]],".",Tabla1[[#This Row],[SRS]],".",Tabla1[[#This Row],[AREA]],".",Tabla1[[#This Row],[TIPO]]))</f>
        <v/>
      </c>
      <c r="C1191" s="403" t="str">
        <f>IF(Tabla1[[#This Row],[Código_Actividad]]="","",'Formulario PPGR1'!#REF!)</f>
        <v/>
      </c>
      <c r="D1191" s="403" t="str">
        <f>IF(Tabla1[[#This Row],[Código_Actividad]]="","",'Formulario PPGR1'!#REF!)</f>
        <v/>
      </c>
      <c r="E1191" s="403" t="str">
        <f>IF(Tabla1[[#This Row],[Código_Actividad]]="","",'Formulario PPGR1'!#REF!)</f>
        <v/>
      </c>
      <c r="F1191" s="403" t="str">
        <f>IF(Tabla1[[#This Row],[Código_Actividad]]="","",'Formulario PPGR1'!#REF!)</f>
        <v/>
      </c>
      <c r="G1191" s="335"/>
      <c r="H1191" s="572" t="str">
        <f>IFERROR(VLOOKUP(Tabla1[[#This Row],[Código_Actividad]],'Formulario PPGR2'!$H$10:$I$1048576,2,FALSE),"")</f>
        <v/>
      </c>
      <c r="I1191" s="384" t="str">
        <f>IFERROR(VLOOKUP(Tabla1[[#This Row],[Código_Actividad]],Tabla2[[Código]:[Total de Acciones ]],15,FALSE),"")</f>
        <v/>
      </c>
      <c r="J1191" s="556"/>
      <c r="K1191" s="558" t="str">
        <f>IFERROR(VLOOKUP($J1191,[3]LSIns!$B$5:$C$45,2,FALSE),"")</f>
        <v/>
      </c>
      <c r="L1191" s="557"/>
      <c r="M1191" s="382" t="str">
        <f>IFERROR(VLOOKUP($L1191,[4]Insumos!$C$2:$F$517,2,FALSE),"")</f>
        <v/>
      </c>
      <c r="N1191" s="505"/>
      <c r="O1191" s="338" t="str">
        <f>IFERROR(VLOOKUP($L1191,[4]Insumos!$C$2:$F$517,3,FALSE),"")</f>
        <v/>
      </c>
      <c r="P1191" s="337" t="e">
        <f>+Tabla1[[#This Row],[Precio Unitario]]*Tabla1[[#This Row],[Cantidad de Insumos]]</f>
        <v>#VALUE!</v>
      </c>
      <c r="Q1191" s="380" t="str">
        <f>IFERROR(VLOOKUP($L1191,[4]Insumos!$C$2:$F$517,4,FALSE),"")</f>
        <v/>
      </c>
      <c r="R1191" s="556"/>
    </row>
    <row r="1192" spans="2:18" x14ac:dyDescent="0.25">
      <c r="B1192" s="403" t="str">
        <f>IF(Tabla1[[#This Row],[Código_Actividad]]="","",CONCATENATE(Tabla1[[#This Row],[POA]],".",Tabla1[[#This Row],[SRS]],".",Tabla1[[#This Row],[AREA]],".",Tabla1[[#This Row],[TIPO]]))</f>
        <v/>
      </c>
      <c r="C1192" s="403" t="str">
        <f>IF(Tabla1[[#This Row],[Código_Actividad]]="","",'Formulario PPGR1'!#REF!)</f>
        <v/>
      </c>
      <c r="D1192" s="403" t="str">
        <f>IF(Tabla1[[#This Row],[Código_Actividad]]="","",'Formulario PPGR1'!#REF!)</f>
        <v/>
      </c>
      <c r="E1192" s="403" t="str">
        <f>IF(Tabla1[[#This Row],[Código_Actividad]]="","",'Formulario PPGR1'!#REF!)</f>
        <v/>
      </c>
      <c r="F1192" s="403" t="str">
        <f>IF(Tabla1[[#This Row],[Código_Actividad]]="","",'Formulario PPGR1'!#REF!)</f>
        <v/>
      </c>
      <c r="G1192" s="335"/>
      <c r="H1192" s="572" t="str">
        <f>IFERROR(VLOOKUP(Tabla1[[#This Row],[Código_Actividad]],'Formulario PPGR2'!$H$10:$I$1048576,2,FALSE),"")</f>
        <v/>
      </c>
      <c r="I1192" s="384" t="str">
        <f>IFERROR(VLOOKUP(Tabla1[[#This Row],[Código_Actividad]],Tabla2[[Código]:[Total de Acciones ]],15,FALSE),"")</f>
        <v/>
      </c>
      <c r="J1192" s="556"/>
      <c r="K1192" s="558" t="str">
        <f>IFERROR(VLOOKUP($J1192,[3]LSIns!$B$5:$C$45,2,FALSE),"")</f>
        <v/>
      </c>
      <c r="L1192" s="557"/>
      <c r="M1192" s="382" t="str">
        <f>IFERROR(VLOOKUP($L1192,[4]Insumos!$C$2:$F$517,2,FALSE),"")</f>
        <v/>
      </c>
      <c r="N1192" s="505"/>
      <c r="O1192" s="338" t="str">
        <f>IFERROR(VLOOKUP($L1192,[4]Insumos!$C$2:$F$517,3,FALSE),"")</f>
        <v/>
      </c>
      <c r="P1192" s="337" t="e">
        <f>+Tabla1[[#This Row],[Precio Unitario]]*Tabla1[[#This Row],[Cantidad de Insumos]]</f>
        <v>#VALUE!</v>
      </c>
      <c r="Q1192" s="380" t="str">
        <f>IFERROR(VLOOKUP($L1192,[4]Insumos!$C$2:$F$517,4,FALSE),"")</f>
        <v/>
      </c>
      <c r="R1192" s="556"/>
    </row>
    <row r="1193" spans="2:18" x14ac:dyDescent="0.25">
      <c r="B1193" s="403" t="str">
        <f>IF(Tabla1[[#This Row],[Código_Actividad]]="","",CONCATENATE(Tabla1[[#This Row],[POA]],".",Tabla1[[#This Row],[SRS]],".",Tabla1[[#This Row],[AREA]],".",Tabla1[[#This Row],[TIPO]]))</f>
        <v/>
      </c>
      <c r="C1193" s="403" t="str">
        <f>IF(Tabla1[[#This Row],[Código_Actividad]]="","",'Formulario PPGR1'!#REF!)</f>
        <v/>
      </c>
      <c r="D1193" s="403" t="str">
        <f>IF(Tabla1[[#This Row],[Código_Actividad]]="","",'Formulario PPGR1'!#REF!)</f>
        <v/>
      </c>
      <c r="E1193" s="403" t="str">
        <f>IF(Tabla1[[#This Row],[Código_Actividad]]="","",'Formulario PPGR1'!#REF!)</f>
        <v/>
      </c>
      <c r="F1193" s="403" t="str">
        <f>IF(Tabla1[[#This Row],[Código_Actividad]]="","",'Formulario PPGR1'!#REF!)</f>
        <v/>
      </c>
      <c r="G1193" s="335"/>
      <c r="H1193" s="572" t="str">
        <f>IFERROR(VLOOKUP(Tabla1[[#This Row],[Código_Actividad]],'Formulario PPGR2'!$H$10:$I$1048576,2,FALSE),"")</f>
        <v/>
      </c>
      <c r="I1193" s="384" t="str">
        <f>IFERROR(VLOOKUP(Tabla1[[#This Row],[Código_Actividad]],Tabla2[[Código]:[Total de Acciones ]],15,FALSE),"")</f>
        <v/>
      </c>
      <c r="J1193" s="556"/>
      <c r="K1193" s="558" t="str">
        <f>IFERROR(VLOOKUP($J1193,[3]LSIns!$B$5:$C$45,2,FALSE),"")</f>
        <v/>
      </c>
      <c r="L1193" s="557"/>
      <c r="M1193" s="382" t="str">
        <f>IFERROR(VLOOKUP($L1193,[4]Insumos!$C$2:$F$517,2,FALSE),"")</f>
        <v/>
      </c>
      <c r="N1193" s="505"/>
      <c r="O1193" s="338" t="str">
        <f>IFERROR(VLOOKUP($L1193,[4]Insumos!$C$2:$F$517,3,FALSE),"")</f>
        <v/>
      </c>
      <c r="P1193" s="337" t="e">
        <f>+Tabla1[[#This Row],[Precio Unitario]]*Tabla1[[#This Row],[Cantidad de Insumos]]</f>
        <v>#VALUE!</v>
      </c>
      <c r="Q1193" s="380" t="str">
        <f>IFERROR(VLOOKUP($L1193,[4]Insumos!$C$2:$F$517,4,FALSE),"")</f>
        <v/>
      </c>
      <c r="R1193" s="556"/>
    </row>
    <row r="1194" spans="2:18" x14ac:dyDescent="0.25">
      <c r="B1194" s="403" t="str">
        <f>IF(Tabla1[[#This Row],[Código_Actividad]]="","",CONCATENATE(Tabla1[[#This Row],[POA]],".",Tabla1[[#This Row],[SRS]],".",Tabla1[[#This Row],[AREA]],".",Tabla1[[#This Row],[TIPO]]))</f>
        <v/>
      </c>
      <c r="C1194" s="403" t="str">
        <f>IF(Tabla1[[#This Row],[Código_Actividad]]="","",'Formulario PPGR1'!#REF!)</f>
        <v/>
      </c>
      <c r="D1194" s="403" t="str">
        <f>IF(Tabla1[[#This Row],[Código_Actividad]]="","",'Formulario PPGR1'!#REF!)</f>
        <v/>
      </c>
      <c r="E1194" s="403" t="str">
        <f>IF(Tabla1[[#This Row],[Código_Actividad]]="","",'Formulario PPGR1'!#REF!)</f>
        <v/>
      </c>
      <c r="F1194" s="403" t="str">
        <f>IF(Tabla1[[#This Row],[Código_Actividad]]="","",'Formulario PPGR1'!#REF!)</f>
        <v/>
      </c>
      <c r="G1194" s="335"/>
      <c r="H1194" s="572" t="str">
        <f>IFERROR(VLOOKUP(Tabla1[[#This Row],[Código_Actividad]],'Formulario PPGR2'!$H$10:$I$1048576,2,FALSE),"")</f>
        <v/>
      </c>
      <c r="I1194" s="384" t="str">
        <f>IFERROR(VLOOKUP(Tabla1[[#This Row],[Código_Actividad]],Tabla2[[Código]:[Total de Acciones ]],15,FALSE),"")</f>
        <v/>
      </c>
      <c r="J1194" s="556"/>
      <c r="K1194" s="558" t="str">
        <f>IFERROR(VLOOKUP($J1194,[3]LSIns!$B$5:$C$45,2,FALSE),"")</f>
        <v/>
      </c>
      <c r="L1194" s="557"/>
      <c r="M1194" s="382" t="str">
        <f>IFERROR(VLOOKUP($L1194,[4]Insumos!$C$2:$F$517,2,FALSE),"")</f>
        <v/>
      </c>
      <c r="N1194" s="505"/>
      <c r="O1194" s="338" t="str">
        <f>IFERROR(VLOOKUP($L1194,[4]Insumos!$C$2:$F$517,3,FALSE),"")</f>
        <v/>
      </c>
      <c r="P1194" s="337" t="e">
        <f>+Tabla1[[#This Row],[Precio Unitario]]*Tabla1[[#This Row],[Cantidad de Insumos]]</f>
        <v>#VALUE!</v>
      </c>
      <c r="Q1194" s="380" t="str">
        <f>IFERROR(VLOOKUP($L1194,[4]Insumos!$C$2:$F$517,4,FALSE),"")</f>
        <v/>
      </c>
      <c r="R1194" s="556"/>
    </row>
    <row r="1195" spans="2:18" x14ac:dyDescent="0.25">
      <c r="B1195" s="403" t="str">
        <f>IF(Tabla1[[#This Row],[Código_Actividad]]="","",CONCATENATE(Tabla1[[#This Row],[POA]],".",Tabla1[[#This Row],[SRS]],".",Tabla1[[#This Row],[AREA]],".",Tabla1[[#This Row],[TIPO]]))</f>
        <v/>
      </c>
      <c r="C1195" s="403" t="str">
        <f>IF(Tabla1[[#This Row],[Código_Actividad]]="","",'Formulario PPGR1'!#REF!)</f>
        <v/>
      </c>
      <c r="D1195" s="403" t="str">
        <f>IF(Tabla1[[#This Row],[Código_Actividad]]="","",'Formulario PPGR1'!#REF!)</f>
        <v/>
      </c>
      <c r="E1195" s="403" t="str">
        <f>IF(Tabla1[[#This Row],[Código_Actividad]]="","",'Formulario PPGR1'!#REF!)</f>
        <v/>
      </c>
      <c r="F1195" s="403" t="str">
        <f>IF(Tabla1[[#This Row],[Código_Actividad]]="","",'Formulario PPGR1'!#REF!)</f>
        <v/>
      </c>
      <c r="G1195" s="335"/>
      <c r="H1195" s="572" t="str">
        <f>IFERROR(VLOOKUP(Tabla1[[#This Row],[Código_Actividad]],'Formulario PPGR2'!$H$10:$I$1048576,2,FALSE),"")</f>
        <v/>
      </c>
      <c r="I1195" s="384" t="str">
        <f>IFERROR(VLOOKUP(Tabla1[[#This Row],[Código_Actividad]],Tabla2[[Código]:[Total de Acciones ]],15,FALSE),"")</f>
        <v/>
      </c>
      <c r="J1195" s="556"/>
      <c r="K1195" s="558" t="str">
        <f>IFERROR(VLOOKUP($J1195,[3]LSIns!$B$5:$C$45,2,FALSE),"")</f>
        <v/>
      </c>
      <c r="L1195" s="557"/>
      <c r="M1195" s="382" t="str">
        <f>IFERROR(VLOOKUP($L1195,[4]Insumos!$C$2:$F$517,2,FALSE),"")</f>
        <v/>
      </c>
      <c r="N1195" s="505"/>
      <c r="O1195" s="338" t="str">
        <f>IFERROR(VLOOKUP($L1195,[4]Insumos!$C$2:$F$517,3,FALSE),"")</f>
        <v/>
      </c>
      <c r="P1195" s="337" t="e">
        <f>+Tabla1[[#This Row],[Precio Unitario]]*Tabla1[[#This Row],[Cantidad de Insumos]]</f>
        <v>#VALUE!</v>
      </c>
      <c r="Q1195" s="380" t="str">
        <f>IFERROR(VLOOKUP($L1195,[4]Insumos!$C$2:$F$517,4,FALSE),"")</f>
        <v/>
      </c>
      <c r="R1195" s="556"/>
    </row>
    <row r="1196" spans="2:18" x14ac:dyDescent="0.25">
      <c r="B1196" s="403" t="str">
        <f>IF(Tabla1[[#This Row],[Código_Actividad]]="","",CONCATENATE(Tabla1[[#This Row],[POA]],".",Tabla1[[#This Row],[SRS]],".",Tabla1[[#This Row],[AREA]],".",Tabla1[[#This Row],[TIPO]]))</f>
        <v/>
      </c>
      <c r="C1196" s="403" t="str">
        <f>IF(Tabla1[[#This Row],[Código_Actividad]]="","",'Formulario PPGR1'!#REF!)</f>
        <v/>
      </c>
      <c r="D1196" s="403" t="str">
        <f>IF(Tabla1[[#This Row],[Código_Actividad]]="","",'Formulario PPGR1'!#REF!)</f>
        <v/>
      </c>
      <c r="E1196" s="403" t="str">
        <f>IF(Tabla1[[#This Row],[Código_Actividad]]="","",'Formulario PPGR1'!#REF!)</f>
        <v/>
      </c>
      <c r="F1196" s="403" t="str">
        <f>IF(Tabla1[[#This Row],[Código_Actividad]]="","",'Formulario PPGR1'!#REF!)</f>
        <v/>
      </c>
      <c r="G1196" s="335"/>
      <c r="H1196" s="572" t="str">
        <f>IFERROR(VLOOKUP(Tabla1[[#This Row],[Código_Actividad]],'Formulario PPGR2'!$H$10:$I$1048576,2,FALSE),"")</f>
        <v/>
      </c>
      <c r="I1196" s="384" t="str">
        <f>IFERROR(VLOOKUP(Tabla1[[#This Row],[Código_Actividad]],Tabla2[[Código]:[Total de Acciones ]],15,FALSE),"")</f>
        <v/>
      </c>
      <c r="J1196" s="556"/>
      <c r="K1196" s="558" t="str">
        <f>IFERROR(VLOOKUP($J1196,[3]LSIns!$B$5:$C$45,2,FALSE),"")</f>
        <v/>
      </c>
      <c r="L1196" s="557"/>
      <c r="M1196" s="382" t="str">
        <f>IFERROR(VLOOKUP($L1196,[4]Insumos!$C$2:$F$517,2,FALSE),"")</f>
        <v/>
      </c>
      <c r="N1196" s="505"/>
      <c r="O1196" s="338" t="str">
        <f>IFERROR(VLOOKUP($L1196,[4]Insumos!$C$2:$F$517,3,FALSE),"")</f>
        <v/>
      </c>
      <c r="P1196" s="337" t="e">
        <f>+Tabla1[[#This Row],[Precio Unitario]]*Tabla1[[#This Row],[Cantidad de Insumos]]</f>
        <v>#VALUE!</v>
      </c>
      <c r="Q1196" s="380" t="str">
        <f>IFERROR(VLOOKUP($L1196,[4]Insumos!$C$2:$F$517,4,FALSE),"")</f>
        <v/>
      </c>
      <c r="R1196" s="556"/>
    </row>
    <row r="1197" spans="2:18" x14ac:dyDescent="0.25">
      <c r="B1197" s="403" t="str">
        <f>IF(Tabla1[[#This Row],[Código_Actividad]]="","",CONCATENATE(Tabla1[[#This Row],[POA]],".",Tabla1[[#This Row],[SRS]],".",Tabla1[[#This Row],[AREA]],".",Tabla1[[#This Row],[TIPO]]))</f>
        <v/>
      </c>
      <c r="C1197" s="403" t="str">
        <f>IF(Tabla1[[#This Row],[Código_Actividad]]="","",'Formulario PPGR1'!#REF!)</f>
        <v/>
      </c>
      <c r="D1197" s="403" t="str">
        <f>IF(Tabla1[[#This Row],[Código_Actividad]]="","",'Formulario PPGR1'!#REF!)</f>
        <v/>
      </c>
      <c r="E1197" s="403" t="str">
        <f>IF(Tabla1[[#This Row],[Código_Actividad]]="","",'Formulario PPGR1'!#REF!)</f>
        <v/>
      </c>
      <c r="F1197" s="403" t="str">
        <f>IF(Tabla1[[#This Row],[Código_Actividad]]="","",'Formulario PPGR1'!#REF!)</f>
        <v/>
      </c>
      <c r="G1197" s="335"/>
      <c r="H1197" s="572" t="str">
        <f>IFERROR(VLOOKUP(Tabla1[[#This Row],[Código_Actividad]],'Formulario PPGR2'!$H$10:$I$1048576,2,FALSE),"")</f>
        <v/>
      </c>
      <c r="I1197" s="384" t="str">
        <f>IFERROR(VLOOKUP(Tabla1[[#This Row],[Código_Actividad]],Tabla2[[Código]:[Total de Acciones ]],15,FALSE),"")</f>
        <v/>
      </c>
      <c r="J1197" s="556"/>
      <c r="K1197" s="558" t="str">
        <f>IFERROR(VLOOKUP($J1197,[3]LSIns!$B$5:$C$45,2,FALSE),"")</f>
        <v/>
      </c>
      <c r="L1197" s="557"/>
      <c r="M1197" s="382" t="str">
        <f>IFERROR(VLOOKUP($L1197,[4]Insumos!$C$2:$F$517,2,FALSE),"")</f>
        <v/>
      </c>
      <c r="N1197" s="505"/>
      <c r="O1197" s="338" t="str">
        <f>IFERROR(VLOOKUP($L1197,[4]Insumos!$C$2:$F$517,3,FALSE),"")</f>
        <v/>
      </c>
      <c r="P1197" s="337" t="e">
        <f>+Tabla1[[#This Row],[Precio Unitario]]*Tabla1[[#This Row],[Cantidad de Insumos]]</f>
        <v>#VALUE!</v>
      </c>
      <c r="Q1197" s="380" t="str">
        <f>IFERROR(VLOOKUP($L1197,[4]Insumos!$C$2:$F$517,4,FALSE),"")</f>
        <v/>
      </c>
      <c r="R1197" s="556"/>
    </row>
    <row r="1198" spans="2:18" x14ac:dyDescent="0.25">
      <c r="B1198" s="403" t="str">
        <f>IF(Tabla1[[#This Row],[Código_Actividad]]="","",CONCATENATE(Tabla1[[#This Row],[POA]],".",Tabla1[[#This Row],[SRS]],".",Tabla1[[#This Row],[AREA]],".",Tabla1[[#This Row],[TIPO]]))</f>
        <v/>
      </c>
      <c r="C1198" s="403" t="str">
        <f>IF(Tabla1[[#This Row],[Código_Actividad]]="","",'Formulario PPGR1'!#REF!)</f>
        <v/>
      </c>
      <c r="D1198" s="403" t="str">
        <f>IF(Tabla1[[#This Row],[Código_Actividad]]="","",'Formulario PPGR1'!#REF!)</f>
        <v/>
      </c>
      <c r="E1198" s="403" t="str">
        <f>IF(Tabla1[[#This Row],[Código_Actividad]]="","",'Formulario PPGR1'!#REF!)</f>
        <v/>
      </c>
      <c r="F1198" s="403" t="str">
        <f>IF(Tabla1[[#This Row],[Código_Actividad]]="","",'Formulario PPGR1'!#REF!)</f>
        <v/>
      </c>
      <c r="G1198" s="335"/>
      <c r="H1198" s="572" t="str">
        <f>IFERROR(VLOOKUP(Tabla1[[#This Row],[Código_Actividad]],'Formulario PPGR2'!$H$10:$I$1048576,2,FALSE),"")</f>
        <v/>
      </c>
      <c r="I1198" s="384" t="str">
        <f>IFERROR(VLOOKUP(Tabla1[[#This Row],[Código_Actividad]],Tabla2[[Código]:[Total de Acciones ]],15,FALSE),"")</f>
        <v/>
      </c>
      <c r="J1198" s="556"/>
      <c r="K1198" s="558" t="str">
        <f>IFERROR(VLOOKUP($J1198,[3]LSIns!$B$5:$C$45,2,FALSE),"")</f>
        <v/>
      </c>
      <c r="L1198" s="557"/>
      <c r="M1198" s="382" t="str">
        <f>IFERROR(VLOOKUP($L1198,[4]Insumos!$C$2:$F$517,2,FALSE),"")</f>
        <v/>
      </c>
      <c r="N1198" s="505"/>
      <c r="O1198" s="338" t="str">
        <f>IFERROR(VLOOKUP($L1198,[4]Insumos!$C$2:$F$517,3,FALSE),"")</f>
        <v/>
      </c>
      <c r="P1198" s="337" t="e">
        <f>+Tabla1[[#This Row],[Precio Unitario]]*Tabla1[[#This Row],[Cantidad de Insumos]]</f>
        <v>#VALUE!</v>
      </c>
      <c r="Q1198" s="380" t="str">
        <f>IFERROR(VLOOKUP($L1198,[4]Insumos!$C$2:$F$517,4,FALSE),"")</f>
        <v/>
      </c>
      <c r="R1198" s="556"/>
    </row>
    <row r="1199" spans="2:18" x14ac:dyDescent="0.25">
      <c r="B1199" s="403" t="str">
        <f>IF(Tabla1[[#This Row],[Código_Actividad]]="","",CONCATENATE(Tabla1[[#This Row],[POA]],".",Tabla1[[#This Row],[SRS]],".",Tabla1[[#This Row],[AREA]],".",Tabla1[[#This Row],[TIPO]]))</f>
        <v/>
      </c>
      <c r="C1199" s="403" t="str">
        <f>IF(Tabla1[[#This Row],[Código_Actividad]]="","",'Formulario PPGR1'!#REF!)</f>
        <v/>
      </c>
      <c r="D1199" s="403" t="str">
        <f>IF(Tabla1[[#This Row],[Código_Actividad]]="","",'Formulario PPGR1'!#REF!)</f>
        <v/>
      </c>
      <c r="E1199" s="403" t="str">
        <f>IF(Tabla1[[#This Row],[Código_Actividad]]="","",'Formulario PPGR1'!#REF!)</f>
        <v/>
      </c>
      <c r="F1199" s="403" t="str">
        <f>IF(Tabla1[[#This Row],[Código_Actividad]]="","",'Formulario PPGR1'!#REF!)</f>
        <v/>
      </c>
      <c r="G1199" s="335"/>
      <c r="H1199" s="572" t="str">
        <f>IFERROR(VLOOKUP(Tabla1[[#This Row],[Código_Actividad]],'Formulario PPGR2'!$H$10:$I$1048576,2,FALSE),"")</f>
        <v/>
      </c>
      <c r="I1199" s="384" t="str">
        <f>IFERROR(VLOOKUP(Tabla1[[#This Row],[Código_Actividad]],Tabla2[[Código]:[Total de Acciones ]],15,FALSE),"")</f>
        <v/>
      </c>
      <c r="J1199" s="556"/>
      <c r="K1199" s="558" t="str">
        <f>IFERROR(VLOOKUP($J1199,[3]LSIns!$B$5:$C$45,2,FALSE),"")</f>
        <v/>
      </c>
      <c r="L1199" s="557"/>
      <c r="M1199" s="382" t="str">
        <f>IFERROR(VLOOKUP($L1199,[4]Insumos!$C$2:$F$517,2,FALSE),"")</f>
        <v/>
      </c>
      <c r="N1199" s="505"/>
      <c r="O1199" s="338" t="str">
        <f>IFERROR(VLOOKUP($L1199,[4]Insumos!$C$2:$F$517,3,FALSE),"")</f>
        <v/>
      </c>
      <c r="P1199" s="337" t="e">
        <f>+Tabla1[[#This Row],[Precio Unitario]]*Tabla1[[#This Row],[Cantidad de Insumos]]</f>
        <v>#VALUE!</v>
      </c>
      <c r="Q1199" s="380" t="str">
        <f>IFERROR(VLOOKUP($L1199,[4]Insumos!$C$2:$F$517,4,FALSE),"")</f>
        <v/>
      </c>
      <c r="R1199" s="556"/>
    </row>
    <row r="1200" spans="2:18" x14ac:dyDescent="0.25">
      <c r="B1200" s="403" t="str">
        <f>IF(Tabla1[[#This Row],[Código_Actividad]]="","",CONCATENATE(Tabla1[[#This Row],[POA]],".",Tabla1[[#This Row],[SRS]],".",Tabla1[[#This Row],[AREA]],".",Tabla1[[#This Row],[TIPO]]))</f>
        <v/>
      </c>
      <c r="C1200" s="403" t="str">
        <f>IF(Tabla1[[#This Row],[Código_Actividad]]="","",'Formulario PPGR1'!#REF!)</f>
        <v/>
      </c>
      <c r="D1200" s="403" t="str">
        <f>IF(Tabla1[[#This Row],[Código_Actividad]]="","",'Formulario PPGR1'!#REF!)</f>
        <v/>
      </c>
      <c r="E1200" s="403" t="str">
        <f>IF(Tabla1[[#This Row],[Código_Actividad]]="","",'Formulario PPGR1'!#REF!)</f>
        <v/>
      </c>
      <c r="F1200" s="403" t="str">
        <f>IF(Tabla1[[#This Row],[Código_Actividad]]="","",'Formulario PPGR1'!#REF!)</f>
        <v/>
      </c>
      <c r="G1200" s="335"/>
      <c r="H1200" s="572" t="str">
        <f>IFERROR(VLOOKUP(Tabla1[[#This Row],[Código_Actividad]],'Formulario PPGR2'!$H$10:$I$1048576,2,FALSE),"")</f>
        <v/>
      </c>
      <c r="I1200" s="384" t="str">
        <f>IFERROR(VLOOKUP(Tabla1[[#This Row],[Código_Actividad]],Tabla2[[Código]:[Total de Acciones ]],15,FALSE),"")</f>
        <v/>
      </c>
      <c r="J1200" s="556"/>
      <c r="K1200" s="558" t="str">
        <f>IFERROR(VLOOKUP($J1200,[3]LSIns!$B$5:$C$45,2,FALSE),"")</f>
        <v/>
      </c>
      <c r="L1200" s="557"/>
      <c r="M1200" s="382" t="str">
        <f>IFERROR(VLOOKUP($L1200,[4]Insumos!$C$2:$F$517,2,FALSE),"")</f>
        <v/>
      </c>
      <c r="N1200" s="505"/>
      <c r="O1200" s="338" t="str">
        <f>IFERROR(VLOOKUP($L1200,[4]Insumos!$C$2:$F$517,3,FALSE),"")</f>
        <v/>
      </c>
      <c r="P1200" s="337" t="e">
        <f>+Tabla1[[#This Row],[Precio Unitario]]*Tabla1[[#This Row],[Cantidad de Insumos]]</f>
        <v>#VALUE!</v>
      </c>
      <c r="Q1200" s="380" t="str">
        <f>IFERROR(VLOOKUP($L1200,[4]Insumos!$C$2:$F$517,4,FALSE),"")</f>
        <v/>
      </c>
      <c r="R1200" s="556"/>
    </row>
    <row r="1201" spans="2:18" x14ac:dyDescent="0.25">
      <c r="B1201" s="403" t="str">
        <f>IF(Tabla1[[#This Row],[Código_Actividad]]="","",CONCATENATE(Tabla1[[#This Row],[POA]],".",Tabla1[[#This Row],[SRS]],".",Tabla1[[#This Row],[AREA]],".",Tabla1[[#This Row],[TIPO]]))</f>
        <v/>
      </c>
      <c r="C1201" s="403" t="str">
        <f>IF(Tabla1[[#This Row],[Código_Actividad]]="","",'Formulario PPGR1'!#REF!)</f>
        <v/>
      </c>
      <c r="D1201" s="403" t="str">
        <f>IF(Tabla1[[#This Row],[Código_Actividad]]="","",'Formulario PPGR1'!#REF!)</f>
        <v/>
      </c>
      <c r="E1201" s="403" t="str">
        <f>IF(Tabla1[[#This Row],[Código_Actividad]]="","",'Formulario PPGR1'!#REF!)</f>
        <v/>
      </c>
      <c r="F1201" s="403" t="str">
        <f>IF(Tabla1[[#This Row],[Código_Actividad]]="","",'Formulario PPGR1'!#REF!)</f>
        <v/>
      </c>
      <c r="G1201" s="335"/>
      <c r="H1201" s="572" t="str">
        <f>IFERROR(VLOOKUP(Tabla1[[#This Row],[Código_Actividad]],'Formulario PPGR2'!$H$10:$I$1048576,2,FALSE),"")</f>
        <v/>
      </c>
      <c r="I1201" s="384" t="str">
        <f>IFERROR(VLOOKUP(Tabla1[[#This Row],[Código_Actividad]],Tabla2[[Código]:[Total de Acciones ]],15,FALSE),"")</f>
        <v/>
      </c>
      <c r="J1201" s="556"/>
      <c r="K1201" s="558" t="str">
        <f>IFERROR(VLOOKUP($J1201,[3]LSIns!$B$5:$C$45,2,FALSE),"")</f>
        <v/>
      </c>
      <c r="L1201" s="557"/>
      <c r="M1201" s="382" t="str">
        <f>IFERROR(VLOOKUP($L1201,[4]Insumos!$C$2:$F$517,2,FALSE),"")</f>
        <v/>
      </c>
      <c r="N1201" s="505"/>
      <c r="O1201" s="338" t="str">
        <f>IFERROR(VLOOKUP($L1201,[4]Insumos!$C$2:$F$517,3,FALSE),"")</f>
        <v/>
      </c>
      <c r="P1201" s="337" t="e">
        <f>+Tabla1[[#This Row],[Precio Unitario]]*Tabla1[[#This Row],[Cantidad de Insumos]]</f>
        <v>#VALUE!</v>
      </c>
      <c r="Q1201" s="380" t="str">
        <f>IFERROR(VLOOKUP($L1201,[4]Insumos!$C$2:$F$517,4,FALSE),"")</f>
        <v/>
      </c>
      <c r="R1201" s="556"/>
    </row>
    <row r="1202" spans="2:18" x14ac:dyDescent="0.25">
      <c r="B1202" s="403" t="str">
        <f>IF(Tabla1[[#This Row],[Código_Actividad]]="","",CONCATENATE(Tabla1[[#This Row],[POA]],".",Tabla1[[#This Row],[SRS]],".",Tabla1[[#This Row],[AREA]],".",Tabla1[[#This Row],[TIPO]]))</f>
        <v/>
      </c>
      <c r="C1202" s="403" t="str">
        <f>IF(Tabla1[[#This Row],[Código_Actividad]]="","",'Formulario PPGR1'!#REF!)</f>
        <v/>
      </c>
      <c r="D1202" s="403" t="str">
        <f>IF(Tabla1[[#This Row],[Código_Actividad]]="","",'Formulario PPGR1'!#REF!)</f>
        <v/>
      </c>
      <c r="E1202" s="403" t="str">
        <f>IF(Tabla1[[#This Row],[Código_Actividad]]="","",'Formulario PPGR1'!#REF!)</f>
        <v/>
      </c>
      <c r="F1202" s="403" t="str">
        <f>IF(Tabla1[[#This Row],[Código_Actividad]]="","",'Formulario PPGR1'!#REF!)</f>
        <v/>
      </c>
      <c r="G1202" s="335"/>
      <c r="H1202" s="572" t="str">
        <f>IFERROR(VLOOKUP(Tabla1[[#This Row],[Código_Actividad]],'Formulario PPGR2'!$H$10:$I$1048576,2,FALSE),"")</f>
        <v/>
      </c>
      <c r="I1202" s="384" t="str">
        <f>IFERROR(VLOOKUP(Tabla1[[#This Row],[Código_Actividad]],Tabla2[[Código]:[Total de Acciones ]],15,FALSE),"")</f>
        <v/>
      </c>
      <c r="J1202" s="556"/>
      <c r="K1202" s="558" t="str">
        <f>IFERROR(VLOOKUP($J1202,[3]LSIns!$B$5:$C$45,2,FALSE),"")</f>
        <v/>
      </c>
      <c r="L1202" s="557"/>
      <c r="M1202" s="382" t="str">
        <f>IFERROR(VLOOKUP($L1202,[4]Insumos!$C$2:$F$517,2,FALSE),"")</f>
        <v/>
      </c>
      <c r="N1202" s="505"/>
      <c r="O1202" s="338" t="str">
        <f>IFERROR(VLOOKUP($L1202,[4]Insumos!$C$2:$F$517,3,FALSE),"")</f>
        <v/>
      </c>
      <c r="P1202" s="337" t="e">
        <f>+Tabla1[[#This Row],[Precio Unitario]]*Tabla1[[#This Row],[Cantidad de Insumos]]</f>
        <v>#VALUE!</v>
      </c>
      <c r="Q1202" s="380" t="str">
        <f>IFERROR(VLOOKUP($L1202,[4]Insumos!$C$2:$F$517,4,FALSE),"")</f>
        <v/>
      </c>
      <c r="R1202" s="556"/>
    </row>
    <row r="1203" spans="2:18" x14ac:dyDescent="0.25">
      <c r="B1203" s="403" t="str">
        <f>IF(Tabla1[[#This Row],[Código_Actividad]]="","",CONCATENATE(Tabla1[[#This Row],[POA]],".",Tabla1[[#This Row],[SRS]],".",Tabla1[[#This Row],[AREA]],".",Tabla1[[#This Row],[TIPO]]))</f>
        <v/>
      </c>
      <c r="C1203" s="403" t="str">
        <f>IF(Tabla1[[#This Row],[Código_Actividad]]="","",'Formulario PPGR1'!#REF!)</f>
        <v/>
      </c>
      <c r="D1203" s="403" t="str">
        <f>IF(Tabla1[[#This Row],[Código_Actividad]]="","",'Formulario PPGR1'!#REF!)</f>
        <v/>
      </c>
      <c r="E1203" s="403" t="str">
        <f>IF(Tabla1[[#This Row],[Código_Actividad]]="","",'Formulario PPGR1'!#REF!)</f>
        <v/>
      </c>
      <c r="F1203" s="403" t="str">
        <f>IF(Tabla1[[#This Row],[Código_Actividad]]="","",'Formulario PPGR1'!#REF!)</f>
        <v/>
      </c>
      <c r="G1203" s="335"/>
      <c r="H1203" s="572" t="str">
        <f>IFERROR(VLOOKUP(Tabla1[[#This Row],[Código_Actividad]],'Formulario PPGR2'!$H$10:$I$1048576,2,FALSE),"")</f>
        <v/>
      </c>
      <c r="I1203" s="384" t="str">
        <f>IFERROR(VLOOKUP(Tabla1[[#This Row],[Código_Actividad]],Tabla2[[Código]:[Total de Acciones ]],15,FALSE),"")</f>
        <v/>
      </c>
      <c r="J1203" s="556"/>
      <c r="K1203" s="558" t="str">
        <f>IFERROR(VLOOKUP($J1203,[3]LSIns!$B$5:$C$45,2,FALSE),"")</f>
        <v/>
      </c>
      <c r="L1203" s="557"/>
      <c r="M1203" s="382" t="str">
        <f>IFERROR(VLOOKUP($L1203,[4]Insumos!$C$2:$F$517,2,FALSE),"")</f>
        <v/>
      </c>
      <c r="N1203" s="505"/>
      <c r="O1203" s="338" t="str">
        <f>IFERROR(VLOOKUP($L1203,[4]Insumos!$C$2:$F$517,3,FALSE),"")</f>
        <v/>
      </c>
      <c r="P1203" s="337" t="e">
        <f>+Tabla1[[#This Row],[Precio Unitario]]*Tabla1[[#This Row],[Cantidad de Insumos]]</f>
        <v>#VALUE!</v>
      </c>
      <c r="Q1203" s="380" t="str">
        <f>IFERROR(VLOOKUP($L1203,[4]Insumos!$C$2:$F$517,4,FALSE),"")</f>
        <v/>
      </c>
      <c r="R1203" s="556"/>
    </row>
    <row r="1204" spans="2:18" x14ac:dyDescent="0.25">
      <c r="B1204" s="403" t="str">
        <f>IF(Tabla1[[#This Row],[Código_Actividad]]="","",CONCATENATE(Tabla1[[#This Row],[POA]],".",Tabla1[[#This Row],[SRS]],".",Tabla1[[#This Row],[AREA]],".",Tabla1[[#This Row],[TIPO]]))</f>
        <v/>
      </c>
      <c r="C1204" s="403" t="str">
        <f>IF(Tabla1[[#This Row],[Código_Actividad]]="","",'Formulario PPGR1'!#REF!)</f>
        <v/>
      </c>
      <c r="D1204" s="403" t="str">
        <f>IF(Tabla1[[#This Row],[Código_Actividad]]="","",'Formulario PPGR1'!#REF!)</f>
        <v/>
      </c>
      <c r="E1204" s="403" t="str">
        <f>IF(Tabla1[[#This Row],[Código_Actividad]]="","",'Formulario PPGR1'!#REF!)</f>
        <v/>
      </c>
      <c r="F1204" s="403" t="str">
        <f>IF(Tabla1[[#This Row],[Código_Actividad]]="","",'Formulario PPGR1'!#REF!)</f>
        <v/>
      </c>
      <c r="G1204" s="335"/>
      <c r="H1204" s="572" t="str">
        <f>IFERROR(VLOOKUP(Tabla1[[#This Row],[Código_Actividad]],'Formulario PPGR2'!$H$10:$I$1048576,2,FALSE),"")</f>
        <v/>
      </c>
      <c r="I1204" s="384" t="str">
        <f>IFERROR(VLOOKUP(Tabla1[[#This Row],[Código_Actividad]],Tabla2[[Código]:[Total de Acciones ]],15,FALSE),"")</f>
        <v/>
      </c>
      <c r="J1204" s="556"/>
      <c r="K1204" s="558" t="str">
        <f>IFERROR(VLOOKUP($J1204,[3]LSIns!$B$5:$C$45,2,FALSE),"")</f>
        <v/>
      </c>
      <c r="L1204" s="557"/>
      <c r="M1204" s="382" t="str">
        <f>IFERROR(VLOOKUP($L1204,[4]Insumos!$C$2:$F$517,2,FALSE),"")</f>
        <v/>
      </c>
      <c r="N1204" s="505"/>
      <c r="O1204" s="338" t="str">
        <f>IFERROR(VLOOKUP($L1204,[4]Insumos!$C$2:$F$517,3,FALSE),"")</f>
        <v/>
      </c>
      <c r="P1204" s="337" t="e">
        <f>+Tabla1[[#This Row],[Precio Unitario]]*Tabla1[[#This Row],[Cantidad de Insumos]]</f>
        <v>#VALUE!</v>
      </c>
      <c r="Q1204" s="380" t="str">
        <f>IFERROR(VLOOKUP($L1204,[4]Insumos!$C$2:$F$517,4,FALSE),"")</f>
        <v/>
      </c>
      <c r="R1204" s="556"/>
    </row>
    <row r="1205" spans="2:18" x14ac:dyDescent="0.25">
      <c r="B1205" s="403" t="str">
        <f>IF(Tabla1[[#This Row],[Código_Actividad]]="","",CONCATENATE(Tabla1[[#This Row],[POA]],".",Tabla1[[#This Row],[SRS]],".",Tabla1[[#This Row],[AREA]],".",Tabla1[[#This Row],[TIPO]]))</f>
        <v/>
      </c>
      <c r="C1205" s="403" t="str">
        <f>IF(Tabla1[[#This Row],[Código_Actividad]]="","",'Formulario PPGR1'!#REF!)</f>
        <v/>
      </c>
      <c r="D1205" s="403" t="str">
        <f>IF(Tabla1[[#This Row],[Código_Actividad]]="","",'Formulario PPGR1'!#REF!)</f>
        <v/>
      </c>
      <c r="E1205" s="403" t="str">
        <f>IF(Tabla1[[#This Row],[Código_Actividad]]="","",'Formulario PPGR1'!#REF!)</f>
        <v/>
      </c>
      <c r="F1205" s="403" t="str">
        <f>IF(Tabla1[[#This Row],[Código_Actividad]]="","",'Formulario PPGR1'!#REF!)</f>
        <v/>
      </c>
      <c r="G1205" s="335"/>
      <c r="H1205" s="572" t="str">
        <f>IFERROR(VLOOKUP(Tabla1[[#This Row],[Código_Actividad]],'Formulario PPGR2'!$H$10:$I$1048576,2,FALSE),"")</f>
        <v/>
      </c>
      <c r="I1205" s="384" t="str">
        <f>IFERROR(VLOOKUP(Tabla1[[#This Row],[Código_Actividad]],Tabla2[[Código]:[Total de Acciones ]],15,FALSE),"")</f>
        <v/>
      </c>
      <c r="J1205" s="556"/>
      <c r="K1205" s="558" t="str">
        <f>IFERROR(VLOOKUP($J1205,[3]LSIns!$B$5:$C$45,2,FALSE),"")</f>
        <v/>
      </c>
      <c r="L1205" s="557"/>
      <c r="M1205" s="382" t="str">
        <f>IFERROR(VLOOKUP($L1205,[4]Insumos!$C$2:$F$517,2,FALSE),"")</f>
        <v/>
      </c>
      <c r="N1205" s="505"/>
      <c r="O1205" s="338" t="str">
        <f>IFERROR(VLOOKUP($L1205,[4]Insumos!$C$2:$F$517,3,FALSE),"")</f>
        <v/>
      </c>
      <c r="P1205" s="337" t="e">
        <f>+Tabla1[[#This Row],[Precio Unitario]]*Tabla1[[#This Row],[Cantidad de Insumos]]</f>
        <v>#VALUE!</v>
      </c>
      <c r="Q1205" s="380" t="str">
        <f>IFERROR(VLOOKUP($L1205,[4]Insumos!$C$2:$F$517,4,FALSE),"")</f>
        <v/>
      </c>
      <c r="R1205" s="556"/>
    </row>
    <row r="1206" spans="2:18" x14ac:dyDescent="0.25">
      <c r="B1206" s="403" t="str">
        <f>IF(Tabla1[[#This Row],[Código_Actividad]]="","",CONCATENATE(Tabla1[[#This Row],[POA]],".",Tabla1[[#This Row],[SRS]],".",Tabla1[[#This Row],[AREA]],".",Tabla1[[#This Row],[TIPO]]))</f>
        <v/>
      </c>
      <c r="C1206" s="403" t="str">
        <f>IF(Tabla1[[#This Row],[Código_Actividad]]="","",'Formulario PPGR1'!#REF!)</f>
        <v/>
      </c>
      <c r="D1206" s="403" t="str">
        <f>IF(Tabla1[[#This Row],[Código_Actividad]]="","",'Formulario PPGR1'!#REF!)</f>
        <v/>
      </c>
      <c r="E1206" s="403" t="str">
        <f>IF(Tabla1[[#This Row],[Código_Actividad]]="","",'Formulario PPGR1'!#REF!)</f>
        <v/>
      </c>
      <c r="F1206" s="403" t="str">
        <f>IF(Tabla1[[#This Row],[Código_Actividad]]="","",'Formulario PPGR1'!#REF!)</f>
        <v/>
      </c>
      <c r="G1206" s="335"/>
      <c r="H1206" s="572" t="str">
        <f>IFERROR(VLOOKUP(Tabla1[[#This Row],[Código_Actividad]],'Formulario PPGR2'!$H$10:$I$1048576,2,FALSE),"")</f>
        <v/>
      </c>
      <c r="I1206" s="384" t="str">
        <f>IFERROR(VLOOKUP(Tabla1[[#This Row],[Código_Actividad]],Tabla2[[Código]:[Total de Acciones ]],15,FALSE),"")</f>
        <v/>
      </c>
      <c r="J1206" s="556"/>
      <c r="K1206" s="558" t="str">
        <f>IFERROR(VLOOKUP($J1206,[3]LSIns!$B$5:$C$45,2,FALSE),"")</f>
        <v/>
      </c>
      <c r="L1206" s="557"/>
      <c r="M1206" s="382" t="str">
        <f>IFERROR(VLOOKUP($L1206,[4]Insumos!$C$2:$F$517,2,FALSE),"")</f>
        <v/>
      </c>
      <c r="N1206" s="505"/>
      <c r="O1206" s="338" t="str">
        <f>IFERROR(VLOOKUP($L1206,[4]Insumos!$C$2:$F$517,3,FALSE),"")</f>
        <v/>
      </c>
      <c r="P1206" s="337" t="e">
        <f>+Tabla1[[#This Row],[Precio Unitario]]*Tabla1[[#This Row],[Cantidad de Insumos]]</f>
        <v>#VALUE!</v>
      </c>
      <c r="Q1206" s="380" t="str">
        <f>IFERROR(VLOOKUP($L1206,[4]Insumos!$C$2:$F$517,4,FALSE),"")</f>
        <v/>
      </c>
      <c r="R1206" s="556"/>
    </row>
    <row r="1207" spans="2:18" x14ac:dyDescent="0.25">
      <c r="B1207" s="403" t="str">
        <f>IF(Tabla1[[#This Row],[Código_Actividad]]="","",CONCATENATE(Tabla1[[#This Row],[POA]],".",Tabla1[[#This Row],[SRS]],".",Tabla1[[#This Row],[AREA]],".",Tabla1[[#This Row],[TIPO]]))</f>
        <v/>
      </c>
      <c r="C1207" s="403" t="str">
        <f>IF(Tabla1[[#This Row],[Código_Actividad]]="","",'Formulario PPGR1'!#REF!)</f>
        <v/>
      </c>
      <c r="D1207" s="403" t="str">
        <f>IF(Tabla1[[#This Row],[Código_Actividad]]="","",'Formulario PPGR1'!#REF!)</f>
        <v/>
      </c>
      <c r="E1207" s="403" t="str">
        <f>IF(Tabla1[[#This Row],[Código_Actividad]]="","",'Formulario PPGR1'!#REF!)</f>
        <v/>
      </c>
      <c r="F1207" s="403" t="str">
        <f>IF(Tabla1[[#This Row],[Código_Actividad]]="","",'Formulario PPGR1'!#REF!)</f>
        <v/>
      </c>
      <c r="G1207" s="335"/>
      <c r="H1207" s="572" t="str">
        <f>IFERROR(VLOOKUP(Tabla1[[#This Row],[Código_Actividad]],'Formulario PPGR2'!$H$10:$I$1048576,2,FALSE),"")</f>
        <v/>
      </c>
      <c r="I1207" s="384" t="str">
        <f>IFERROR(VLOOKUP(Tabla1[[#This Row],[Código_Actividad]],Tabla2[[Código]:[Total de Acciones ]],15,FALSE),"")</f>
        <v/>
      </c>
      <c r="J1207" s="556"/>
      <c r="K1207" s="558" t="str">
        <f>IFERROR(VLOOKUP($J1207,[3]LSIns!$B$5:$C$45,2,FALSE),"")</f>
        <v/>
      </c>
      <c r="L1207" s="557"/>
      <c r="M1207" s="382" t="str">
        <f>IFERROR(VLOOKUP($L1207,[4]Insumos!$C$2:$F$517,2,FALSE),"")</f>
        <v/>
      </c>
      <c r="N1207" s="505"/>
      <c r="O1207" s="338" t="str">
        <f>IFERROR(VLOOKUP($L1207,[4]Insumos!$C$2:$F$517,3,FALSE),"")</f>
        <v/>
      </c>
      <c r="P1207" s="337" t="e">
        <f>+Tabla1[[#This Row],[Precio Unitario]]*Tabla1[[#This Row],[Cantidad de Insumos]]</f>
        <v>#VALUE!</v>
      </c>
      <c r="Q1207" s="380" t="str">
        <f>IFERROR(VLOOKUP($L1207,[4]Insumos!$C$2:$F$517,4,FALSE),"")</f>
        <v/>
      </c>
      <c r="R1207" s="556"/>
    </row>
    <row r="1208" spans="2:18" x14ac:dyDescent="0.25">
      <c r="B1208" s="403" t="str">
        <f>IF(Tabla1[[#This Row],[Código_Actividad]]="","",CONCATENATE(Tabla1[[#This Row],[POA]],".",Tabla1[[#This Row],[SRS]],".",Tabla1[[#This Row],[AREA]],".",Tabla1[[#This Row],[TIPO]]))</f>
        <v/>
      </c>
      <c r="C1208" s="403" t="str">
        <f>IF(Tabla1[[#This Row],[Código_Actividad]]="","",'Formulario PPGR1'!#REF!)</f>
        <v/>
      </c>
      <c r="D1208" s="403" t="str">
        <f>IF(Tabla1[[#This Row],[Código_Actividad]]="","",'Formulario PPGR1'!#REF!)</f>
        <v/>
      </c>
      <c r="E1208" s="403" t="str">
        <f>IF(Tabla1[[#This Row],[Código_Actividad]]="","",'Formulario PPGR1'!#REF!)</f>
        <v/>
      </c>
      <c r="F1208" s="403" t="str">
        <f>IF(Tabla1[[#This Row],[Código_Actividad]]="","",'Formulario PPGR1'!#REF!)</f>
        <v/>
      </c>
      <c r="G1208" s="335"/>
      <c r="H1208" s="572" t="str">
        <f>IFERROR(VLOOKUP(Tabla1[[#This Row],[Código_Actividad]],'Formulario PPGR2'!$H$10:$I$1048576,2,FALSE),"")</f>
        <v/>
      </c>
      <c r="I1208" s="384" t="str">
        <f>IFERROR(VLOOKUP(Tabla1[[#This Row],[Código_Actividad]],Tabla2[[Código]:[Total de Acciones ]],15,FALSE),"")</f>
        <v/>
      </c>
      <c r="J1208" s="556"/>
      <c r="K1208" s="558" t="str">
        <f>IFERROR(VLOOKUP($J1208,[3]LSIns!$B$5:$C$45,2,FALSE),"")</f>
        <v/>
      </c>
      <c r="L1208" s="557"/>
      <c r="M1208" s="382" t="str">
        <f>IFERROR(VLOOKUP($L1208,[4]Insumos!$C$2:$F$517,2,FALSE),"")</f>
        <v/>
      </c>
      <c r="N1208" s="505"/>
      <c r="O1208" s="338" t="str">
        <f>IFERROR(VLOOKUP($L1208,[4]Insumos!$C$2:$F$517,3,FALSE),"")</f>
        <v/>
      </c>
      <c r="P1208" s="337" t="e">
        <f>+Tabla1[[#This Row],[Precio Unitario]]*Tabla1[[#This Row],[Cantidad de Insumos]]</f>
        <v>#VALUE!</v>
      </c>
      <c r="Q1208" s="380" t="str">
        <f>IFERROR(VLOOKUP($L1208,[4]Insumos!$C$2:$F$517,4,FALSE),"")</f>
        <v/>
      </c>
      <c r="R1208" s="556"/>
    </row>
    <row r="1209" spans="2:18" x14ac:dyDescent="0.25">
      <c r="B1209" s="403" t="str">
        <f>IF(Tabla1[[#This Row],[Código_Actividad]]="","",CONCATENATE(Tabla1[[#This Row],[POA]],".",Tabla1[[#This Row],[SRS]],".",Tabla1[[#This Row],[AREA]],".",Tabla1[[#This Row],[TIPO]]))</f>
        <v/>
      </c>
      <c r="C1209" s="403" t="str">
        <f>IF(Tabla1[[#This Row],[Código_Actividad]]="","",'Formulario PPGR1'!#REF!)</f>
        <v/>
      </c>
      <c r="D1209" s="403" t="str">
        <f>IF(Tabla1[[#This Row],[Código_Actividad]]="","",'Formulario PPGR1'!#REF!)</f>
        <v/>
      </c>
      <c r="E1209" s="403" t="str">
        <f>IF(Tabla1[[#This Row],[Código_Actividad]]="","",'Formulario PPGR1'!#REF!)</f>
        <v/>
      </c>
      <c r="F1209" s="403" t="str">
        <f>IF(Tabla1[[#This Row],[Código_Actividad]]="","",'Formulario PPGR1'!#REF!)</f>
        <v/>
      </c>
      <c r="G1209" s="335"/>
      <c r="H1209" s="572" t="str">
        <f>IFERROR(VLOOKUP(Tabla1[[#This Row],[Código_Actividad]],'Formulario PPGR2'!$H$10:$I$1048576,2,FALSE),"")</f>
        <v/>
      </c>
      <c r="I1209" s="384" t="str">
        <f>IFERROR(VLOOKUP(Tabla1[[#This Row],[Código_Actividad]],Tabla2[[Código]:[Total de Acciones ]],15,FALSE),"")</f>
        <v/>
      </c>
      <c r="J1209" s="556"/>
      <c r="K1209" s="558" t="str">
        <f>IFERROR(VLOOKUP($J1209,[3]LSIns!$B$5:$C$45,2,FALSE),"")</f>
        <v/>
      </c>
      <c r="L1209" s="557"/>
      <c r="M1209" s="382" t="str">
        <f>IFERROR(VLOOKUP($L1209,[4]Insumos!$C$2:$F$517,2,FALSE),"")</f>
        <v/>
      </c>
      <c r="N1209" s="505"/>
      <c r="O1209" s="338" t="str">
        <f>IFERROR(VLOOKUP($L1209,[4]Insumos!$C$2:$F$517,3,FALSE),"")</f>
        <v/>
      </c>
      <c r="P1209" s="337" t="e">
        <f>+Tabla1[[#This Row],[Precio Unitario]]*Tabla1[[#This Row],[Cantidad de Insumos]]</f>
        <v>#VALUE!</v>
      </c>
      <c r="Q1209" s="380" t="str">
        <f>IFERROR(VLOOKUP($L1209,[4]Insumos!$C$2:$F$517,4,FALSE),"")</f>
        <v/>
      </c>
      <c r="R1209" s="556"/>
    </row>
    <row r="1210" spans="2:18" x14ac:dyDescent="0.25">
      <c r="B1210" s="403" t="str">
        <f>IF(Tabla1[[#This Row],[Código_Actividad]]="","",CONCATENATE(Tabla1[[#This Row],[POA]],".",Tabla1[[#This Row],[SRS]],".",Tabla1[[#This Row],[AREA]],".",Tabla1[[#This Row],[TIPO]]))</f>
        <v/>
      </c>
      <c r="C1210" s="403" t="str">
        <f>IF(Tabla1[[#This Row],[Código_Actividad]]="","",'Formulario PPGR1'!#REF!)</f>
        <v/>
      </c>
      <c r="D1210" s="403" t="str">
        <f>IF(Tabla1[[#This Row],[Código_Actividad]]="","",'Formulario PPGR1'!#REF!)</f>
        <v/>
      </c>
      <c r="E1210" s="403" t="str">
        <f>IF(Tabla1[[#This Row],[Código_Actividad]]="","",'Formulario PPGR1'!#REF!)</f>
        <v/>
      </c>
      <c r="F1210" s="403" t="str">
        <f>IF(Tabla1[[#This Row],[Código_Actividad]]="","",'Formulario PPGR1'!#REF!)</f>
        <v/>
      </c>
      <c r="G1210" s="335"/>
      <c r="H1210" s="572" t="str">
        <f>IFERROR(VLOOKUP(Tabla1[[#This Row],[Código_Actividad]],'Formulario PPGR2'!$H$10:$I$1048576,2,FALSE),"")</f>
        <v/>
      </c>
      <c r="I1210" s="384" t="str">
        <f>IFERROR(VLOOKUP(Tabla1[[#This Row],[Código_Actividad]],Tabla2[[Código]:[Total de Acciones ]],15,FALSE),"")</f>
        <v/>
      </c>
      <c r="J1210" s="556"/>
      <c r="K1210" s="558" t="str">
        <f>IFERROR(VLOOKUP($J1210,[3]LSIns!$B$5:$C$45,2,FALSE),"")</f>
        <v/>
      </c>
      <c r="L1210" s="557"/>
      <c r="M1210" s="382" t="str">
        <f>IFERROR(VLOOKUP($L1210,[4]Insumos!$C$2:$F$517,2,FALSE),"")</f>
        <v/>
      </c>
      <c r="N1210" s="505"/>
      <c r="O1210" s="338" t="str">
        <f>IFERROR(VLOOKUP($L1210,[4]Insumos!$C$2:$F$517,3,FALSE),"")</f>
        <v/>
      </c>
      <c r="P1210" s="337" t="e">
        <f>+Tabla1[[#This Row],[Precio Unitario]]*Tabla1[[#This Row],[Cantidad de Insumos]]</f>
        <v>#VALUE!</v>
      </c>
      <c r="Q1210" s="380" t="str">
        <f>IFERROR(VLOOKUP($L1210,[4]Insumos!$C$2:$F$517,4,FALSE),"")</f>
        <v/>
      </c>
      <c r="R1210" s="556"/>
    </row>
    <row r="1211" spans="2:18" x14ac:dyDescent="0.25">
      <c r="B1211" s="403" t="str">
        <f>IF(Tabla1[[#This Row],[Código_Actividad]]="","",CONCATENATE(Tabla1[[#This Row],[POA]],".",Tabla1[[#This Row],[SRS]],".",Tabla1[[#This Row],[AREA]],".",Tabla1[[#This Row],[TIPO]]))</f>
        <v/>
      </c>
      <c r="C1211" s="403" t="str">
        <f>IF(Tabla1[[#This Row],[Código_Actividad]]="","",'Formulario PPGR1'!#REF!)</f>
        <v/>
      </c>
      <c r="D1211" s="403" t="str">
        <f>IF(Tabla1[[#This Row],[Código_Actividad]]="","",'Formulario PPGR1'!#REF!)</f>
        <v/>
      </c>
      <c r="E1211" s="403" t="str">
        <f>IF(Tabla1[[#This Row],[Código_Actividad]]="","",'Formulario PPGR1'!#REF!)</f>
        <v/>
      </c>
      <c r="F1211" s="403" t="str">
        <f>IF(Tabla1[[#This Row],[Código_Actividad]]="","",'Formulario PPGR1'!#REF!)</f>
        <v/>
      </c>
      <c r="G1211" s="335"/>
      <c r="H1211" s="572" t="str">
        <f>IFERROR(VLOOKUP(Tabla1[[#This Row],[Código_Actividad]],'Formulario PPGR2'!$H$10:$I$1048576,2,FALSE),"")</f>
        <v/>
      </c>
      <c r="I1211" s="384" t="str">
        <f>IFERROR(VLOOKUP(Tabla1[[#This Row],[Código_Actividad]],Tabla2[[Código]:[Total de Acciones ]],15,FALSE),"")</f>
        <v/>
      </c>
      <c r="J1211" s="556"/>
      <c r="K1211" s="558" t="str">
        <f>IFERROR(VLOOKUP($J1211,[3]LSIns!$B$5:$C$45,2,FALSE),"")</f>
        <v/>
      </c>
      <c r="L1211" s="557"/>
      <c r="M1211" s="382" t="str">
        <f>IFERROR(VLOOKUP($L1211,[4]Insumos!$C$2:$F$517,2,FALSE),"")</f>
        <v/>
      </c>
      <c r="N1211" s="505"/>
      <c r="O1211" s="338" t="str">
        <f>IFERROR(VLOOKUP($L1211,[4]Insumos!$C$2:$F$517,3,FALSE),"")</f>
        <v/>
      </c>
      <c r="P1211" s="337" t="e">
        <f>+Tabla1[[#This Row],[Precio Unitario]]*Tabla1[[#This Row],[Cantidad de Insumos]]</f>
        <v>#VALUE!</v>
      </c>
      <c r="Q1211" s="380" t="str">
        <f>IFERROR(VLOOKUP($L1211,[4]Insumos!$C$2:$F$517,4,FALSE),"")</f>
        <v/>
      </c>
      <c r="R1211" s="556"/>
    </row>
    <row r="1212" spans="2:18" x14ac:dyDescent="0.25">
      <c r="B1212" s="403" t="str">
        <f>IF(Tabla1[[#This Row],[Código_Actividad]]="","",CONCATENATE(Tabla1[[#This Row],[POA]],".",Tabla1[[#This Row],[SRS]],".",Tabla1[[#This Row],[AREA]],".",Tabla1[[#This Row],[TIPO]]))</f>
        <v/>
      </c>
      <c r="C1212" s="403" t="str">
        <f>IF(Tabla1[[#This Row],[Código_Actividad]]="","",'Formulario PPGR1'!#REF!)</f>
        <v/>
      </c>
      <c r="D1212" s="403" t="str">
        <f>IF(Tabla1[[#This Row],[Código_Actividad]]="","",'Formulario PPGR1'!#REF!)</f>
        <v/>
      </c>
      <c r="E1212" s="403" t="str">
        <f>IF(Tabla1[[#This Row],[Código_Actividad]]="","",'Formulario PPGR1'!#REF!)</f>
        <v/>
      </c>
      <c r="F1212" s="403" t="str">
        <f>IF(Tabla1[[#This Row],[Código_Actividad]]="","",'Formulario PPGR1'!#REF!)</f>
        <v/>
      </c>
      <c r="G1212" s="335"/>
      <c r="H1212" s="572" t="str">
        <f>IFERROR(VLOOKUP(Tabla1[[#This Row],[Código_Actividad]],'Formulario PPGR2'!$H$10:$I$1048576,2,FALSE),"")</f>
        <v/>
      </c>
      <c r="I1212" s="384" t="str">
        <f>IFERROR(VLOOKUP(Tabla1[[#This Row],[Código_Actividad]],Tabla2[[Código]:[Total de Acciones ]],15,FALSE),"")</f>
        <v/>
      </c>
      <c r="J1212" s="556"/>
      <c r="K1212" s="558" t="str">
        <f>IFERROR(VLOOKUP($J1212,[3]LSIns!$B$5:$C$45,2,FALSE),"")</f>
        <v/>
      </c>
      <c r="L1212" s="557"/>
      <c r="M1212" s="382" t="str">
        <f>IFERROR(VLOOKUP($L1212,[4]Insumos!$C$2:$F$517,2,FALSE),"")</f>
        <v/>
      </c>
      <c r="N1212" s="505"/>
      <c r="O1212" s="338" t="str">
        <f>IFERROR(VLOOKUP($L1212,[4]Insumos!$C$2:$F$517,3,FALSE),"")</f>
        <v/>
      </c>
      <c r="P1212" s="337" t="e">
        <f>+Tabla1[[#This Row],[Precio Unitario]]*Tabla1[[#This Row],[Cantidad de Insumos]]</f>
        <v>#VALUE!</v>
      </c>
      <c r="Q1212" s="380" t="str">
        <f>IFERROR(VLOOKUP($L1212,[4]Insumos!$C$2:$F$517,4,FALSE),"")</f>
        <v/>
      </c>
      <c r="R1212" s="556"/>
    </row>
    <row r="1213" spans="2:18" x14ac:dyDescent="0.25">
      <c r="B1213" s="403" t="str">
        <f>IF(Tabla1[[#This Row],[Código_Actividad]]="","",CONCATENATE(Tabla1[[#This Row],[POA]],".",Tabla1[[#This Row],[SRS]],".",Tabla1[[#This Row],[AREA]],".",Tabla1[[#This Row],[TIPO]]))</f>
        <v/>
      </c>
      <c r="C1213" s="403" t="str">
        <f>IF(Tabla1[[#This Row],[Código_Actividad]]="","",'Formulario PPGR1'!#REF!)</f>
        <v/>
      </c>
      <c r="D1213" s="403" t="str">
        <f>IF(Tabla1[[#This Row],[Código_Actividad]]="","",'Formulario PPGR1'!#REF!)</f>
        <v/>
      </c>
      <c r="E1213" s="403" t="str">
        <f>IF(Tabla1[[#This Row],[Código_Actividad]]="","",'Formulario PPGR1'!#REF!)</f>
        <v/>
      </c>
      <c r="F1213" s="403" t="str">
        <f>IF(Tabla1[[#This Row],[Código_Actividad]]="","",'Formulario PPGR1'!#REF!)</f>
        <v/>
      </c>
      <c r="G1213" s="335"/>
      <c r="H1213" s="572" t="str">
        <f>IFERROR(VLOOKUP(Tabla1[[#This Row],[Código_Actividad]],'Formulario PPGR2'!$H$10:$I$1048576,2,FALSE),"")</f>
        <v/>
      </c>
      <c r="I1213" s="384" t="str">
        <f>IFERROR(VLOOKUP(Tabla1[[#This Row],[Código_Actividad]],Tabla2[[Código]:[Total de Acciones ]],15,FALSE),"")</f>
        <v/>
      </c>
      <c r="J1213" s="556"/>
      <c r="K1213" s="558" t="str">
        <f>IFERROR(VLOOKUP($J1213,[3]LSIns!$B$5:$C$45,2,FALSE),"")</f>
        <v/>
      </c>
      <c r="L1213" s="557"/>
      <c r="M1213" s="382" t="str">
        <f>IFERROR(VLOOKUP($L1213,[4]Insumos!$C$2:$F$517,2,FALSE),"")</f>
        <v/>
      </c>
      <c r="N1213" s="505"/>
      <c r="O1213" s="338" t="str">
        <f>IFERROR(VLOOKUP($L1213,[4]Insumos!$C$2:$F$517,3,FALSE),"")</f>
        <v/>
      </c>
      <c r="P1213" s="337" t="e">
        <f>+Tabla1[[#This Row],[Precio Unitario]]*Tabla1[[#This Row],[Cantidad de Insumos]]</f>
        <v>#VALUE!</v>
      </c>
      <c r="Q1213" s="380" t="str">
        <f>IFERROR(VLOOKUP($L1213,[4]Insumos!$C$2:$F$517,4,FALSE),"")</f>
        <v/>
      </c>
      <c r="R1213" s="556"/>
    </row>
    <row r="1214" spans="2:18" x14ac:dyDescent="0.25">
      <c r="B1214" s="403" t="str">
        <f>IF(Tabla1[[#This Row],[Código_Actividad]]="","",CONCATENATE(Tabla1[[#This Row],[POA]],".",Tabla1[[#This Row],[SRS]],".",Tabla1[[#This Row],[AREA]],".",Tabla1[[#This Row],[TIPO]]))</f>
        <v/>
      </c>
      <c r="C1214" s="403" t="str">
        <f>IF(Tabla1[[#This Row],[Código_Actividad]]="","",'Formulario PPGR1'!#REF!)</f>
        <v/>
      </c>
      <c r="D1214" s="403" t="str">
        <f>IF(Tabla1[[#This Row],[Código_Actividad]]="","",'Formulario PPGR1'!#REF!)</f>
        <v/>
      </c>
      <c r="E1214" s="403" t="str">
        <f>IF(Tabla1[[#This Row],[Código_Actividad]]="","",'Formulario PPGR1'!#REF!)</f>
        <v/>
      </c>
      <c r="F1214" s="403" t="str">
        <f>IF(Tabla1[[#This Row],[Código_Actividad]]="","",'Formulario PPGR1'!#REF!)</f>
        <v/>
      </c>
      <c r="G1214" s="335"/>
      <c r="H1214" s="572" t="str">
        <f>IFERROR(VLOOKUP(Tabla1[[#This Row],[Código_Actividad]],'Formulario PPGR2'!$H$10:$I$1048576,2,FALSE),"")</f>
        <v/>
      </c>
      <c r="I1214" s="384" t="str">
        <f>IFERROR(VLOOKUP(Tabla1[[#This Row],[Código_Actividad]],Tabla2[[Código]:[Total de Acciones ]],15,FALSE),"")</f>
        <v/>
      </c>
      <c r="J1214" s="556"/>
      <c r="K1214" s="558" t="str">
        <f>IFERROR(VLOOKUP($J1214,[3]LSIns!$B$5:$C$45,2,FALSE),"")</f>
        <v/>
      </c>
      <c r="L1214" s="557"/>
      <c r="M1214" s="382" t="str">
        <f>IFERROR(VLOOKUP($L1214,[4]Insumos!$C$2:$F$517,2,FALSE),"")</f>
        <v/>
      </c>
      <c r="N1214" s="505"/>
      <c r="O1214" s="338" t="str">
        <f>IFERROR(VLOOKUP($L1214,[4]Insumos!$C$2:$F$517,3,FALSE),"")</f>
        <v/>
      </c>
      <c r="P1214" s="337" t="e">
        <f>+Tabla1[[#This Row],[Precio Unitario]]*Tabla1[[#This Row],[Cantidad de Insumos]]</f>
        <v>#VALUE!</v>
      </c>
      <c r="Q1214" s="380" t="str">
        <f>IFERROR(VLOOKUP($L1214,[4]Insumos!$C$2:$F$517,4,FALSE),"")</f>
        <v/>
      </c>
      <c r="R1214" s="556"/>
    </row>
    <row r="1215" spans="2:18" x14ac:dyDescent="0.25">
      <c r="B1215" s="403" t="str">
        <f>IF(Tabla1[[#This Row],[Código_Actividad]]="","",CONCATENATE(Tabla1[[#This Row],[POA]],".",Tabla1[[#This Row],[SRS]],".",Tabla1[[#This Row],[AREA]],".",Tabla1[[#This Row],[TIPO]]))</f>
        <v/>
      </c>
      <c r="C1215" s="403" t="str">
        <f>IF(Tabla1[[#This Row],[Código_Actividad]]="","",'Formulario PPGR1'!#REF!)</f>
        <v/>
      </c>
      <c r="D1215" s="403" t="str">
        <f>IF(Tabla1[[#This Row],[Código_Actividad]]="","",'Formulario PPGR1'!#REF!)</f>
        <v/>
      </c>
      <c r="E1215" s="403" t="str">
        <f>IF(Tabla1[[#This Row],[Código_Actividad]]="","",'Formulario PPGR1'!#REF!)</f>
        <v/>
      </c>
      <c r="F1215" s="403" t="str">
        <f>IF(Tabla1[[#This Row],[Código_Actividad]]="","",'Formulario PPGR1'!#REF!)</f>
        <v/>
      </c>
      <c r="G1215" s="335"/>
      <c r="H1215" s="572" t="str">
        <f>IFERROR(VLOOKUP(Tabla1[[#This Row],[Código_Actividad]],'Formulario PPGR2'!$H$10:$I$1048576,2,FALSE),"")</f>
        <v/>
      </c>
      <c r="I1215" s="384" t="str">
        <f>IFERROR(VLOOKUP(Tabla1[[#This Row],[Código_Actividad]],Tabla2[[Código]:[Total de Acciones ]],15,FALSE),"")</f>
        <v/>
      </c>
      <c r="J1215" s="556"/>
      <c r="K1215" s="558" t="str">
        <f>IFERROR(VLOOKUP($J1215,[3]LSIns!$B$5:$C$45,2,FALSE),"")</f>
        <v/>
      </c>
      <c r="L1215" s="557"/>
      <c r="M1215" s="382" t="str">
        <f>IFERROR(VLOOKUP($L1215,[4]Insumos!$C$2:$F$517,2,FALSE),"")</f>
        <v/>
      </c>
      <c r="N1215" s="505"/>
      <c r="O1215" s="338" t="str">
        <f>IFERROR(VLOOKUP($L1215,[4]Insumos!$C$2:$F$517,3,FALSE),"")</f>
        <v/>
      </c>
      <c r="P1215" s="337" t="e">
        <f>+Tabla1[[#This Row],[Precio Unitario]]*Tabla1[[#This Row],[Cantidad de Insumos]]</f>
        <v>#VALUE!</v>
      </c>
      <c r="Q1215" s="380" t="str">
        <f>IFERROR(VLOOKUP($L1215,[4]Insumos!$C$2:$F$517,4,FALSE),"")</f>
        <v/>
      </c>
      <c r="R1215" s="556"/>
    </row>
    <row r="1216" spans="2:18" x14ac:dyDescent="0.25">
      <c r="B1216" s="403" t="str">
        <f>IF(Tabla1[[#This Row],[Código_Actividad]]="","",CONCATENATE(Tabla1[[#This Row],[POA]],".",Tabla1[[#This Row],[SRS]],".",Tabla1[[#This Row],[AREA]],".",Tabla1[[#This Row],[TIPO]]))</f>
        <v/>
      </c>
      <c r="C1216" s="403" t="str">
        <f>IF(Tabla1[[#This Row],[Código_Actividad]]="","",'Formulario PPGR1'!#REF!)</f>
        <v/>
      </c>
      <c r="D1216" s="403" t="str">
        <f>IF(Tabla1[[#This Row],[Código_Actividad]]="","",'Formulario PPGR1'!#REF!)</f>
        <v/>
      </c>
      <c r="E1216" s="403" t="str">
        <f>IF(Tabla1[[#This Row],[Código_Actividad]]="","",'Formulario PPGR1'!#REF!)</f>
        <v/>
      </c>
      <c r="F1216" s="403" t="str">
        <f>IF(Tabla1[[#This Row],[Código_Actividad]]="","",'Formulario PPGR1'!#REF!)</f>
        <v/>
      </c>
      <c r="G1216" s="335"/>
      <c r="H1216" s="572" t="str">
        <f>IFERROR(VLOOKUP(Tabla1[[#This Row],[Código_Actividad]],'Formulario PPGR2'!$H$10:$I$1048576,2,FALSE),"")</f>
        <v/>
      </c>
      <c r="I1216" s="384" t="str">
        <f>IFERROR(VLOOKUP(Tabla1[[#This Row],[Código_Actividad]],Tabla2[[Código]:[Total de Acciones ]],15,FALSE),"")</f>
        <v/>
      </c>
      <c r="J1216" s="556"/>
      <c r="K1216" s="558" t="str">
        <f>IFERROR(VLOOKUP($J1216,[3]LSIns!$B$5:$C$45,2,FALSE),"")</f>
        <v/>
      </c>
      <c r="L1216" s="557"/>
      <c r="M1216" s="382" t="str">
        <f>IFERROR(VLOOKUP($L1216,[4]Insumos!$C$2:$F$517,2,FALSE),"")</f>
        <v/>
      </c>
      <c r="N1216" s="505"/>
      <c r="O1216" s="338" t="str">
        <f>IFERROR(VLOOKUP($L1216,[4]Insumos!$C$2:$F$517,3,FALSE),"")</f>
        <v/>
      </c>
      <c r="P1216" s="337" t="e">
        <f>+Tabla1[[#This Row],[Precio Unitario]]*Tabla1[[#This Row],[Cantidad de Insumos]]</f>
        <v>#VALUE!</v>
      </c>
      <c r="Q1216" s="380" t="str">
        <f>IFERROR(VLOOKUP($L1216,[4]Insumos!$C$2:$F$517,4,FALSE),"")</f>
        <v/>
      </c>
      <c r="R1216" s="556"/>
    </row>
    <row r="1217" spans="2:18" x14ac:dyDescent="0.25">
      <c r="B1217" s="403" t="str">
        <f>IF(Tabla1[[#This Row],[Código_Actividad]]="","",CONCATENATE(Tabla1[[#This Row],[POA]],".",Tabla1[[#This Row],[SRS]],".",Tabla1[[#This Row],[AREA]],".",Tabla1[[#This Row],[TIPO]]))</f>
        <v/>
      </c>
      <c r="C1217" s="403" t="str">
        <f>IF(Tabla1[[#This Row],[Código_Actividad]]="","",'Formulario PPGR1'!#REF!)</f>
        <v/>
      </c>
      <c r="D1217" s="403" t="str">
        <f>IF(Tabla1[[#This Row],[Código_Actividad]]="","",'Formulario PPGR1'!#REF!)</f>
        <v/>
      </c>
      <c r="E1217" s="403" t="str">
        <f>IF(Tabla1[[#This Row],[Código_Actividad]]="","",'Formulario PPGR1'!#REF!)</f>
        <v/>
      </c>
      <c r="F1217" s="403" t="str">
        <f>IF(Tabla1[[#This Row],[Código_Actividad]]="","",'Formulario PPGR1'!#REF!)</f>
        <v/>
      </c>
      <c r="G1217" s="335"/>
      <c r="H1217" s="572" t="str">
        <f>IFERROR(VLOOKUP(Tabla1[[#This Row],[Código_Actividad]],'Formulario PPGR2'!$H$10:$I$1048576,2,FALSE),"")</f>
        <v/>
      </c>
      <c r="I1217" s="384" t="str">
        <f>IFERROR(VLOOKUP(Tabla1[[#This Row],[Código_Actividad]],Tabla2[[Código]:[Total de Acciones ]],15,FALSE),"")</f>
        <v/>
      </c>
      <c r="J1217" s="556"/>
      <c r="K1217" s="558" t="str">
        <f>IFERROR(VLOOKUP($J1217,[3]LSIns!$B$5:$C$45,2,FALSE),"")</f>
        <v/>
      </c>
      <c r="L1217" s="557"/>
      <c r="M1217" s="382" t="str">
        <f>IFERROR(VLOOKUP($L1217,[4]Insumos!$C$2:$F$517,2,FALSE),"")</f>
        <v/>
      </c>
      <c r="N1217" s="505"/>
      <c r="O1217" s="338" t="str">
        <f>IFERROR(VLOOKUP($L1217,[4]Insumos!$C$2:$F$517,3,FALSE),"")</f>
        <v/>
      </c>
      <c r="P1217" s="337" t="e">
        <f>+Tabla1[[#This Row],[Precio Unitario]]*Tabla1[[#This Row],[Cantidad de Insumos]]</f>
        <v>#VALUE!</v>
      </c>
      <c r="Q1217" s="380" t="str">
        <f>IFERROR(VLOOKUP($L1217,[4]Insumos!$C$2:$F$517,4,FALSE),"")</f>
        <v/>
      </c>
      <c r="R1217" s="556"/>
    </row>
    <row r="1218" spans="2:18" x14ac:dyDescent="0.25">
      <c r="B1218" s="403" t="str">
        <f>IF(Tabla1[[#This Row],[Código_Actividad]]="","",CONCATENATE(Tabla1[[#This Row],[POA]],".",Tabla1[[#This Row],[SRS]],".",Tabla1[[#This Row],[AREA]],".",Tabla1[[#This Row],[TIPO]]))</f>
        <v/>
      </c>
      <c r="C1218" s="403" t="str">
        <f>IF(Tabla1[[#This Row],[Código_Actividad]]="","",'Formulario PPGR1'!#REF!)</f>
        <v/>
      </c>
      <c r="D1218" s="403" t="str">
        <f>IF(Tabla1[[#This Row],[Código_Actividad]]="","",'Formulario PPGR1'!#REF!)</f>
        <v/>
      </c>
      <c r="E1218" s="403" t="str">
        <f>IF(Tabla1[[#This Row],[Código_Actividad]]="","",'Formulario PPGR1'!#REF!)</f>
        <v/>
      </c>
      <c r="F1218" s="403" t="str">
        <f>IF(Tabla1[[#This Row],[Código_Actividad]]="","",'Formulario PPGR1'!#REF!)</f>
        <v/>
      </c>
      <c r="G1218" s="335"/>
      <c r="H1218" s="572" t="str">
        <f>IFERROR(VLOOKUP(Tabla1[[#This Row],[Código_Actividad]],'Formulario PPGR2'!$H$10:$I$1048576,2,FALSE),"")</f>
        <v/>
      </c>
      <c r="I1218" s="384" t="str">
        <f>IFERROR(VLOOKUP(Tabla1[[#This Row],[Código_Actividad]],Tabla2[[Código]:[Total de Acciones ]],15,FALSE),"")</f>
        <v/>
      </c>
      <c r="J1218" s="556"/>
      <c r="K1218" s="558" t="str">
        <f>IFERROR(VLOOKUP($J1218,[3]LSIns!$B$5:$C$45,2,FALSE),"")</f>
        <v/>
      </c>
      <c r="L1218" s="557"/>
      <c r="M1218" s="382" t="str">
        <f>IFERROR(VLOOKUP($L1218,[4]Insumos!$C$2:$F$517,2,FALSE),"")</f>
        <v/>
      </c>
      <c r="N1218" s="505"/>
      <c r="O1218" s="338" t="str">
        <f>IFERROR(VLOOKUP($L1218,[4]Insumos!$C$2:$F$517,3,FALSE),"")</f>
        <v/>
      </c>
      <c r="P1218" s="337" t="e">
        <f>+Tabla1[[#This Row],[Precio Unitario]]*Tabla1[[#This Row],[Cantidad de Insumos]]</f>
        <v>#VALUE!</v>
      </c>
      <c r="Q1218" s="380" t="str">
        <f>IFERROR(VLOOKUP($L1218,[4]Insumos!$C$2:$F$517,4,FALSE),"")</f>
        <v/>
      </c>
      <c r="R1218" s="556"/>
    </row>
    <row r="1219" spans="2:18" x14ac:dyDescent="0.25">
      <c r="B1219" s="403" t="str">
        <f>IF(Tabla1[[#This Row],[Código_Actividad]]="","",CONCATENATE(Tabla1[[#This Row],[POA]],".",Tabla1[[#This Row],[SRS]],".",Tabla1[[#This Row],[AREA]],".",Tabla1[[#This Row],[TIPO]]))</f>
        <v/>
      </c>
      <c r="C1219" s="403" t="str">
        <f>IF(Tabla1[[#This Row],[Código_Actividad]]="","",'Formulario PPGR1'!#REF!)</f>
        <v/>
      </c>
      <c r="D1219" s="403" t="str">
        <f>IF(Tabla1[[#This Row],[Código_Actividad]]="","",'Formulario PPGR1'!#REF!)</f>
        <v/>
      </c>
      <c r="E1219" s="403" t="str">
        <f>IF(Tabla1[[#This Row],[Código_Actividad]]="","",'Formulario PPGR1'!#REF!)</f>
        <v/>
      </c>
      <c r="F1219" s="403" t="str">
        <f>IF(Tabla1[[#This Row],[Código_Actividad]]="","",'Formulario PPGR1'!#REF!)</f>
        <v/>
      </c>
      <c r="G1219" s="335"/>
      <c r="H1219" s="572" t="str">
        <f>IFERROR(VLOOKUP(Tabla1[[#This Row],[Código_Actividad]],'Formulario PPGR2'!$H$10:$I$1048576,2,FALSE),"")</f>
        <v/>
      </c>
      <c r="I1219" s="384" t="str">
        <f>IFERROR(VLOOKUP(Tabla1[[#This Row],[Código_Actividad]],Tabla2[[Código]:[Total de Acciones ]],15,FALSE),"")</f>
        <v/>
      </c>
      <c r="J1219" s="556"/>
      <c r="K1219" s="558" t="str">
        <f>IFERROR(VLOOKUP($J1219,[3]LSIns!$B$5:$C$45,2,FALSE),"")</f>
        <v/>
      </c>
      <c r="L1219" s="557"/>
      <c r="M1219" s="382" t="str">
        <f>IFERROR(VLOOKUP($L1219,[4]Insumos!$C$2:$F$517,2,FALSE),"")</f>
        <v/>
      </c>
      <c r="N1219" s="505"/>
      <c r="O1219" s="338" t="str">
        <f>IFERROR(VLOOKUP($L1219,[4]Insumos!$C$2:$F$517,3,FALSE),"")</f>
        <v/>
      </c>
      <c r="P1219" s="337" t="e">
        <f>+Tabla1[[#This Row],[Precio Unitario]]*Tabla1[[#This Row],[Cantidad de Insumos]]</f>
        <v>#VALUE!</v>
      </c>
      <c r="Q1219" s="380" t="str">
        <f>IFERROR(VLOOKUP($L1219,[4]Insumos!$C$2:$F$517,4,FALSE),"")</f>
        <v/>
      </c>
      <c r="R1219" s="556"/>
    </row>
    <row r="1220" spans="2:18" x14ac:dyDescent="0.25">
      <c r="B1220" s="403" t="str">
        <f>IF(Tabla1[[#This Row],[Código_Actividad]]="","",CONCATENATE(Tabla1[[#This Row],[POA]],".",Tabla1[[#This Row],[SRS]],".",Tabla1[[#This Row],[AREA]],".",Tabla1[[#This Row],[TIPO]]))</f>
        <v/>
      </c>
      <c r="C1220" s="403" t="str">
        <f>IF(Tabla1[[#This Row],[Código_Actividad]]="","",'Formulario PPGR1'!#REF!)</f>
        <v/>
      </c>
      <c r="D1220" s="403" t="str">
        <f>IF(Tabla1[[#This Row],[Código_Actividad]]="","",'Formulario PPGR1'!#REF!)</f>
        <v/>
      </c>
      <c r="E1220" s="403" t="str">
        <f>IF(Tabla1[[#This Row],[Código_Actividad]]="","",'Formulario PPGR1'!#REF!)</f>
        <v/>
      </c>
      <c r="F1220" s="403" t="str">
        <f>IF(Tabla1[[#This Row],[Código_Actividad]]="","",'Formulario PPGR1'!#REF!)</f>
        <v/>
      </c>
      <c r="G1220" s="335"/>
      <c r="H1220" s="572" t="str">
        <f>IFERROR(VLOOKUP(Tabla1[[#This Row],[Código_Actividad]],'Formulario PPGR2'!$H$10:$I$1048576,2,FALSE),"")</f>
        <v/>
      </c>
      <c r="I1220" s="384" t="str">
        <f>IFERROR(VLOOKUP(Tabla1[[#This Row],[Código_Actividad]],Tabla2[[Código]:[Total de Acciones ]],15,FALSE),"")</f>
        <v/>
      </c>
      <c r="J1220" s="556"/>
      <c r="K1220" s="558" t="str">
        <f>IFERROR(VLOOKUP($J1220,[3]LSIns!$B$5:$C$45,2,FALSE),"")</f>
        <v/>
      </c>
      <c r="L1220" s="557"/>
      <c r="M1220" s="382" t="str">
        <f>IFERROR(VLOOKUP($L1220,[4]Insumos!$C$2:$F$517,2,FALSE),"")</f>
        <v/>
      </c>
      <c r="N1220" s="505"/>
      <c r="O1220" s="338" t="str">
        <f>IFERROR(VLOOKUP($L1220,[4]Insumos!$C$2:$F$517,3,FALSE),"")</f>
        <v/>
      </c>
      <c r="P1220" s="337" t="e">
        <f>+Tabla1[[#This Row],[Precio Unitario]]*Tabla1[[#This Row],[Cantidad de Insumos]]</f>
        <v>#VALUE!</v>
      </c>
      <c r="Q1220" s="380" t="str">
        <f>IFERROR(VLOOKUP($L1220,[4]Insumos!$C$2:$F$517,4,FALSE),"")</f>
        <v/>
      </c>
      <c r="R1220" s="556"/>
    </row>
    <row r="1221" spans="2:18" x14ac:dyDescent="0.25">
      <c r="B1221" s="403" t="str">
        <f>IF(Tabla1[[#This Row],[Código_Actividad]]="","",CONCATENATE(Tabla1[[#This Row],[POA]],".",Tabla1[[#This Row],[SRS]],".",Tabla1[[#This Row],[AREA]],".",Tabla1[[#This Row],[TIPO]]))</f>
        <v/>
      </c>
      <c r="C1221" s="403" t="str">
        <f>IF(Tabla1[[#This Row],[Código_Actividad]]="","",'Formulario PPGR1'!#REF!)</f>
        <v/>
      </c>
      <c r="D1221" s="403" t="str">
        <f>IF(Tabla1[[#This Row],[Código_Actividad]]="","",'Formulario PPGR1'!#REF!)</f>
        <v/>
      </c>
      <c r="E1221" s="403" t="str">
        <f>IF(Tabla1[[#This Row],[Código_Actividad]]="","",'Formulario PPGR1'!#REF!)</f>
        <v/>
      </c>
      <c r="F1221" s="403" t="str">
        <f>IF(Tabla1[[#This Row],[Código_Actividad]]="","",'Formulario PPGR1'!#REF!)</f>
        <v/>
      </c>
      <c r="G1221" s="335"/>
      <c r="H1221" s="572" t="str">
        <f>IFERROR(VLOOKUP(Tabla1[[#This Row],[Código_Actividad]],'Formulario PPGR2'!$H$10:$I$1048576,2,FALSE),"")</f>
        <v/>
      </c>
      <c r="I1221" s="384" t="str">
        <f>IFERROR(VLOOKUP(Tabla1[[#This Row],[Código_Actividad]],Tabla2[[Código]:[Total de Acciones ]],15,FALSE),"")</f>
        <v/>
      </c>
      <c r="J1221" s="556"/>
      <c r="K1221" s="558" t="str">
        <f>IFERROR(VLOOKUP($J1221,[3]LSIns!$B$5:$C$45,2,FALSE),"")</f>
        <v/>
      </c>
      <c r="L1221" s="557"/>
      <c r="M1221" s="382" t="str">
        <f>IFERROR(VLOOKUP($L1221,[4]Insumos!$C$2:$F$517,2,FALSE),"")</f>
        <v/>
      </c>
      <c r="N1221" s="505"/>
      <c r="O1221" s="338" t="str">
        <f>IFERROR(VLOOKUP($L1221,[4]Insumos!$C$2:$F$517,3,FALSE),"")</f>
        <v/>
      </c>
      <c r="P1221" s="337" t="e">
        <f>+Tabla1[[#This Row],[Precio Unitario]]*Tabla1[[#This Row],[Cantidad de Insumos]]</f>
        <v>#VALUE!</v>
      </c>
      <c r="Q1221" s="380" t="str">
        <f>IFERROR(VLOOKUP($L1221,[4]Insumos!$C$2:$F$517,4,FALSE),"")</f>
        <v/>
      </c>
      <c r="R1221" s="556"/>
    </row>
    <row r="1222" spans="2:18" x14ac:dyDescent="0.25">
      <c r="B1222" s="403" t="str">
        <f>IF(Tabla1[[#This Row],[Código_Actividad]]="","",CONCATENATE(Tabla1[[#This Row],[POA]],".",Tabla1[[#This Row],[SRS]],".",Tabla1[[#This Row],[AREA]],".",Tabla1[[#This Row],[TIPO]]))</f>
        <v/>
      </c>
      <c r="C1222" s="403" t="str">
        <f>IF(Tabla1[[#This Row],[Código_Actividad]]="","",'Formulario PPGR1'!#REF!)</f>
        <v/>
      </c>
      <c r="D1222" s="403" t="str">
        <f>IF(Tabla1[[#This Row],[Código_Actividad]]="","",'Formulario PPGR1'!#REF!)</f>
        <v/>
      </c>
      <c r="E1222" s="403" t="str">
        <f>IF(Tabla1[[#This Row],[Código_Actividad]]="","",'Formulario PPGR1'!#REF!)</f>
        <v/>
      </c>
      <c r="F1222" s="403" t="str">
        <f>IF(Tabla1[[#This Row],[Código_Actividad]]="","",'Formulario PPGR1'!#REF!)</f>
        <v/>
      </c>
      <c r="G1222" s="335"/>
      <c r="H1222" s="572" t="str">
        <f>IFERROR(VLOOKUP(Tabla1[[#This Row],[Código_Actividad]],'Formulario PPGR2'!$H$10:$I$1048576,2,FALSE),"")</f>
        <v/>
      </c>
      <c r="I1222" s="384" t="str">
        <f>IFERROR(VLOOKUP(Tabla1[[#This Row],[Código_Actividad]],Tabla2[[Código]:[Total de Acciones ]],15,FALSE),"")</f>
        <v/>
      </c>
      <c r="J1222" s="556"/>
      <c r="K1222" s="558" t="str">
        <f>IFERROR(VLOOKUP($J1222,[3]LSIns!$B$5:$C$45,2,FALSE),"")</f>
        <v/>
      </c>
      <c r="L1222" s="557"/>
      <c r="M1222" s="382" t="str">
        <f>IFERROR(VLOOKUP($L1222,[4]Insumos!$C$2:$F$517,2,FALSE),"")</f>
        <v/>
      </c>
      <c r="N1222" s="505"/>
      <c r="O1222" s="338" t="str">
        <f>IFERROR(VLOOKUP($L1222,[4]Insumos!$C$2:$F$517,3,FALSE),"")</f>
        <v/>
      </c>
      <c r="P1222" s="337" t="e">
        <f>+Tabla1[[#This Row],[Precio Unitario]]*Tabla1[[#This Row],[Cantidad de Insumos]]</f>
        <v>#VALUE!</v>
      </c>
      <c r="Q1222" s="380" t="str">
        <f>IFERROR(VLOOKUP($L1222,[4]Insumos!$C$2:$F$517,4,FALSE),"")</f>
        <v/>
      </c>
      <c r="R1222" s="556"/>
    </row>
    <row r="1223" spans="2:18" x14ac:dyDescent="0.25">
      <c r="B1223" s="403" t="str">
        <f>IF(Tabla1[[#This Row],[Código_Actividad]]="","",CONCATENATE(Tabla1[[#This Row],[POA]],".",Tabla1[[#This Row],[SRS]],".",Tabla1[[#This Row],[AREA]],".",Tabla1[[#This Row],[TIPO]]))</f>
        <v/>
      </c>
      <c r="C1223" s="403" t="str">
        <f>IF(Tabla1[[#This Row],[Código_Actividad]]="","",'Formulario PPGR1'!#REF!)</f>
        <v/>
      </c>
      <c r="D1223" s="403" t="str">
        <f>IF(Tabla1[[#This Row],[Código_Actividad]]="","",'Formulario PPGR1'!#REF!)</f>
        <v/>
      </c>
      <c r="E1223" s="403" t="str">
        <f>IF(Tabla1[[#This Row],[Código_Actividad]]="","",'Formulario PPGR1'!#REF!)</f>
        <v/>
      </c>
      <c r="F1223" s="403" t="str">
        <f>IF(Tabla1[[#This Row],[Código_Actividad]]="","",'Formulario PPGR1'!#REF!)</f>
        <v/>
      </c>
      <c r="G1223" s="335"/>
      <c r="H1223" s="572" t="str">
        <f>IFERROR(VLOOKUP(Tabla1[[#This Row],[Código_Actividad]],'Formulario PPGR2'!$H$10:$I$1048576,2,FALSE),"")</f>
        <v/>
      </c>
      <c r="I1223" s="384" t="str">
        <f>IFERROR(VLOOKUP(Tabla1[[#This Row],[Código_Actividad]],Tabla2[[Código]:[Total de Acciones ]],15,FALSE),"")</f>
        <v/>
      </c>
      <c r="J1223" s="556"/>
      <c r="K1223" s="558" t="str">
        <f>IFERROR(VLOOKUP($J1223,[3]LSIns!$B$5:$C$45,2,FALSE),"")</f>
        <v/>
      </c>
      <c r="L1223" s="557"/>
      <c r="M1223" s="382" t="str">
        <f>IFERROR(VLOOKUP($L1223,[4]Insumos!$C$2:$F$517,2,FALSE),"")</f>
        <v/>
      </c>
      <c r="N1223" s="505"/>
      <c r="O1223" s="338" t="str">
        <f>IFERROR(VLOOKUP($L1223,[4]Insumos!$C$2:$F$517,3,FALSE),"")</f>
        <v/>
      </c>
      <c r="P1223" s="337" t="e">
        <f>+Tabla1[[#This Row],[Precio Unitario]]*Tabla1[[#This Row],[Cantidad de Insumos]]</f>
        <v>#VALUE!</v>
      </c>
      <c r="Q1223" s="380" t="str">
        <f>IFERROR(VLOOKUP($L1223,[4]Insumos!$C$2:$F$517,4,FALSE),"")</f>
        <v/>
      </c>
      <c r="R1223" s="556"/>
    </row>
    <row r="1224" spans="2:18" x14ac:dyDescent="0.25">
      <c r="B1224" s="403" t="str">
        <f>IF(Tabla1[[#This Row],[Código_Actividad]]="","",CONCATENATE(Tabla1[[#This Row],[POA]],".",Tabla1[[#This Row],[SRS]],".",Tabla1[[#This Row],[AREA]],".",Tabla1[[#This Row],[TIPO]]))</f>
        <v/>
      </c>
      <c r="C1224" s="403" t="str">
        <f>IF(Tabla1[[#This Row],[Código_Actividad]]="","",'Formulario PPGR1'!#REF!)</f>
        <v/>
      </c>
      <c r="D1224" s="403" t="str">
        <f>IF(Tabla1[[#This Row],[Código_Actividad]]="","",'Formulario PPGR1'!#REF!)</f>
        <v/>
      </c>
      <c r="E1224" s="403" t="str">
        <f>IF(Tabla1[[#This Row],[Código_Actividad]]="","",'Formulario PPGR1'!#REF!)</f>
        <v/>
      </c>
      <c r="F1224" s="403" t="str">
        <f>IF(Tabla1[[#This Row],[Código_Actividad]]="","",'Formulario PPGR1'!#REF!)</f>
        <v/>
      </c>
      <c r="G1224" s="335"/>
      <c r="H1224" s="572" t="str">
        <f>IFERROR(VLOOKUP(Tabla1[[#This Row],[Código_Actividad]],'Formulario PPGR2'!$H$10:$I$1048576,2,FALSE),"")</f>
        <v/>
      </c>
      <c r="I1224" s="384" t="str">
        <f>IFERROR(VLOOKUP(Tabla1[[#This Row],[Código_Actividad]],Tabla2[[Código]:[Total de Acciones ]],15,FALSE),"")</f>
        <v/>
      </c>
      <c r="J1224" s="556"/>
      <c r="K1224" s="558" t="str">
        <f>IFERROR(VLOOKUP($J1224,[3]LSIns!$B$5:$C$45,2,FALSE),"")</f>
        <v/>
      </c>
      <c r="L1224" s="557"/>
      <c r="M1224" s="382" t="str">
        <f>IFERROR(VLOOKUP($L1224,[4]Insumos!$C$2:$F$517,2,FALSE),"")</f>
        <v/>
      </c>
      <c r="N1224" s="505"/>
      <c r="O1224" s="338" t="str">
        <f>IFERROR(VLOOKUP($L1224,[4]Insumos!$C$2:$F$517,3,FALSE),"")</f>
        <v/>
      </c>
      <c r="P1224" s="337" t="e">
        <f>+Tabla1[[#This Row],[Precio Unitario]]*Tabla1[[#This Row],[Cantidad de Insumos]]</f>
        <v>#VALUE!</v>
      </c>
      <c r="Q1224" s="380" t="str">
        <f>IFERROR(VLOOKUP($L1224,[4]Insumos!$C$2:$F$517,4,FALSE),"")</f>
        <v/>
      </c>
      <c r="R1224" s="556"/>
    </row>
    <row r="1225" spans="2:18" x14ac:dyDescent="0.25">
      <c r="B1225" s="403" t="str">
        <f>IF(Tabla1[[#This Row],[Código_Actividad]]="","",CONCATENATE(Tabla1[[#This Row],[POA]],".",Tabla1[[#This Row],[SRS]],".",Tabla1[[#This Row],[AREA]],".",Tabla1[[#This Row],[TIPO]]))</f>
        <v/>
      </c>
      <c r="C1225" s="403" t="str">
        <f>IF(Tabla1[[#This Row],[Código_Actividad]]="","",'Formulario PPGR1'!#REF!)</f>
        <v/>
      </c>
      <c r="D1225" s="403" t="str">
        <f>IF(Tabla1[[#This Row],[Código_Actividad]]="","",'Formulario PPGR1'!#REF!)</f>
        <v/>
      </c>
      <c r="E1225" s="403" t="str">
        <f>IF(Tabla1[[#This Row],[Código_Actividad]]="","",'Formulario PPGR1'!#REF!)</f>
        <v/>
      </c>
      <c r="F1225" s="403" t="str">
        <f>IF(Tabla1[[#This Row],[Código_Actividad]]="","",'Formulario PPGR1'!#REF!)</f>
        <v/>
      </c>
      <c r="G1225" s="335"/>
      <c r="H1225" s="572" t="str">
        <f>IFERROR(VLOOKUP(Tabla1[[#This Row],[Código_Actividad]],'Formulario PPGR2'!$H$10:$I$1048576,2,FALSE),"")</f>
        <v/>
      </c>
      <c r="I1225" s="384" t="str">
        <f>IFERROR(VLOOKUP(Tabla1[[#This Row],[Código_Actividad]],Tabla2[[Código]:[Total de Acciones ]],15,FALSE),"")</f>
        <v/>
      </c>
      <c r="J1225" s="556"/>
      <c r="K1225" s="558" t="str">
        <f>IFERROR(VLOOKUP($J1225,[3]LSIns!$B$5:$C$45,2,FALSE),"")</f>
        <v/>
      </c>
      <c r="L1225" s="557"/>
      <c r="M1225" s="382" t="str">
        <f>IFERROR(VLOOKUP($L1225,[4]Insumos!$C$2:$F$517,2,FALSE),"")</f>
        <v/>
      </c>
      <c r="N1225" s="505"/>
      <c r="O1225" s="338" t="str">
        <f>IFERROR(VLOOKUP($L1225,[4]Insumos!$C$2:$F$517,3,FALSE),"")</f>
        <v/>
      </c>
      <c r="P1225" s="337" t="e">
        <f>+Tabla1[[#This Row],[Precio Unitario]]*Tabla1[[#This Row],[Cantidad de Insumos]]</f>
        <v>#VALUE!</v>
      </c>
      <c r="Q1225" s="380" t="str">
        <f>IFERROR(VLOOKUP($L1225,[4]Insumos!$C$2:$F$517,4,FALSE),"")</f>
        <v/>
      </c>
      <c r="R1225" s="556"/>
    </row>
    <row r="1226" spans="2:18" x14ac:dyDescent="0.25">
      <c r="B1226" s="403" t="str">
        <f>IF(Tabla1[[#This Row],[Código_Actividad]]="","",CONCATENATE(Tabla1[[#This Row],[POA]],".",Tabla1[[#This Row],[SRS]],".",Tabla1[[#This Row],[AREA]],".",Tabla1[[#This Row],[TIPO]]))</f>
        <v/>
      </c>
      <c r="C1226" s="403" t="str">
        <f>IF(Tabla1[[#This Row],[Código_Actividad]]="","",'Formulario PPGR1'!#REF!)</f>
        <v/>
      </c>
      <c r="D1226" s="403" t="str">
        <f>IF(Tabla1[[#This Row],[Código_Actividad]]="","",'Formulario PPGR1'!#REF!)</f>
        <v/>
      </c>
      <c r="E1226" s="403" t="str">
        <f>IF(Tabla1[[#This Row],[Código_Actividad]]="","",'Formulario PPGR1'!#REF!)</f>
        <v/>
      </c>
      <c r="F1226" s="403" t="str">
        <f>IF(Tabla1[[#This Row],[Código_Actividad]]="","",'Formulario PPGR1'!#REF!)</f>
        <v/>
      </c>
      <c r="G1226" s="335"/>
      <c r="H1226" s="572" t="str">
        <f>IFERROR(VLOOKUP(Tabla1[[#This Row],[Código_Actividad]],'Formulario PPGR2'!$H$10:$I$1048576,2,FALSE),"")</f>
        <v/>
      </c>
      <c r="I1226" s="384" t="str">
        <f>IFERROR(VLOOKUP(Tabla1[[#This Row],[Código_Actividad]],Tabla2[[Código]:[Total de Acciones ]],15,FALSE),"")</f>
        <v/>
      </c>
      <c r="J1226" s="556"/>
      <c r="K1226" s="558" t="str">
        <f>IFERROR(VLOOKUP($J1226,[3]LSIns!$B$5:$C$45,2,FALSE),"")</f>
        <v/>
      </c>
      <c r="L1226" s="557"/>
      <c r="M1226" s="382" t="str">
        <f>IFERROR(VLOOKUP($L1226,[4]Insumos!$C$2:$F$517,2,FALSE),"")</f>
        <v/>
      </c>
      <c r="N1226" s="505"/>
      <c r="O1226" s="338" t="str">
        <f>IFERROR(VLOOKUP($L1226,[4]Insumos!$C$2:$F$517,3,FALSE),"")</f>
        <v/>
      </c>
      <c r="P1226" s="337" t="e">
        <f>+Tabla1[[#This Row],[Precio Unitario]]*Tabla1[[#This Row],[Cantidad de Insumos]]</f>
        <v>#VALUE!</v>
      </c>
      <c r="Q1226" s="380" t="str">
        <f>IFERROR(VLOOKUP($L1226,[4]Insumos!$C$2:$F$517,4,FALSE),"")</f>
        <v/>
      </c>
      <c r="R1226" s="556"/>
    </row>
    <row r="1227" spans="2:18" x14ac:dyDescent="0.25">
      <c r="B1227" s="403" t="str">
        <f>IF(Tabla1[[#This Row],[Código_Actividad]]="","",CONCATENATE(Tabla1[[#This Row],[POA]],".",Tabla1[[#This Row],[SRS]],".",Tabla1[[#This Row],[AREA]],".",Tabla1[[#This Row],[TIPO]]))</f>
        <v/>
      </c>
      <c r="C1227" s="403" t="str">
        <f>IF(Tabla1[[#This Row],[Código_Actividad]]="","",'Formulario PPGR1'!#REF!)</f>
        <v/>
      </c>
      <c r="D1227" s="403" t="str">
        <f>IF(Tabla1[[#This Row],[Código_Actividad]]="","",'Formulario PPGR1'!#REF!)</f>
        <v/>
      </c>
      <c r="E1227" s="403" t="str">
        <f>IF(Tabla1[[#This Row],[Código_Actividad]]="","",'Formulario PPGR1'!#REF!)</f>
        <v/>
      </c>
      <c r="F1227" s="403" t="str">
        <f>IF(Tabla1[[#This Row],[Código_Actividad]]="","",'Formulario PPGR1'!#REF!)</f>
        <v/>
      </c>
      <c r="G1227" s="335"/>
      <c r="H1227" s="572" t="str">
        <f>IFERROR(VLOOKUP(Tabla1[[#This Row],[Código_Actividad]],'Formulario PPGR2'!$H$10:$I$1048576,2,FALSE),"")</f>
        <v/>
      </c>
      <c r="I1227" s="384" t="str">
        <f>IFERROR(VLOOKUP(Tabla1[[#This Row],[Código_Actividad]],Tabla2[[Código]:[Total de Acciones ]],15,FALSE),"")</f>
        <v/>
      </c>
      <c r="J1227" s="556"/>
      <c r="K1227" s="558" t="str">
        <f>IFERROR(VLOOKUP($J1227,[3]LSIns!$B$5:$C$45,2,FALSE),"")</f>
        <v/>
      </c>
      <c r="L1227" s="557"/>
      <c r="M1227" s="382" t="str">
        <f>IFERROR(VLOOKUP($L1227,[4]Insumos!$C$2:$F$517,2,FALSE),"")</f>
        <v/>
      </c>
      <c r="N1227" s="505"/>
      <c r="O1227" s="338" t="str">
        <f>IFERROR(VLOOKUP($L1227,[4]Insumos!$C$2:$F$517,3,FALSE),"")</f>
        <v/>
      </c>
      <c r="P1227" s="337" t="e">
        <f>+Tabla1[[#This Row],[Precio Unitario]]*Tabla1[[#This Row],[Cantidad de Insumos]]</f>
        <v>#VALUE!</v>
      </c>
      <c r="Q1227" s="380" t="str">
        <f>IFERROR(VLOOKUP($L1227,[4]Insumos!$C$2:$F$517,4,FALSE),"")</f>
        <v/>
      </c>
      <c r="R1227" s="556"/>
    </row>
    <row r="1228" spans="2:18" x14ac:dyDescent="0.25">
      <c r="B1228" s="403" t="str">
        <f>IF(Tabla1[[#This Row],[Código_Actividad]]="","",CONCATENATE(Tabla1[[#This Row],[POA]],".",Tabla1[[#This Row],[SRS]],".",Tabla1[[#This Row],[AREA]],".",Tabla1[[#This Row],[TIPO]]))</f>
        <v/>
      </c>
      <c r="C1228" s="403" t="str">
        <f>IF(Tabla1[[#This Row],[Código_Actividad]]="","",'Formulario PPGR1'!#REF!)</f>
        <v/>
      </c>
      <c r="D1228" s="403" t="str">
        <f>IF(Tabla1[[#This Row],[Código_Actividad]]="","",'Formulario PPGR1'!#REF!)</f>
        <v/>
      </c>
      <c r="E1228" s="403" t="str">
        <f>IF(Tabla1[[#This Row],[Código_Actividad]]="","",'Formulario PPGR1'!#REF!)</f>
        <v/>
      </c>
      <c r="F1228" s="403" t="str">
        <f>IF(Tabla1[[#This Row],[Código_Actividad]]="","",'Formulario PPGR1'!#REF!)</f>
        <v/>
      </c>
      <c r="G1228" s="335"/>
      <c r="H1228" s="572" t="str">
        <f>IFERROR(VLOOKUP(Tabla1[[#This Row],[Código_Actividad]],'Formulario PPGR2'!$H$10:$I$1048576,2,FALSE),"")</f>
        <v/>
      </c>
      <c r="I1228" s="384" t="str">
        <f>IFERROR(VLOOKUP(Tabla1[[#This Row],[Código_Actividad]],Tabla2[[Código]:[Total de Acciones ]],15,FALSE),"")</f>
        <v/>
      </c>
      <c r="J1228" s="556"/>
      <c r="K1228" s="558" t="str">
        <f>IFERROR(VLOOKUP($J1228,[3]LSIns!$B$5:$C$45,2,FALSE),"")</f>
        <v/>
      </c>
      <c r="L1228" s="557"/>
      <c r="M1228" s="382" t="str">
        <f>IFERROR(VLOOKUP($L1228,[4]Insumos!$C$2:$F$517,2,FALSE),"")</f>
        <v/>
      </c>
      <c r="N1228" s="505"/>
      <c r="O1228" s="338" t="str">
        <f>IFERROR(VLOOKUP($L1228,[4]Insumos!$C$2:$F$517,3,FALSE),"")</f>
        <v/>
      </c>
      <c r="P1228" s="337" t="e">
        <f>+Tabla1[[#This Row],[Precio Unitario]]*Tabla1[[#This Row],[Cantidad de Insumos]]</f>
        <v>#VALUE!</v>
      </c>
      <c r="Q1228" s="380" t="str">
        <f>IFERROR(VLOOKUP($L1228,[4]Insumos!$C$2:$F$517,4,FALSE),"")</f>
        <v/>
      </c>
      <c r="R1228" s="556"/>
    </row>
    <row r="1229" spans="2:18" x14ac:dyDescent="0.25">
      <c r="B1229" s="403" t="str">
        <f>IF(Tabla1[[#This Row],[Código_Actividad]]="","",CONCATENATE(Tabla1[[#This Row],[POA]],".",Tabla1[[#This Row],[SRS]],".",Tabla1[[#This Row],[AREA]],".",Tabla1[[#This Row],[TIPO]]))</f>
        <v/>
      </c>
      <c r="C1229" s="403" t="str">
        <f>IF(Tabla1[[#This Row],[Código_Actividad]]="","",'Formulario PPGR1'!#REF!)</f>
        <v/>
      </c>
      <c r="D1229" s="403" t="str">
        <f>IF(Tabla1[[#This Row],[Código_Actividad]]="","",'Formulario PPGR1'!#REF!)</f>
        <v/>
      </c>
      <c r="E1229" s="403" t="str">
        <f>IF(Tabla1[[#This Row],[Código_Actividad]]="","",'Formulario PPGR1'!#REF!)</f>
        <v/>
      </c>
      <c r="F1229" s="403" t="str">
        <f>IF(Tabla1[[#This Row],[Código_Actividad]]="","",'Formulario PPGR1'!#REF!)</f>
        <v/>
      </c>
      <c r="G1229" s="335"/>
      <c r="H1229" s="572" t="str">
        <f>IFERROR(VLOOKUP(Tabla1[[#This Row],[Código_Actividad]],'Formulario PPGR2'!$H$10:$I$1048576,2,FALSE),"")</f>
        <v/>
      </c>
      <c r="I1229" s="384" t="str">
        <f>IFERROR(VLOOKUP(Tabla1[[#This Row],[Código_Actividad]],Tabla2[[Código]:[Total de Acciones ]],15,FALSE),"")</f>
        <v/>
      </c>
      <c r="J1229" s="556"/>
      <c r="K1229" s="558" t="str">
        <f>IFERROR(VLOOKUP($J1229,[3]LSIns!$B$5:$C$45,2,FALSE),"")</f>
        <v/>
      </c>
      <c r="L1229" s="557"/>
      <c r="M1229" s="382" t="str">
        <f>IFERROR(VLOOKUP($L1229,[4]Insumos!$C$2:$F$517,2,FALSE),"")</f>
        <v/>
      </c>
      <c r="N1229" s="505"/>
      <c r="O1229" s="338" t="str">
        <f>IFERROR(VLOOKUP($L1229,[4]Insumos!$C$2:$F$517,3,FALSE),"")</f>
        <v/>
      </c>
      <c r="P1229" s="337" t="e">
        <f>+Tabla1[[#This Row],[Precio Unitario]]*Tabla1[[#This Row],[Cantidad de Insumos]]</f>
        <v>#VALUE!</v>
      </c>
      <c r="Q1229" s="380" t="str">
        <f>IFERROR(VLOOKUP($L1229,[4]Insumos!$C$2:$F$517,4,FALSE),"")</f>
        <v/>
      </c>
      <c r="R1229" s="556"/>
    </row>
    <row r="1230" spans="2:18" x14ac:dyDescent="0.25">
      <c r="B1230" s="403" t="str">
        <f>IF(Tabla1[[#This Row],[Código_Actividad]]="","",CONCATENATE(Tabla1[[#This Row],[POA]],".",Tabla1[[#This Row],[SRS]],".",Tabla1[[#This Row],[AREA]],".",Tabla1[[#This Row],[TIPO]]))</f>
        <v/>
      </c>
      <c r="C1230" s="403" t="str">
        <f>IF(Tabla1[[#This Row],[Código_Actividad]]="","",'Formulario PPGR1'!#REF!)</f>
        <v/>
      </c>
      <c r="D1230" s="403" t="str">
        <f>IF(Tabla1[[#This Row],[Código_Actividad]]="","",'Formulario PPGR1'!#REF!)</f>
        <v/>
      </c>
      <c r="E1230" s="403" t="str">
        <f>IF(Tabla1[[#This Row],[Código_Actividad]]="","",'Formulario PPGR1'!#REF!)</f>
        <v/>
      </c>
      <c r="F1230" s="403" t="str">
        <f>IF(Tabla1[[#This Row],[Código_Actividad]]="","",'Formulario PPGR1'!#REF!)</f>
        <v/>
      </c>
      <c r="G1230" s="335"/>
      <c r="H1230" s="572" t="str">
        <f>IFERROR(VLOOKUP(Tabla1[[#This Row],[Código_Actividad]],'Formulario PPGR2'!$H$10:$I$1048576,2,FALSE),"")</f>
        <v/>
      </c>
      <c r="I1230" s="384" t="str">
        <f>IFERROR(VLOOKUP(Tabla1[[#This Row],[Código_Actividad]],Tabla2[[Código]:[Total de Acciones ]],15,FALSE),"")</f>
        <v/>
      </c>
      <c r="J1230" s="556"/>
      <c r="K1230" s="558" t="str">
        <f>IFERROR(VLOOKUP($J1230,[3]LSIns!$B$5:$C$45,2,FALSE),"")</f>
        <v/>
      </c>
      <c r="L1230" s="557"/>
      <c r="M1230" s="382" t="str">
        <f>IFERROR(VLOOKUP($L1230,[4]Insumos!$C$2:$F$517,2,FALSE),"")</f>
        <v/>
      </c>
      <c r="N1230" s="505"/>
      <c r="O1230" s="338" t="str">
        <f>IFERROR(VLOOKUP($L1230,[4]Insumos!$C$2:$F$517,3,FALSE),"")</f>
        <v/>
      </c>
      <c r="P1230" s="337" t="e">
        <f>+Tabla1[[#This Row],[Precio Unitario]]*Tabla1[[#This Row],[Cantidad de Insumos]]</f>
        <v>#VALUE!</v>
      </c>
      <c r="Q1230" s="380" t="str">
        <f>IFERROR(VLOOKUP($L1230,[4]Insumos!$C$2:$F$517,4,FALSE),"")</f>
        <v/>
      </c>
      <c r="R1230" s="556"/>
    </row>
    <row r="1231" spans="2:18" x14ac:dyDescent="0.25">
      <c r="B1231" s="403" t="str">
        <f>IF(Tabla1[[#This Row],[Código_Actividad]]="","",CONCATENATE(Tabla1[[#This Row],[POA]],".",Tabla1[[#This Row],[SRS]],".",Tabla1[[#This Row],[AREA]],".",Tabla1[[#This Row],[TIPO]]))</f>
        <v/>
      </c>
      <c r="C1231" s="403" t="str">
        <f>IF(Tabla1[[#This Row],[Código_Actividad]]="","",'Formulario PPGR1'!#REF!)</f>
        <v/>
      </c>
      <c r="D1231" s="403" t="str">
        <f>IF(Tabla1[[#This Row],[Código_Actividad]]="","",'Formulario PPGR1'!#REF!)</f>
        <v/>
      </c>
      <c r="E1231" s="403" t="str">
        <f>IF(Tabla1[[#This Row],[Código_Actividad]]="","",'Formulario PPGR1'!#REF!)</f>
        <v/>
      </c>
      <c r="F1231" s="403" t="str">
        <f>IF(Tabla1[[#This Row],[Código_Actividad]]="","",'Formulario PPGR1'!#REF!)</f>
        <v/>
      </c>
      <c r="G1231" s="335"/>
      <c r="H1231" s="572" t="str">
        <f>IFERROR(VLOOKUP(Tabla1[[#This Row],[Código_Actividad]],'Formulario PPGR2'!$H$10:$I$1048576,2,FALSE),"")</f>
        <v/>
      </c>
      <c r="I1231" s="384" t="str">
        <f>IFERROR(VLOOKUP(Tabla1[[#This Row],[Código_Actividad]],Tabla2[[Código]:[Total de Acciones ]],15,FALSE),"")</f>
        <v/>
      </c>
      <c r="J1231" s="556"/>
      <c r="K1231" s="558" t="str">
        <f>IFERROR(VLOOKUP($J1231,[3]LSIns!$B$5:$C$45,2,FALSE),"")</f>
        <v/>
      </c>
      <c r="L1231" s="557"/>
      <c r="M1231" s="382" t="str">
        <f>IFERROR(VLOOKUP($L1231,[4]Insumos!$C$2:$F$517,2,FALSE),"")</f>
        <v/>
      </c>
      <c r="N1231" s="505"/>
      <c r="O1231" s="338" t="str">
        <f>IFERROR(VLOOKUP($L1231,[4]Insumos!$C$2:$F$517,3,FALSE),"")</f>
        <v/>
      </c>
      <c r="P1231" s="337" t="e">
        <f>+Tabla1[[#This Row],[Precio Unitario]]*Tabla1[[#This Row],[Cantidad de Insumos]]</f>
        <v>#VALUE!</v>
      </c>
      <c r="Q1231" s="380" t="str">
        <f>IFERROR(VLOOKUP($L1231,[4]Insumos!$C$2:$F$517,4,FALSE),"")</f>
        <v/>
      </c>
      <c r="R1231" s="556"/>
    </row>
    <row r="1232" spans="2:18" x14ac:dyDescent="0.25">
      <c r="B1232" s="403" t="str">
        <f>IF(Tabla1[[#This Row],[Código_Actividad]]="","",CONCATENATE(Tabla1[[#This Row],[POA]],".",Tabla1[[#This Row],[SRS]],".",Tabla1[[#This Row],[AREA]],".",Tabla1[[#This Row],[TIPO]]))</f>
        <v/>
      </c>
      <c r="C1232" s="403" t="str">
        <f>IF(Tabla1[[#This Row],[Código_Actividad]]="","",'Formulario PPGR1'!#REF!)</f>
        <v/>
      </c>
      <c r="D1232" s="403" t="str">
        <f>IF(Tabla1[[#This Row],[Código_Actividad]]="","",'Formulario PPGR1'!#REF!)</f>
        <v/>
      </c>
      <c r="E1232" s="403" t="str">
        <f>IF(Tabla1[[#This Row],[Código_Actividad]]="","",'Formulario PPGR1'!#REF!)</f>
        <v/>
      </c>
      <c r="F1232" s="403" t="str">
        <f>IF(Tabla1[[#This Row],[Código_Actividad]]="","",'Formulario PPGR1'!#REF!)</f>
        <v/>
      </c>
      <c r="G1232" s="335"/>
      <c r="H1232" s="572" t="str">
        <f>IFERROR(VLOOKUP(Tabla1[[#This Row],[Código_Actividad]],'Formulario PPGR2'!$H$10:$I$1048576,2,FALSE),"")</f>
        <v/>
      </c>
      <c r="I1232" s="384" t="str">
        <f>IFERROR(VLOOKUP(Tabla1[[#This Row],[Código_Actividad]],Tabla2[[Código]:[Total de Acciones ]],15,FALSE),"")</f>
        <v/>
      </c>
      <c r="J1232" s="556"/>
      <c r="K1232" s="558" t="str">
        <f>IFERROR(VLOOKUP($J1232,[3]LSIns!$B$5:$C$45,2,FALSE),"")</f>
        <v/>
      </c>
      <c r="L1232" s="557"/>
      <c r="M1232" s="382" t="str">
        <f>IFERROR(VLOOKUP($L1232,[4]Insumos!$C$2:$F$517,2,FALSE),"")</f>
        <v/>
      </c>
      <c r="N1232" s="505"/>
      <c r="O1232" s="338" t="str">
        <f>IFERROR(VLOOKUP($L1232,[4]Insumos!$C$2:$F$517,3,FALSE),"")</f>
        <v/>
      </c>
      <c r="P1232" s="337" t="e">
        <f>+Tabla1[[#This Row],[Precio Unitario]]*Tabla1[[#This Row],[Cantidad de Insumos]]</f>
        <v>#VALUE!</v>
      </c>
      <c r="Q1232" s="380" t="str">
        <f>IFERROR(VLOOKUP($L1232,[4]Insumos!$C$2:$F$517,4,FALSE),"")</f>
        <v/>
      </c>
      <c r="R1232" s="556"/>
    </row>
    <row r="1233" spans="2:18" x14ac:dyDescent="0.25">
      <c r="B1233" s="403" t="str">
        <f>IF(Tabla1[[#This Row],[Código_Actividad]]="","",CONCATENATE(Tabla1[[#This Row],[POA]],".",Tabla1[[#This Row],[SRS]],".",Tabla1[[#This Row],[AREA]],".",Tabla1[[#This Row],[TIPO]]))</f>
        <v/>
      </c>
      <c r="C1233" s="403" t="str">
        <f>IF(Tabla1[[#This Row],[Código_Actividad]]="","",'Formulario PPGR1'!#REF!)</f>
        <v/>
      </c>
      <c r="D1233" s="403" t="str">
        <f>IF(Tabla1[[#This Row],[Código_Actividad]]="","",'Formulario PPGR1'!#REF!)</f>
        <v/>
      </c>
      <c r="E1233" s="403" t="str">
        <f>IF(Tabla1[[#This Row],[Código_Actividad]]="","",'Formulario PPGR1'!#REF!)</f>
        <v/>
      </c>
      <c r="F1233" s="403" t="str">
        <f>IF(Tabla1[[#This Row],[Código_Actividad]]="","",'Formulario PPGR1'!#REF!)</f>
        <v/>
      </c>
      <c r="G1233" s="335"/>
      <c r="H1233" s="572" t="str">
        <f>IFERROR(VLOOKUP(Tabla1[[#This Row],[Código_Actividad]],'Formulario PPGR2'!$H$10:$I$1048576,2,FALSE),"")</f>
        <v/>
      </c>
      <c r="I1233" s="384" t="str">
        <f>IFERROR(VLOOKUP(Tabla1[[#This Row],[Código_Actividad]],Tabla2[[Código]:[Total de Acciones ]],15,FALSE),"")</f>
        <v/>
      </c>
      <c r="J1233" s="556"/>
      <c r="K1233" s="558" t="str">
        <f>IFERROR(VLOOKUP($J1233,[3]LSIns!$B$5:$C$45,2,FALSE),"")</f>
        <v/>
      </c>
      <c r="L1233" s="557"/>
      <c r="M1233" s="382" t="str">
        <f>IFERROR(VLOOKUP($L1233,[4]Insumos!$C$2:$F$517,2,FALSE),"")</f>
        <v/>
      </c>
      <c r="N1233" s="505"/>
      <c r="O1233" s="338" t="str">
        <f>IFERROR(VLOOKUP($L1233,[4]Insumos!$C$2:$F$517,3,FALSE),"")</f>
        <v/>
      </c>
      <c r="P1233" s="337" t="e">
        <f>+Tabla1[[#This Row],[Precio Unitario]]*Tabla1[[#This Row],[Cantidad de Insumos]]</f>
        <v>#VALUE!</v>
      </c>
      <c r="Q1233" s="380" t="str">
        <f>IFERROR(VLOOKUP($L1233,[4]Insumos!$C$2:$F$517,4,FALSE),"")</f>
        <v/>
      </c>
      <c r="R1233" s="556"/>
    </row>
    <row r="1234" spans="2:18" x14ac:dyDescent="0.25">
      <c r="B1234" s="403" t="str">
        <f>IF(Tabla1[[#This Row],[Código_Actividad]]="","",CONCATENATE(Tabla1[[#This Row],[POA]],".",Tabla1[[#This Row],[SRS]],".",Tabla1[[#This Row],[AREA]],".",Tabla1[[#This Row],[TIPO]]))</f>
        <v/>
      </c>
      <c r="C1234" s="403" t="str">
        <f>IF(Tabla1[[#This Row],[Código_Actividad]]="","",'Formulario PPGR1'!#REF!)</f>
        <v/>
      </c>
      <c r="D1234" s="403" t="str">
        <f>IF(Tabla1[[#This Row],[Código_Actividad]]="","",'Formulario PPGR1'!#REF!)</f>
        <v/>
      </c>
      <c r="E1234" s="403" t="str">
        <f>IF(Tabla1[[#This Row],[Código_Actividad]]="","",'Formulario PPGR1'!#REF!)</f>
        <v/>
      </c>
      <c r="F1234" s="403" t="str">
        <f>IF(Tabla1[[#This Row],[Código_Actividad]]="","",'Formulario PPGR1'!#REF!)</f>
        <v/>
      </c>
      <c r="G1234" s="335"/>
      <c r="H1234" s="572" t="str">
        <f>IFERROR(VLOOKUP(Tabla1[[#This Row],[Código_Actividad]],'Formulario PPGR2'!$H$10:$I$1048576,2,FALSE),"")</f>
        <v/>
      </c>
      <c r="I1234" s="384" t="str">
        <f>IFERROR(VLOOKUP(Tabla1[[#This Row],[Código_Actividad]],Tabla2[[Código]:[Total de Acciones ]],15,FALSE),"")</f>
        <v/>
      </c>
      <c r="J1234" s="556"/>
      <c r="K1234" s="558" t="str">
        <f>IFERROR(VLOOKUP($J1234,[3]LSIns!$B$5:$C$45,2,FALSE),"")</f>
        <v/>
      </c>
      <c r="L1234" s="557"/>
      <c r="M1234" s="382" t="str">
        <f>IFERROR(VLOOKUP($L1234,[4]Insumos!$C$2:$F$517,2,FALSE),"")</f>
        <v/>
      </c>
      <c r="N1234" s="505"/>
      <c r="O1234" s="338" t="str">
        <f>IFERROR(VLOOKUP($L1234,[4]Insumos!$C$2:$F$517,3,FALSE),"")</f>
        <v/>
      </c>
      <c r="P1234" s="337" t="e">
        <f>+Tabla1[[#This Row],[Precio Unitario]]*Tabla1[[#This Row],[Cantidad de Insumos]]</f>
        <v>#VALUE!</v>
      </c>
      <c r="Q1234" s="380" t="str">
        <f>IFERROR(VLOOKUP($L1234,[4]Insumos!$C$2:$F$517,4,FALSE),"")</f>
        <v/>
      </c>
      <c r="R1234" s="556"/>
    </row>
    <row r="1235" spans="2:18" x14ac:dyDescent="0.25">
      <c r="B1235" s="403" t="str">
        <f>IF(Tabla1[[#This Row],[Código_Actividad]]="","",CONCATENATE(Tabla1[[#This Row],[POA]],".",Tabla1[[#This Row],[SRS]],".",Tabla1[[#This Row],[AREA]],".",Tabla1[[#This Row],[TIPO]]))</f>
        <v/>
      </c>
      <c r="C1235" s="403" t="str">
        <f>IF(Tabla1[[#This Row],[Código_Actividad]]="","",'Formulario PPGR1'!#REF!)</f>
        <v/>
      </c>
      <c r="D1235" s="403" t="str">
        <f>IF(Tabla1[[#This Row],[Código_Actividad]]="","",'Formulario PPGR1'!#REF!)</f>
        <v/>
      </c>
      <c r="E1235" s="403" t="str">
        <f>IF(Tabla1[[#This Row],[Código_Actividad]]="","",'Formulario PPGR1'!#REF!)</f>
        <v/>
      </c>
      <c r="F1235" s="403" t="str">
        <f>IF(Tabla1[[#This Row],[Código_Actividad]]="","",'Formulario PPGR1'!#REF!)</f>
        <v/>
      </c>
      <c r="G1235" s="335"/>
      <c r="H1235" s="572" t="str">
        <f>IFERROR(VLOOKUP(Tabla1[[#This Row],[Código_Actividad]],'Formulario PPGR2'!$H$10:$I$1048576,2,FALSE),"")</f>
        <v/>
      </c>
      <c r="I1235" s="384" t="str">
        <f>IFERROR(VLOOKUP(Tabla1[[#This Row],[Código_Actividad]],Tabla2[[Código]:[Total de Acciones ]],15,FALSE),"")</f>
        <v/>
      </c>
      <c r="J1235" s="556"/>
      <c r="K1235" s="558" t="str">
        <f>IFERROR(VLOOKUP($J1235,[3]LSIns!$B$5:$C$45,2,FALSE),"")</f>
        <v/>
      </c>
      <c r="L1235" s="557"/>
      <c r="M1235" s="382" t="str">
        <f>IFERROR(VLOOKUP($L1235,[4]Insumos!$C$2:$F$517,2,FALSE),"")</f>
        <v/>
      </c>
      <c r="N1235" s="505"/>
      <c r="O1235" s="338" t="str">
        <f>IFERROR(VLOOKUP($L1235,[4]Insumos!$C$2:$F$517,3,FALSE),"")</f>
        <v/>
      </c>
      <c r="P1235" s="337" t="e">
        <f>+Tabla1[[#This Row],[Precio Unitario]]*Tabla1[[#This Row],[Cantidad de Insumos]]</f>
        <v>#VALUE!</v>
      </c>
      <c r="Q1235" s="380" t="str">
        <f>IFERROR(VLOOKUP($L1235,[4]Insumos!$C$2:$F$517,4,FALSE),"")</f>
        <v/>
      </c>
      <c r="R1235" s="556"/>
    </row>
    <row r="1236" spans="2:18" x14ac:dyDescent="0.25">
      <c r="B1236" s="403" t="str">
        <f>IF(Tabla1[[#This Row],[Código_Actividad]]="","",CONCATENATE(Tabla1[[#This Row],[POA]],".",Tabla1[[#This Row],[SRS]],".",Tabla1[[#This Row],[AREA]],".",Tabla1[[#This Row],[TIPO]]))</f>
        <v/>
      </c>
      <c r="C1236" s="403" t="str">
        <f>IF(Tabla1[[#This Row],[Código_Actividad]]="","",'Formulario PPGR1'!#REF!)</f>
        <v/>
      </c>
      <c r="D1236" s="403" t="str">
        <f>IF(Tabla1[[#This Row],[Código_Actividad]]="","",'Formulario PPGR1'!#REF!)</f>
        <v/>
      </c>
      <c r="E1236" s="403" t="str">
        <f>IF(Tabla1[[#This Row],[Código_Actividad]]="","",'Formulario PPGR1'!#REF!)</f>
        <v/>
      </c>
      <c r="F1236" s="403" t="str">
        <f>IF(Tabla1[[#This Row],[Código_Actividad]]="","",'Formulario PPGR1'!#REF!)</f>
        <v/>
      </c>
      <c r="G1236" s="335"/>
      <c r="H1236" s="572" t="str">
        <f>IFERROR(VLOOKUP(Tabla1[[#This Row],[Código_Actividad]],'Formulario PPGR2'!$H$10:$I$1048576,2,FALSE),"")</f>
        <v/>
      </c>
      <c r="I1236" s="384" t="str">
        <f>IFERROR(VLOOKUP(Tabla1[[#This Row],[Código_Actividad]],Tabla2[[Código]:[Total de Acciones ]],15,FALSE),"")</f>
        <v/>
      </c>
      <c r="J1236" s="556"/>
      <c r="K1236" s="558" t="str">
        <f>IFERROR(VLOOKUP($J1236,[3]LSIns!$B$5:$C$45,2,FALSE),"")</f>
        <v/>
      </c>
      <c r="L1236" s="557"/>
      <c r="M1236" s="382" t="str">
        <f>IFERROR(VLOOKUP($L1236,[4]Insumos!$C$2:$F$517,2,FALSE),"")</f>
        <v/>
      </c>
      <c r="N1236" s="505"/>
      <c r="O1236" s="338" t="str">
        <f>IFERROR(VLOOKUP($L1236,[4]Insumos!$C$2:$F$517,3,FALSE),"")</f>
        <v/>
      </c>
      <c r="P1236" s="337" t="e">
        <f>+Tabla1[[#This Row],[Precio Unitario]]*Tabla1[[#This Row],[Cantidad de Insumos]]</f>
        <v>#VALUE!</v>
      </c>
      <c r="Q1236" s="380" t="str">
        <f>IFERROR(VLOOKUP($L1236,[4]Insumos!$C$2:$F$517,4,FALSE),"")</f>
        <v/>
      </c>
      <c r="R1236" s="556"/>
    </row>
    <row r="1237" spans="2:18" x14ac:dyDescent="0.25">
      <c r="B1237" s="403" t="str">
        <f>IF(Tabla1[[#This Row],[Código_Actividad]]="","",CONCATENATE(Tabla1[[#This Row],[POA]],".",Tabla1[[#This Row],[SRS]],".",Tabla1[[#This Row],[AREA]],".",Tabla1[[#This Row],[TIPO]]))</f>
        <v/>
      </c>
      <c r="C1237" s="403" t="str">
        <f>IF(Tabla1[[#This Row],[Código_Actividad]]="","",'Formulario PPGR1'!#REF!)</f>
        <v/>
      </c>
      <c r="D1237" s="403" t="str">
        <f>IF(Tabla1[[#This Row],[Código_Actividad]]="","",'Formulario PPGR1'!#REF!)</f>
        <v/>
      </c>
      <c r="E1237" s="403" t="str">
        <f>IF(Tabla1[[#This Row],[Código_Actividad]]="","",'Formulario PPGR1'!#REF!)</f>
        <v/>
      </c>
      <c r="F1237" s="403" t="str">
        <f>IF(Tabla1[[#This Row],[Código_Actividad]]="","",'Formulario PPGR1'!#REF!)</f>
        <v/>
      </c>
      <c r="G1237" s="335"/>
      <c r="H1237" s="572" t="str">
        <f>IFERROR(VLOOKUP(Tabla1[[#This Row],[Código_Actividad]],'Formulario PPGR2'!$H$10:$I$1048576,2,FALSE),"")</f>
        <v/>
      </c>
      <c r="I1237" s="384" t="str">
        <f>IFERROR(VLOOKUP(Tabla1[[#This Row],[Código_Actividad]],Tabla2[[Código]:[Total de Acciones ]],15,FALSE),"")</f>
        <v/>
      </c>
      <c r="J1237" s="556"/>
      <c r="K1237" s="558" t="str">
        <f>IFERROR(VLOOKUP($J1237,[3]LSIns!$B$5:$C$45,2,FALSE),"")</f>
        <v/>
      </c>
      <c r="L1237" s="557"/>
      <c r="M1237" s="382" t="str">
        <f>IFERROR(VLOOKUP($L1237,[4]Insumos!$C$2:$F$517,2,FALSE),"")</f>
        <v/>
      </c>
      <c r="N1237" s="505"/>
      <c r="O1237" s="338" t="str">
        <f>IFERROR(VLOOKUP($L1237,[4]Insumos!$C$2:$F$517,3,FALSE),"")</f>
        <v/>
      </c>
      <c r="P1237" s="337" t="e">
        <f>+Tabla1[[#This Row],[Precio Unitario]]*Tabla1[[#This Row],[Cantidad de Insumos]]</f>
        <v>#VALUE!</v>
      </c>
      <c r="Q1237" s="380" t="str">
        <f>IFERROR(VLOOKUP($L1237,[4]Insumos!$C$2:$F$517,4,FALSE),"")</f>
        <v/>
      </c>
      <c r="R1237" s="556"/>
    </row>
    <row r="1238" spans="2:18" x14ac:dyDescent="0.25">
      <c r="B1238" s="403" t="str">
        <f>IF(Tabla1[[#This Row],[Código_Actividad]]="","",CONCATENATE(Tabla1[[#This Row],[POA]],".",Tabla1[[#This Row],[SRS]],".",Tabla1[[#This Row],[AREA]],".",Tabla1[[#This Row],[TIPO]]))</f>
        <v/>
      </c>
      <c r="C1238" s="403" t="str">
        <f>IF(Tabla1[[#This Row],[Código_Actividad]]="","",'Formulario PPGR1'!#REF!)</f>
        <v/>
      </c>
      <c r="D1238" s="403" t="str">
        <f>IF(Tabla1[[#This Row],[Código_Actividad]]="","",'Formulario PPGR1'!#REF!)</f>
        <v/>
      </c>
      <c r="E1238" s="403" t="str">
        <f>IF(Tabla1[[#This Row],[Código_Actividad]]="","",'Formulario PPGR1'!#REF!)</f>
        <v/>
      </c>
      <c r="F1238" s="403" t="str">
        <f>IF(Tabla1[[#This Row],[Código_Actividad]]="","",'Formulario PPGR1'!#REF!)</f>
        <v/>
      </c>
      <c r="G1238" s="335"/>
      <c r="H1238" s="572" t="str">
        <f>IFERROR(VLOOKUP(Tabla1[[#This Row],[Código_Actividad]],'Formulario PPGR2'!$H$10:$I$1048576,2,FALSE),"")</f>
        <v/>
      </c>
      <c r="I1238" s="384" t="str">
        <f>IFERROR(VLOOKUP(Tabla1[[#This Row],[Código_Actividad]],Tabla2[[Código]:[Total de Acciones ]],15,FALSE),"")</f>
        <v/>
      </c>
      <c r="J1238" s="556"/>
      <c r="K1238" s="558" t="str">
        <f>IFERROR(VLOOKUP($J1238,[3]LSIns!$B$5:$C$45,2,FALSE),"")</f>
        <v/>
      </c>
      <c r="L1238" s="557"/>
      <c r="M1238" s="382" t="str">
        <f>IFERROR(VLOOKUP($L1238,[4]Insumos!$C$2:$F$517,2,FALSE),"")</f>
        <v/>
      </c>
      <c r="N1238" s="505"/>
      <c r="O1238" s="338" t="str">
        <f>IFERROR(VLOOKUP($L1238,[4]Insumos!$C$2:$F$517,3,FALSE),"")</f>
        <v/>
      </c>
      <c r="P1238" s="337" t="e">
        <f>+Tabla1[[#This Row],[Precio Unitario]]*Tabla1[[#This Row],[Cantidad de Insumos]]</f>
        <v>#VALUE!</v>
      </c>
      <c r="Q1238" s="380" t="str">
        <f>IFERROR(VLOOKUP($L1238,[4]Insumos!$C$2:$F$517,4,FALSE),"")</f>
        <v/>
      </c>
      <c r="R1238" s="556"/>
    </row>
    <row r="1239" spans="2:18" x14ac:dyDescent="0.25">
      <c r="B1239" s="403" t="str">
        <f>IF(Tabla1[[#This Row],[Código_Actividad]]="","",CONCATENATE(Tabla1[[#This Row],[POA]],".",Tabla1[[#This Row],[SRS]],".",Tabla1[[#This Row],[AREA]],".",Tabla1[[#This Row],[TIPO]]))</f>
        <v/>
      </c>
      <c r="C1239" s="403" t="str">
        <f>IF(Tabla1[[#This Row],[Código_Actividad]]="","",'Formulario PPGR1'!#REF!)</f>
        <v/>
      </c>
      <c r="D1239" s="403" t="str">
        <f>IF(Tabla1[[#This Row],[Código_Actividad]]="","",'Formulario PPGR1'!#REF!)</f>
        <v/>
      </c>
      <c r="E1239" s="403" t="str">
        <f>IF(Tabla1[[#This Row],[Código_Actividad]]="","",'Formulario PPGR1'!#REF!)</f>
        <v/>
      </c>
      <c r="F1239" s="403" t="str">
        <f>IF(Tabla1[[#This Row],[Código_Actividad]]="","",'Formulario PPGR1'!#REF!)</f>
        <v/>
      </c>
      <c r="G1239" s="335"/>
      <c r="H1239" s="572" t="str">
        <f>IFERROR(VLOOKUP(Tabla1[[#This Row],[Código_Actividad]],'Formulario PPGR2'!$H$10:$I$1048576,2,FALSE),"")</f>
        <v/>
      </c>
      <c r="I1239" s="384" t="str">
        <f>IFERROR(VLOOKUP(Tabla1[[#This Row],[Código_Actividad]],Tabla2[[Código]:[Total de Acciones ]],15,FALSE),"")</f>
        <v/>
      </c>
      <c r="J1239" s="556"/>
      <c r="K1239" s="558" t="str">
        <f>IFERROR(VLOOKUP($J1239,[3]LSIns!$B$5:$C$45,2,FALSE),"")</f>
        <v/>
      </c>
      <c r="L1239" s="557"/>
      <c r="M1239" s="382" t="str">
        <f>IFERROR(VLOOKUP($L1239,[4]Insumos!$C$2:$F$517,2,FALSE),"")</f>
        <v/>
      </c>
      <c r="N1239" s="505"/>
      <c r="O1239" s="338" t="str">
        <f>IFERROR(VLOOKUP($L1239,[4]Insumos!$C$2:$F$517,3,FALSE),"")</f>
        <v/>
      </c>
      <c r="P1239" s="337" t="e">
        <f>+Tabla1[[#This Row],[Precio Unitario]]*Tabla1[[#This Row],[Cantidad de Insumos]]</f>
        <v>#VALUE!</v>
      </c>
      <c r="Q1239" s="380" t="str">
        <f>IFERROR(VLOOKUP($L1239,[4]Insumos!$C$2:$F$517,4,FALSE),"")</f>
        <v/>
      </c>
      <c r="R1239" s="556"/>
    </row>
    <row r="1240" spans="2:18" x14ac:dyDescent="0.25">
      <c r="B1240" s="403" t="str">
        <f>IF(Tabla1[[#This Row],[Código_Actividad]]="","",CONCATENATE(Tabla1[[#This Row],[POA]],".",Tabla1[[#This Row],[SRS]],".",Tabla1[[#This Row],[AREA]],".",Tabla1[[#This Row],[TIPO]]))</f>
        <v/>
      </c>
      <c r="C1240" s="403" t="str">
        <f>IF(Tabla1[[#This Row],[Código_Actividad]]="","",'Formulario PPGR1'!#REF!)</f>
        <v/>
      </c>
      <c r="D1240" s="403" t="str">
        <f>IF(Tabla1[[#This Row],[Código_Actividad]]="","",'Formulario PPGR1'!#REF!)</f>
        <v/>
      </c>
      <c r="E1240" s="403" t="str">
        <f>IF(Tabla1[[#This Row],[Código_Actividad]]="","",'Formulario PPGR1'!#REF!)</f>
        <v/>
      </c>
      <c r="F1240" s="403" t="str">
        <f>IF(Tabla1[[#This Row],[Código_Actividad]]="","",'Formulario PPGR1'!#REF!)</f>
        <v/>
      </c>
      <c r="G1240" s="335"/>
      <c r="H1240" s="572" t="str">
        <f>IFERROR(VLOOKUP(Tabla1[[#This Row],[Código_Actividad]],'Formulario PPGR2'!$H$10:$I$1048576,2,FALSE),"")</f>
        <v/>
      </c>
      <c r="I1240" s="384" t="str">
        <f>IFERROR(VLOOKUP(Tabla1[[#This Row],[Código_Actividad]],Tabla2[[Código]:[Total de Acciones ]],15,FALSE),"")</f>
        <v/>
      </c>
      <c r="J1240" s="556"/>
      <c r="K1240" s="558" t="str">
        <f>IFERROR(VLOOKUP($J1240,[3]LSIns!$B$5:$C$45,2,FALSE),"")</f>
        <v/>
      </c>
      <c r="L1240" s="557"/>
      <c r="M1240" s="382" t="str">
        <f>IFERROR(VLOOKUP($L1240,[4]Insumos!$C$2:$F$517,2,FALSE),"")</f>
        <v/>
      </c>
      <c r="N1240" s="505"/>
      <c r="O1240" s="338" t="str">
        <f>IFERROR(VLOOKUP($L1240,[4]Insumos!$C$2:$F$517,3,FALSE),"")</f>
        <v/>
      </c>
      <c r="P1240" s="337" t="e">
        <f>+Tabla1[[#This Row],[Precio Unitario]]*Tabla1[[#This Row],[Cantidad de Insumos]]</f>
        <v>#VALUE!</v>
      </c>
      <c r="Q1240" s="380" t="str">
        <f>IFERROR(VLOOKUP($L1240,[4]Insumos!$C$2:$F$517,4,FALSE),"")</f>
        <v/>
      </c>
      <c r="R1240" s="556"/>
    </row>
    <row r="1241" spans="2:18" x14ac:dyDescent="0.25">
      <c r="B1241" s="403" t="str">
        <f>IF(Tabla1[[#This Row],[Código_Actividad]]="","",CONCATENATE(Tabla1[[#This Row],[POA]],".",Tabla1[[#This Row],[SRS]],".",Tabla1[[#This Row],[AREA]],".",Tabla1[[#This Row],[TIPO]]))</f>
        <v/>
      </c>
      <c r="C1241" s="403" t="str">
        <f>IF(Tabla1[[#This Row],[Código_Actividad]]="","",'Formulario PPGR1'!#REF!)</f>
        <v/>
      </c>
      <c r="D1241" s="403" t="str">
        <f>IF(Tabla1[[#This Row],[Código_Actividad]]="","",'Formulario PPGR1'!#REF!)</f>
        <v/>
      </c>
      <c r="E1241" s="403" t="str">
        <f>IF(Tabla1[[#This Row],[Código_Actividad]]="","",'Formulario PPGR1'!#REF!)</f>
        <v/>
      </c>
      <c r="F1241" s="403" t="str">
        <f>IF(Tabla1[[#This Row],[Código_Actividad]]="","",'Formulario PPGR1'!#REF!)</f>
        <v/>
      </c>
      <c r="G1241" s="335"/>
      <c r="H1241" s="572" t="str">
        <f>IFERROR(VLOOKUP(Tabla1[[#This Row],[Código_Actividad]],'Formulario PPGR2'!$H$10:$I$1048576,2,FALSE),"")</f>
        <v/>
      </c>
      <c r="I1241" s="384" t="str">
        <f>IFERROR(VLOOKUP(Tabla1[[#This Row],[Código_Actividad]],Tabla2[[Código]:[Total de Acciones ]],15,FALSE),"")</f>
        <v/>
      </c>
      <c r="J1241" s="556"/>
      <c r="K1241" s="558" t="str">
        <f>IFERROR(VLOOKUP($J1241,[3]LSIns!$B$5:$C$45,2,FALSE),"")</f>
        <v/>
      </c>
      <c r="L1241" s="557"/>
      <c r="M1241" s="382" t="str">
        <f>IFERROR(VLOOKUP($L1241,[4]Insumos!$C$2:$F$517,2,FALSE),"")</f>
        <v/>
      </c>
      <c r="N1241" s="505"/>
      <c r="O1241" s="338" t="str">
        <f>IFERROR(VLOOKUP($L1241,[4]Insumos!$C$2:$F$517,3,FALSE),"")</f>
        <v/>
      </c>
      <c r="P1241" s="337" t="e">
        <f>+Tabla1[[#This Row],[Precio Unitario]]*Tabla1[[#This Row],[Cantidad de Insumos]]</f>
        <v>#VALUE!</v>
      </c>
      <c r="Q1241" s="380" t="str">
        <f>IFERROR(VLOOKUP($L1241,[4]Insumos!$C$2:$F$517,4,FALSE),"")</f>
        <v/>
      </c>
      <c r="R1241" s="556"/>
    </row>
    <row r="1242" spans="2:18" x14ac:dyDescent="0.25">
      <c r="B1242" s="403" t="str">
        <f>IF(Tabla1[[#This Row],[Código_Actividad]]="","",CONCATENATE(Tabla1[[#This Row],[POA]],".",Tabla1[[#This Row],[SRS]],".",Tabla1[[#This Row],[AREA]],".",Tabla1[[#This Row],[TIPO]]))</f>
        <v/>
      </c>
      <c r="C1242" s="403" t="str">
        <f>IF(Tabla1[[#This Row],[Código_Actividad]]="","",'Formulario PPGR1'!#REF!)</f>
        <v/>
      </c>
      <c r="D1242" s="403" t="str">
        <f>IF(Tabla1[[#This Row],[Código_Actividad]]="","",'Formulario PPGR1'!#REF!)</f>
        <v/>
      </c>
      <c r="E1242" s="403" t="str">
        <f>IF(Tabla1[[#This Row],[Código_Actividad]]="","",'Formulario PPGR1'!#REF!)</f>
        <v/>
      </c>
      <c r="F1242" s="403" t="str">
        <f>IF(Tabla1[[#This Row],[Código_Actividad]]="","",'Formulario PPGR1'!#REF!)</f>
        <v/>
      </c>
      <c r="G1242" s="335"/>
      <c r="H1242" s="572" t="str">
        <f>IFERROR(VLOOKUP(Tabla1[[#This Row],[Código_Actividad]],'Formulario PPGR2'!$H$10:$I$1048576,2,FALSE),"")</f>
        <v/>
      </c>
      <c r="I1242" s="384" t="str">
        <f>IFERROR(VLOOKUP(Tabla1[[#This Row],[Código_Actividad]],Tabla2[[Código]:[Total de Acciones ]],15,FALSE),"")</f>
        <v/>
      </c>
      <c r="J1242" s="556"/>
      <c r="K1242" s="558" t="str">
        <f>IFERROR(VLOOKUP($J1242,[3]LSIns!$B$5:$C$45,2,FALSE),"")</f>
        <v/>
      </c>
      <c r="L1242" s="557"/>
      <c r="M1242" s="382" t="str">
        <f>IFERROR(VLOOKUP($L1242,[4]Insumos!$C$2:$F$517,2,FALSE),"")</f>
        <v/>
      </c>
      <c r="N1242" s="505"/>
      <c r="O1242" s="338" t="str">
        <f>IFERROR(VLOOKUP($L1242,[4]Insumos!$C$2:$F$517,3,FALSE),"")</f>
        <v/>
      </c>
      <c r="P1242" s="337" t="e">
        <f>+Tabla1[[#This Row],[Precio Unitario]]*Tabla1[[#This Row],[Cantidad de Insumos]]</f>
        <v>#VALUE!</v>
      </c>
      <c r="Q1242" s="380" t="str">
        <f>IFERROR(VLOOKUP($L1242,[4]Insumos!$C$2:$F$517,4,FALSE),"")</f>
        <v/>
      </c>
      <c r="R1242" s="556"/>
    </row>
    <row r="1243" spans="2:18" x14ac:dyDescent="0.25">
      <c r="B1243" s="403" t="str">
        <f>IF(Tabla1[[#This Row],[Código_Actividad]]="","",CONCATENATE(Tabla1[[#This Row],[POA]],".",Tabla1[[#This Row],[SRS]],".",Tabla1[[#This Row],[AREA]],".",Tabla1[[#This Row],[TIPO]]))</f>
        <v/>
      </c>
      <c r="C1243" s="403" t="str">
        <f>IF(Tabla1[[#This Row],[Código_Actividad]]="","",'Formulario PPGR1'!#REF!)</f>
        <v/>
      </c>
      <c r="D1243" s="403" t="str">
        <f>IF(Tabla1[[#This Row],[Código_Actividad]]="","",'Formulario PPGR1'!#REF!)</f>
        <v/>
      </c>
      <c r="E1243" s="403" t="str">
        <f>IF(Tabla1[[#This Row],[Código_Actividad]]="","",'Formulario PPGR1'!#REF!)</f>
        <v/>
      </c>
      <c r="F1243" s="403" t="str">
        <f>IF(Tabla1[[#This Row],[Código_Actividad]]="","",'Formulario PPGR1'!#REF!)</f>
        <v/>
      </c>
      <c r="G1243" s="335"/>
      <c r="H1243" s="572" t="str">
        <f>IFERROR(VLOOKUP(Tabla1[[#This Row],[Código_Actividad]],'Formulario PPGR2'!$H$10:$I$1048576,2,FALSE),"")</f>
        <v/>
      </c>
      <c r="I1243" s="384" t="str">
        <f>IFERROR(VLOOKUP(Tabla1[[#This Row],[Código_Actividad]],Tabla2[[Código]:[Total de Acciones ]],15,FALSE),"")</f>
        <v/>
      </c>
      <c r="J1243" s="556"/>
      <c r="K1243" s="558" t="str">
        <f>IFERROR(VLOOKUP($J1243,[3]LSIns!$B$5:$C$45,2,FALSE),"")</f>
        <v/>
      </c>
      <c r="L1243" s="557"/>
      <c r="M1243" s="382" t="str">
        <f>IFERROR(VLOOKUP($L1243,[4]Insumos!$C$2:$F$517,2,FALSE),"")</f>
        <v/>
      </c>
      <c r="N1243" s="505"/>
      <c r="O1243" s="338" t="str">
        <f>IFERROR(VLOOKUP($L1243,[4]Insumos!$C$2:$F$517,3,FALSE),"")</f>
        <v/>
      </c>
      <c r="P1243" s="337" t="e">
        <f>+Tabla1[[#This Row],[Precio Unitario]]*Tabla1[[#This Row],[Cantidad de Insumos]]</f>
        <v>#VALUE!</v>
      </c>
      <c r="Q1243" s="380" t="str">
        <f>IFERROR(VLOOKUP($L1243,[4]Insumos!$C$2:$F$517,4,FALSE),"")</f>
        <v/>
      </c>
      <c r="R1243" s="556"/>
    </row>
    <row r="1244" spans="2:18" x14ac:dyDescent="0.25">
      <c r="B1244" s="403" t="str">
        <f>IF(Tabla1[[#This Row],[Código_Actividad]]="","",CONCATENATE(Tabla1[[#This Row],[POA]],".",Tabla1[[#This Row],[SRS]],".",Tabla1[[#This Row],[AREA]],".",Tabla1[[#This Row],[TIPO]]))</f>
        <v/>
      </c>
      <c r="C1244" s="403" t="str">
        <f>IF(Tabla1[[#This Row],[Código_Actividad]]="","",'Formulario PPGR1'!#REF!)</f>
        <v/>
      </c>
      <c r="D1244" s="403" t="str">
        <f>IF(Tabla1[[#This Row],[Código_Actividad]]="","",'Formulario PPGR1'!#REF!)</f>
        <v/>
      </c>
      <c r="E1244" s="403" t="str">
        <f>IF(Tabla1[[#This Row],[Código_Actividad]]="","",'Formulario PPGR1'!#REF!)</f>
        <v/>
      </c>
      <c r="F1244" s="403" t="str">
        <f>IF(Tabla1[[#This Row],[Código_Actividad]]="","",'Formulario PPGR1'!#REF!)</f>
        <v/>
      </c>
      <c r="G1244" s="335"/>
      <c r="H1244" s="572" t="str">
        <f>IFERROR(VLOOKUP(Tabla1[[#This Row],[Código_Actividad]],'Formulario PPGR2'!$H$10:$I$1048576,2,FALSE),"")</f>
        <v/>
      </c>
      <c r="I1244" s="384" t="str">
        <f>IFERROR(VLOOKUP(Tabla1[[#This Row],[Código_Actividad]],Tabla2[[Código]:[Total de Acciones ]],15,FALSE),"")</f>
        <v/>
      </c>
      <c r="J1244" s="556"/>
      <c r="K1244" s="558" t="str">
        <f>IFERROR(VLOOKUP($J1244,[3]LSIns!$B$5:$C$45,2,FALSE),"")</f>
        <v/>
      </c>
      <c r="L1244" s="557"/>
      <c r="M1244" s="382" t="str">
        <f>IFERROR(VLOOKUP($L1244,[4]Insumos!$C$2:$F$517,2,FALSE),"")</f>
        <v/>
      </c>
      <c r="N1244" s="505"/>
      <c r="O1244" s="338" t="str">
        <f>IFERROR(VLOOKUP($L1244,[4]Insumos!$C$2:$F$517,3,FALSE),"")</f>
        <v/>
      </c>
      <c r="P1244" s="337" t="e">
        <f>+Tabla1[[#This Row],[Precio Unitario]]*Tabla1[[#This Row],[Cantidad de Insumos]]</f>
        <v>#VALUE!</v>
      </c>
      <c r="Q1244" s="380" t="str">
        <f>IFERROR(VLOOKUP($L1244,[4]Insumos!$C$2:$F$517,4,FALSE),"")</f>
        <v/>
      </c>
      <c r="R1244" s="556"/>
    </row>
    <row r="1245" spans="2:18" x14ac:dyDescent="0.25">
      <c r="B1245" s="403" t="str">
        <f>IF(Tabla1[[#This Row],[Código_Actividad]]="","",CONCATENATE(Tabla1[[#This Row],[POA]],".",Tabla1[[#This Row],[SRS]],".",Tabla1[[#This Row],[AREA]],".",Tabla1[[#This Row],[TIPO]]))</f>
        <v/>
      </c>
      <c r="C1245" s="403" t="str">
        <f>IF(Tabla1[[#This Row],[Código_Actividad]]="","",'Formulario PPGR1'!#REF!)</f>
        <v/>
      </c>
      <c r="D1245" s="403" t="str">
        <f>IF(Tabla1[[#This Row],[Código_Actividad]]="","",'Formulario PPGR1'!#REF!)</f>
        <v/>
      </c>
      <c r="E1245" s="403" t="str">
        <f>IF(Tabla1[[#This Row],[Código_Actividad]]="","",'Formulario PPGR1'!#REF!)</f>
        <v/>
      </c>
      <c r="F1245" s="403" t="str">
        <f>IF(Tabla1[[#This Row],[Código_Actividad]]="","",'Formulario PPGR1'!#REF!)</f>
        <v/>
      </c>
      <c r="G1245" s="335"/>
      <c r="H1245" s="572" t="str">
        <f>IFERROR(VLOOKUP(Tabla1[[#This Row],[Código_Actividad]],'Formulario PPGR2'!$H$10:$I$1048576,2,FALSE),"")</f>
        <v/>
      </c>
      <c r="I1245" s="384" t="str">
        <f>IFERROR(VLOOKUP(Tabla1[[#This Row],[Código_Actividad]],Tabla2[[Código]:[Total de Acciones ]],15,FALSE),"")</f>
        <v/>
      </c>
      <c r="J1245" s="556"/>
      <c r="K1245" s="558" t="str">
        <f>IFERROR(VLOOKUP($J1245,[3]LSIns!$B$5:$C$45,2,FALSE),"")</f>
        <v/>
      </c>
      <c r="L1245" s="557"/>
      <c r="M1245" s="382" t="str">
        <f>IFERROR(VLOOKUP($L1245,[4]Insumos!$C$2:$F$517,2,FALSE),"")</f>
        <v/>
      </c>
      <c r="N1245" s="505"/>
      <c r="O1245" s="338" t="str">
        <f>IFERROR(VLOOKUP($L1245,[4]Insumos!$C$2:$F$517,3,FALSE),"")</f>
        <v/>
      </c>
      <c r="P1245" s="337" t="e">
        <f>+Tabla1[[#This Row],[Precio Unitario]]*Tabla1[[#This Row],[Cantidad de Insumos]]</f>
        <v>#VALUE!</v>
      </c>
      <c r="Q1245" s="380" t="str">
        <f>IFERROR(VLOOKUP($L1245,[4]Insumos!$C$2:$F$517,4,FALSE),"")</f>
        <v/>
      </c>
      <c r="R1245" s="556"/>
    </row>
    <row r="1246" spans="2:18" x14ac:dyDescent="0.25">
      <c r="B1246" s="403" t="str">
        <f>IF(Tabla1[[#This Row],[Código_Actividad]]="","",CONCATENATE(Tabla1[[#This Row],[POA]],".",Tabla1[[#This Row],[SRS]],".",Tabla1[[#This Row],[AREA]],".",Tabla1[[#This Row],[TIPO]]))</f>
        <v/>
      </c>
      <c r="C1246" s="403" t="str">
        <f>IF(Tabla1[[#This Row],[Código_Actividad]]="","",'Formulario PPGR1'!#REF!)</f>
        <v/>
      </c>
      <c r="D1246" s="403" t="str">
        <f>IF(Tabla1[[#This Row],[Código_Actividad]]="","",'Formulario PPGR1'!#REF!)</f>
        <v/>
      </c>
      <c r="E1246" s="403" t="str">
        <f>IF(Tabla1[[#This Row],[Código_Actividad]]="","",'Formulario PPGR1'!#REF!)</f>
        <v/>
      </c>
      <c r="F1246" s="403" t="str">
        <f>IF(Tabla1[[#This Row],[Código_Actividad]]="","",'Formulario PPGR1'!#REF!)</f>
        <v/>
      </c>
      <c r="G1246" s="335"/>
      <c r="H1246" s="572" t="str">
        <f>IFERROR(VLOOKUP(Tabla1[[#This Row],[Código_Actividad]],'Formulario PPGR2'!$H$10:$I$1048576,2,FALSE),"")</f>
        <v/>
      </c>
      <c r="I1246" s="384" t="str">
        <f>IFERROR(VLOOKUP(Tabla1[[#This Row],[Código_Actividad]],Tabla2[[Código]:[Total de Acciones ]],15,FALSE),"")</f>
        <v/>
      </c>
      <c r="J1246" s="556"/>
      <c r="K1246" s="558" t="str">
        <f>IFERROR(VLOOKUP($J1246,[3]LSIns!$B$5:$C$45,2,FALSE),"")</f>
        <v/>
      </c>
      <c r="L1246" s="557"/>
      <c r="M1246" s="382" t="str">
        <f>IFERROR(VLOOKUP($L1246,[4]Insumos!$C$2:$F$517,2,FALSE),"")</f>
        <v/>
      </c>
      <c r="N1246" s="505"/>
      <c r="O1246" s="338" t="str">
        <f>IFERROR(VLOOKUP($L1246,[4]Insumos!$C$2:$F$517,3,FALSE),"")</f>
        <v/>
      </c>
      <c r="P1246" s="337" t="e">
        <f>+Tabla1[[#This Row],[Precio Unitario]]*Tabla1[[#This Row],[Cantidad de Insumos]]</f>
        <v>#VALUE!</v>
      </c>
      <c r="Q1246" s="380" t="str">
        <f>IFERROR(VLOOKUP($L1246,[4]Insumos!$C$2:$F$517,4,FALSE),"")</f>
        <v/>
      </c>
      <c r="R1246" s="556"/>
    </row>
    <row r="1247" spans="2:18" x14ac:dyDescent="0.25">
      <c r="B1247" s="403" t="str">
        <f>IF(Tabla1[[#This Row],[Código_Actividad]]="","",CONCATENATE(Tabla1[[#This Row],[POA]],".",Tabla1[[#This Row],[SRS]],".",Tabla1[[#This Row],[AREA]],".",Tabla1[[#This Row],[TIPO]]))</f>
        <v/>
      </c>
      <c r="C1247" s="403" t="str">
        <f>IF(Tabla1[[#This Row],[Código_Actividad]]="","",'Formulario PPGR1'!#REF!)</f>
        <v/>
      </c>
      <c r="D1247" s="403" t="str">
        <f>IF(Tabla1[[#This Row],[Código_Actividad]]="","",'Formulario PPGR1'!#REF!)</f>
        <v/>
      </c>
      <c r="E1247" s="403" t="str">
        <f>IF(Tabla1[[#This Row],[Código_Actividad]]="","",'Formulario PPGR1'!#REF!)</f>
        <v/>
      </c>
      <c r="F1247" s="403" t="str">
        <f>IF(Tabla1[[#This Row],[Código_Actividad]]="","",'Formulario PPGR1'!#REF!)</f>
        <v/>
      </c>
      <c r="G1247" s="335"/>
      <c r="H1247" s="572" t="str">
        <f>IFERROR(VLOOKUP(Tabla1[[#This Row],[Código_Actividad]],'Formulario PPGR2'!$H$10:$I$1048576,2,FALSE),"")</f>
        <v/>
      </c>
      <c r="I1247" s="384" t="str">
        <f>IFERROR(VLOOKUP(Tabla1[[#This Row],[Código_Actividad]],Tabla2[[Código]:[Total de Acciones ]],15,FALSE),"")</f>
        <v/>
      </c>
      <c r="J1247" s="556"/>
      <c r="K1247" s="558" t="str">
        <f>IFERROR(VLOOKUP($J1247,[3]LSIns!$B$5:$C$45,2,FALSE),"")</f>
        <v/>
      </c>
      <c r="L1247" s="557"/>
      <c r="M1247" s="382" t="str">
        <f>IFERROR(VLOOKUP($L1247,[4]Insumos!$C$2:$F$517,2,FALSE),"")</f>
        <v/>
      </c>
      <c r="N1247" s="505"/>
      <c r="O1247" s="338" t="str">
        <f>IFERROR(VLOOKUP($L1247,[4]Insumos!$C$2:$F$517,3,FALSE),"")</f>
        <v/>
      </c>
      <c r="P1247" s="337" t="e">
        <f>+Tabla1[[#This Row],[Precio Unitario]]*Tabla1[[#This Row],[Cantidad de Insumos]]</f>
        <v>#VALUE!</v>
      </c>
      <c r="Q1247" s="380" t="str">
        <f>IFERROR(VLOOKUP($L1247,[4]Insumos!$C$2:$F$517,4,FALSE),"")</f>
        <v/>
      </c>
      <c r="R1247" s="556"/>
    </row>
    <row r="1248" spans="2:18" x14ac:dyDescent="0.25">
      <c r="B1248" s="403" t="str">
        <f>IF(Tabla1[[#This Row],[Código_Actividad]]="","",CONCATENATE(Tabla1[[#This Row],[POA]],".",Tabla1[[#This Row],[SRS]],".",Tabla1[[#This Row],[AREA]],".",Tabla1[[#This Row],[TIPO]]))</f>
        <v/>
      </c>
      <c r="C1248" s="403" t="str">
        <f>IF(Tabla1[[#This Row],[Código_Actividad]]="","",'Formulario PPGR1'!#REF!)</f>
        <v/>
      </c>
      <c r="D1248" s="403" t="str">
        <f>IF(Tabla1[[#This Row],[Código_Actividad]]="","",'Formulario PPGR1'!#REF!)</f>
        <v/>
      </c>
      <c r="E1248" s="403" t="str">
        <f>IF(Tabla1[[#This Row],[Código_Actividad]]="","",'Formulario PPGR1'!#REF!)</f>
        <v/>
      </c>
      <c r="F1248" s="403" t="str">
        <f>IF(Tabla1[[#This Row],[Código_Actividad]]="","",'Formulario PPGR1'!#REF!)</f>
        <v/>
      </c>
      <c r="G1248" s="335"/>
      <c r="H1248" s="572" t="str">
        <f>IFERROR(VLOOKUP(Tabla1[[#This Row],[Código_Actividad]],'Formulario PPGR2'!$H$10:$I$1048576,2,FALSE),"")</f>
        <v/>
      </c>
      <c r="I1248" s="384" t="str">
        <f>IFERROR(VLOOKUP(Tabla1[[#This Row],[Código_Actividad]],Tabla2[[Código]:[Total de Acciones ]],15,FALSE),"")</f>
        <v/>
      </c>
      <c r="J1248" s="556"/>
      <c r="K1248" s="558" t="str">
        <f>IFERROR(VLOOKUP($J1248,[3]LSIns!$B$5:$C$45,2,FALSE),"")</f>
        <v/>
      </c>
      <c r="L1248" s="557"/>
      <c r="M1248" s="382" t="str">
        <f>IFERROR(VLOOKUP($L1248,[4]Insumos!$C$2:$F$517,2,FALSE),"")</f>
        <v/>
      </c>
      <c r="N1248" s="505"/>
      <c r="O1248" s="338" t="str">
        <f>IFERROR(VLOOKUP($L1248,[4]Insumos!$C$2:$F$517,3,FALSE),"")</f>
        <v/>
      </c>
      <c r="P1248" s="337" t="e">
        <f>+Tabla1[[#This Row],[Precio Unitario]]*Tabla1[[#This Row],[Cantidad de Insumos]]</f>
        <v>#VALUE!</v>
      </c>
      <c r="Q1248" s="380" t="str">
        <f>IFERROR(VLOOKUP($L1248,[4]Insumos!$C$2:$F$517,4,FALSE),"")</f>
        <v/>
      </c>
      <c r="R1248" s="556"/>
    </row>
    <row r="1249" spans="2:18" x14ac:dyDescent="0.25">
      <c r="B1249" s="403" t="str">
        <f>IF(Tabla1[[#This Row],[Código_Actividad]]="","",CONCATENATE(Tabla1[[#This Row],[POA]],".",Tabla1[[#This Row],[SRS]],".",Tabla1[[#This Row],[AREA]],".",Tabla1[[#This Row],[TIPO]]))</f>
        <v/>
      </c>
      <c r="C1249" s="403" t="str">
        <f>IF(Tabla1[[#This Row],[Código_Actividad]]="","",'Formulario PPGR1'!#REF!)</f>
        <v/>
      </c>
      <c r="D1249" s="403" t="str">
        <f>IF(Tabla1[[#This Row],[Código_Actividad]]="","",'Formulario PPGR1'!#REF!)</f>
        <v/>
      </c>
      <c r="E1249" s="403" t="str">
        <f>IF(Tabla1[[#This Row],[Código_Actividad]]="","",'Formulario PPGR1'!#REF!)</f>
        <v/>
      </c>
      <c r="F1249" s="403" t="str">
        <f>IF(Tabla1[[#This Row],[Código_Actividad]]="","",'Formulario PPGR1'!#REF!)</f>
        <v/>
      </c>
      <c r="G1249" s="335"/>
      <c r="H1249" s="572" t="str">
        <f>IFERROR(VLOOKUP(Tabla1[[#This Row],[Código_Actividad]],'Formulario PPGR2'!$H$10:$I$1048576,2,FALSE),"")</f>
        <v/>
      </c>
      <c r="I1249" s="384" t="str">
        <f>IFERROR(VLOOKUP(Tabla1[[#This Row],[Código_Actividad]],Tabla2[[Código]:[Total de Acciones ]],15,FALSE),"")</f>
        <v/>
      </c>
      <c r="J1249" s="556"/>
      <c r="K1249" s="558" t="str">
        <f>IFERROR(VLOOKUP($J1249,[3]LSIns!$B$5:$C$45,2,FALSE),"")</f>
        <v/>
      </c>
      <c r="L1249" s="557"/>
      <c r="M1249" s="382" t="str">
        <f>IFERROR(VLOOKUP($L1249,[4]Insumos!$C$2:$F$517,2,FALSE),"")</f>
        <v/>
      </c>
      <c r="N1249" s="505"/>
      <c r="O1249" s="338" t="str">
        <f>IFERROR(VLOOKUP($L1249,[4]Insumos!$C$2:$F$517,3,FALSE),"")</f>
        <v/>
      </c>
      <c r="P1249" s="337" t="e">
        <f>+Tabla1[[#This Row],[Precio Unitario]]*Tabla1[[#This Row],[Cantidad de Insumos]]</f>
        <v>#VALUE!</v>
      </c>
      <c r="Q1249" s="380" t="str">
        <f>IFERROR(VLOOKUP($L1249,[4]Insumos!$C$2:$F$517,4,FALSE),"")</f>
        <v/>
      </c>
      <c r="R1249" s="556"/>
    </row>
    <row r="1250" spans="2:18" x14ac:dyDescent="0.25">
      <c r="B1250" s="403" t="str">
        <f>IF(Tabla1[[#This Row],[Código_Actividad]]="","",CONCATENATE(Tabla1[[#This Row],[POA]],".",Tabla1[[#This Row],[SRS]],".",Tabla1[[#This Row],[AREA]],".",Tabla1[[#This Row],[TIPO]]))</f>
        <v/>
      </c>
      <c r="C1250" s="403" t="str">
        <f>IF(Tabla1[[#This Row],[Código_Actividad]]="","",'Formulario PPGR1'!#REF!)</f>
        <v/>
      </c>
      <c r="D1250" s="403" t="str">
        <f>IF(Tabla1[[#This Row],[Código_Actividad]]="","",'Formulario PPGR1'!#REF!)</f>
        <v/>
      </c>
      <c r="E1250" s="403" t="str">
        <f>IF(Tabla1[[#This Row],[Código_Actividad]]="","",'Formulario PPGR1'!#REF!)</f>
        <v/>
      </c>
      <c r="F1250" s="403" t="str">
        <f>IF(Tabla1[[#This Row],[Código_Actividad]]="","",'Formulario PPGR1'!#REF!)</f>
        <v/>
      </c>
      <c r="G1250" s="335"/>
      <c r="H1250" s="572" t="str">
        <f>IFERROR(VLOOKUP(Tabla1[[#This Row],[Código_Actividad]],'Formulario PPGR2'!$H$10:$I$1048576,2,FALSE),"")</f>
        <v/>
      </c>
      <c r="I1250" s="384" t="str">
        <f>IFERROR(VLOOKUP(Tabla1[[#This Row],[Código_Actividad]],Tabla2[[Código]:[Total de Acciones ]],15,FALSE),"")</f>
        <v/>
      </c>
      <c r="J1250" s="556"/>
      <c r="K1250" s="558" t="str">
        <f>IFERROR(VLOOKUP($J1250,[3]LSIns!$B$5:$C$45,2,FALSE),"")</f>
        <v/>
      </c>
      <c r="L1250" s="557"/>
      <c r="M1250" s="382" t="str">
        <f>IFERROR(VLOOKUP($L1250,[4]Insumos!$C$2:$F$517,2,FALSE),"")</f>
        <v/>
      </c>
      <c r="N1250" s="505"/>
      <c r="O1250" s="338" t="str">
        <f>IFERROR(VLOOKUP($L1250,[4]Insumos!$C$2:$F$517,3,FALSE),"")</f>
        <v/>
      </c>
      <c r="P1250" s="337" t="e">
        <f>+Tabla1[[#This Row],[Precio Unitario]]*Tabla1[[#This Row],[Cantidad de Insumos]]</f>
        <v>#VALUE!</v>
      </c>
      <c r="Q1250" s="380" t="str">
        <f>IFERROR(VLOOKUP($L1250,[4]Insumos!$C$2:$F$517,4,FALSE),"")</f>
        <v/>
      </c>
      <c r="R1250" s="556"/>
    </row>
    <row r="1251" spans="2:18" x14ac:dyDescent="0.25">
      <c r="B1251" s="403" t="str">
        <f>IF(Tabla1[[#This Row],[Código_Actividad]]="","",CONCATENATE(Tabla1[[#This Row],[POA]],".",Tabla1[[#This Row],[SRS]],".",Tabla1[[#This Row],[AREA]],".",Tabla1[[#This Row],[TIPO]]))</f>
        <v/>
      </c>
      <c r="C1251" s="403" t="str">
        <f>IF(Tabla1[[#This Row],[Código_Actividad]]="","",'Formulario PPGR1'!#REF!)</f>
        <v/>
      </c>
      <c r="D1251" s="403" t="str">
        <f>IF(Tabla1[[#This Row],[Código_Actividad]]="","",'Formulario PPGR1'!#REF!)</f>
        <v/>
      </c>
      <c r="E1251" s="403" t="str">
        <f>IF(Tabla1[[#This Row],[Código_Actividad]]="","",'Formulario PPGR1'!#REF!)</f>
        <v/>
      </c>
      <c r="F1251" s="403" t="str">
        <f>IF(Tabla1[[#This Row],[Código_Actividad]]="","",'Formulario PPGR1'!#REF!)</f>
        <v/>
      </c>
      <c r="G1251" s="335"/>
      <c r="H1251" s="572" t="str">
        <f>IFERROR(VLOOKUP(Tabla1[[#This Row],[Código_Actividad]],'Formulario PPGR2'!$H$10:$I$1048576,2,FALSE),"")</f>
        <v/>
      </c>
      <c r="I1251" s="384" t="str">
        <f>IFERROR(VLOOKUP(Tabla1[[#This Row],[Código_Actividad]],Tabla2[[Código]:[Total de Acciones ]],15,FALSE),"")</f>
        <v/>
      </c>
      <c r="J1251" s="556"/>
      <c r="K1251" s="558" t="str">
        <f>IFERROR(VLOOKUP($J1251,[3]LSIns!$B$5:$C$45,2,FALSE),"")</f>
        <v/>
      </c>
      <c r="L1251" s="557"/>
      <c r="M1251" s="382" t="str">
        <f>IFERROR(VLOOKUP($L1251,[4]Insumos!$C$2:$F$517,2,FALSE),"")</f>
        <v/>
      </c>
      <c r="N1251" s="505"/>
      <c r="O1251" s="338" t="str">
        <f>IFERROR(VLOOKUP($L1251,[4]Insumos!$C$2:$F$517,3,FALSE),"")</f>
        <v/>
      </c>
      <c r="P1251" s="337" t="e">
        <f>+Tabla1[[#This Row],[Precio Unitario]]*Tabla1[[#This Row],[Cantidad de Insumos]]</f>
        <v>#VALUE!</v>
      </c>
      <c r="Q1251" s="380" t="str">
        <f>IFERROR(VLOOKUP($L1251,[4]Insumos!$C$2:$F$517,4,FALSE),"")</f>
        <v/>
      </c>
      <c r="R1251" s="556"/>
    </row>
    <row r="1252" spans="2:18" x14ac:dyDescent="0.25">
      <c r="B1252" s="403" t="str">
        <f>IF(Tabla1[[#This Row],[Código_Actividad]]="","",CONCATENATE(Tabla1[[#This Row],[POA]],".",Tabla1[[#This Row],[SRS]],".",Tabla1[[#This Row],[AREA]],".",Tabla1[[#This Row],[TIPO]]))</f>
        <v/>
      </c>
      <c r="C1252" s="403" t="str">
        <f>IF(Tabla1[[#This Row],[Código_Actividad]]="","",'Formulario PPGR1'!#REF!)</f>
        <v/>
      </c>
      <c r="D1252" s="403" t="str">
        <f>IF(Tabla1[[#This Row],[Código_Actividad]]="","",'Formulario PPGR1'!#REF!)</f>
        <v/>
      </c>
      <c r="E1252" s="403" t="str">
        <f>IF(Tabla1[[#This Row],[Código_Actividad]]="","",'Formulario PPGR1'!#REF!)</f>
        <v/>
      </c>
      <c r="F1252" s="403" t="str">
        <f>IF(Tabla1[[#This Row],[Código_Actividad]]="","",'Formulario PPGR1'!#REF!)</f>
        <v/>
      </c>
      <c r="G1252" s="335"/>
      <c r="H1252" s="572" t="str">
        <f>IFERROR(VLOOKUP(Tabla1[[#This Row],[Código_Actividad]],'Formulario PPGR2'!$H$10:$I$1048576,2,FALSE),"")</f>
        <v/>
      </c>
      <c r="I1252" s="384" t="str">
        <f>IFERROR(VLOOKUP(Tabla1[[#This Row],[Código_Actividad]],Tabla2[[Código]:[Total de Acciones ]],15,FALSE),"")</f>
        <v/>
      </c>
      <c r="J1252" s="556"/>
      <c r="K1252" s="558" t="str">
        <f>IFERROR(VLOOKUP($J1252,[3]LSIns!$B$5:$C$45,2,FALSE),"")</f>
        <v/>
      </c>
      <c r="L1252" s="557"/>
      <c r="M1252" s="382" t="str">
        <f>IFERROR(VLOOKUP($L1252,[4]Insumos!$C$2:$F$517,2,FALSE),"")</f>
        <v/>
      </c>
      <c r="N1252" s="505"/>
      <c r="O1252" s="338" t="str">
        <f>IFERROR(VLOOKUP($L1252,[4]Insumos!$C$2:$F$517,3,FALSE),"")</f>
        <v/>
      </c>
      <c r="P1252" s="337" t="e">
        <f>+Tabla1[[#This Row],[Precio Unitario]]*Tabla1[[#This Row],[Cantidad de Insumos]]</f>
        <v>#VALUE!</v>
      </c>
      <c r="Q1252" s="380" t="str">
        <f>IFERROR(VLOOKUP($L1252,[4]Insumos!$C$2:$F$517,4,FALSE),"")</f>
        <v/>
      </c>
      <c r="R1252" s="556"/>
    </row>
    <row r="1253" spans="2:18" x14ac:dyDescent="0.25">
      <c r="B1253" s="403" t="str">
        <f>IF(Tabla1[[#This Row],[Código_Actividad]]="","",CONCATENATE(Tabla1[[#This Row],[POA]],".",Tabla1[[#This Row],[SRS]],".",Tabla1[[#This Row],[AREA]],".",Tabla1[[#This Row],[TIPO]]))</f>
        <v/>
      </c>
      <c r="C1253" s="403" t="str">
        <f>IF(Tabla1[[#This Row],[Código_Actividad]]="","",'Formulario PPGR1'!#REF!)</f>
        <v/>
      </c>
      <c r="D1253" s="403" t="str">
        <f>IF(Tabla1[[#This Row],[Código_Actividad]]="","",'Formulario PPGR1'!#REF!)</f>
        <v/>
      </c>
      <c r="E1253" s="403" t="str">
        <f>IF(Tabla1[[#This Row],[Código_Actividad]]="","",'Formulario PPGR1'!#REF!)</f>
        <v/>
      </c>
      <c r="F1253" s="403" t="str">
        <f>IF(Tabla1[[#This Row],[Código_Actividad]]="","",'Formulario PPGR1'!#REF!)</f>
        <v/>
      </c>
      <c r="G1253" s="335"/>
      <c r="H1253" s="572" t="str">
        <f>IFERROR(VLOOKUP(Tabla1[[#This Row],[Código_Actividad]],'Formulario PPGR2'!$H$10:$I$1048576,2,FALSE),"")</f>
        <v/>
      </c>
      <c r="I1253" s="384" t="str">
        <f>IFERROR(VLOOKUP(Tabla1[[#This Row],[Código_Actividad]],Tabla2[[Código]:[Total de Acciones ]],15,FALSE),"")</f>
        <v/>
      </c>
      <c r="J1253" s="556"/>
      <c r="K1253" s="558" t="str">
        <f>IFERROR(VLOOKUP($J1253,[3]LSIns!$B$5:$C$45,2,FALSE),"")</f>
        <v/>
      </c>
      <c r="L1253" s="557"/>
      <c r="M1253" s="382" t="str">
        <f>IFERROR(VLOOKUP($L1253,[4]Insumos!$C$2:$F$517,2,FALSE),"")</f>
        <v/>
      </c>
      <c r="N1253" s="505"/>
      <c r="O1253" s="338" t="str">
        <f>IFERROR(VLOOKUP($L1253,[4]Insumos!$C$2:$F$517,3,FALSE),"")</f>
        <v/>
      </c>
      <c r="P1253" s="337" t="e">
        <f>+Tabla1[[#This Row],[Precio Unitario]]*Tabla1[[#This Row],[Cantidad de Insumos]]</f>
        <v>#VALUE!</v>
      </c>
      <c r="Q1253" s="380" t="str">
        <f>IFERROR(VLOOKUP($L1253,[4]Insumos!$C$2:$F$517,4,FALSE),"")</f>
        <v/>
      </c>
      <c r="R1253" s="556"/>
    </row>
    <row r="1254" spans="2:18" x14ac:dyDescent="0.25">
      <c r="B1254" s="403" t="str">
        <f>IF(Tabla1[[#This Row],[Código_Actividad]]="","",CONCATENATE(Tabla1[[#This Row],[POA]],".",Tabla1[[#This Row],[SRS]],".",Tabla1[[#This Row],[AREA]],".",Tabla1[[#This Row],[TIPO]]))</f>
        <v/>
      </c>
      <c r="C1254" s="403" t="str">
        <f>IF(Tabla1[[#This Row],[Código_Actividad]]="","",'Formulario PPGR1'!#REF!)</f>
        <v/>
      </c>
      <c r="D1254" s="403" t="str">
        <f>IF(Tabla1[[#This Row],[Código_Actividad]]="","",'Formulario PPGR1'!#REF!)</f>
        <v/>
      </c>
      <c r="E1254" s="403" t="str">
        <f>IF(Tabla1[[#This Row],[Código_Actividad]]="","",'Formulario PPGR1'!#REF!)</f>
        <v/>
      </c>
      <c r="F1254" s="403" t="str">
        <f>IF(Tabla1[[#This Row],[Código_Actividad]]="","",'Formulario PPGR1'!#REF!)</f>
        <v/>
      </c>
      <c r="G1254" s="335"/>
      <c r="H1254" s="572" t="str">
        <f>IFERROR(VLOOKUP(Tabla1[[#This Row],[Código_Actividad]],'Formulario PPGR2'!$H$10:$I$1048576,2,FALSE),"")</f>
        <v/>
      </c>
      <c r="I1254" s="384" t="str">
        <f>IFERROR(VLOOKUP(Tabla1[[#This Row],[Código_Actividad]],Tabla2[[Código]:[Total de Acciones ]],15,FALSE),"")</f>
        <v/>
      </c>
      <c r="J1254" s="556"/>
      <c r="K1254" s="558" t="str">
        <f>IFERROR(VLOOKUP($J1254,[3]LSIns!$B$5:$C$45,2,FALSE),"")</f>
        <v/>
      </c>
      <c r="L1254" s="557"/>
      <c r="M1254" s="382" t="str">
        <f>IFERROR(VLOOKUP($L1254,[4]Insumos!$C$2:$F$517,2,FALSE),"")</f>
        <v/>
      </c>
      <c r="N1254" s="505"/>
      <c r="O1254" s="338" t="str">
        <f>IFERROR(VLOOKUP($L1254,[4]Insumos!$C$2:$F$517,3,FALSE),"")</f>
        <v/>
      </c>
      <c r="P1254" s="337" t="e">
        <f>+Tabla1[[#This Row],[Precio Unitario]]*Tabla1[[#This Row],[Cantidad de Insumos]]</f>
        <v>#VALUE!</v>
      </c>
      <c r="Q1254" s="380" t="str">
        <f>IFERROR(VLOOKUP($L1254,[4]Insumos!$C$2:$F$517,4,FALSE),"")</f>
        <v/>
      </c>
      <c r="R1254" s="556"/>
    </row>
    <row r="1255" spans="2:18" x14ac:dyDescent="0.25">
      <c r="B1255" s="403" t="str">
        <f>IF(Tabla1[[#This Row],[Código_Actividad]]="","",CONCATENATE(Tabla1[[#This Row],[POA]],".",Tabla1[[#This Row],[SRS]],".",Tabla1[[#This Row],[AREA]],".",Tabla1[[#This Row],[TIPO]]))</f>
        <v/>
      </c>
      <c r="C1255" s="403" t="str">
        <f>IF(Tabla1[[#This Row],[Código_Actividad]]="","",'Formulario PPGR1'!#REF!)</f>
        <v/>
      </c>
      <c r="D1255" s="403" t="str">
        <f>IF(Tabla1[[#This Row],[Código_Actividad]]="","",'Formulario PPGR1'!#REF!)</f>
        <v/>
      </c>
      <c r="E1255" s="403" t="str">
        <f>IF(Tabla1[[#This Row],[Código_Actividad]]="","",'Formulario PPGR1'!#REF!)</f>
        <v/>
      </c>
      <c r="F1255" s="403" t="str">
        <f>IF(Tabla1[[#This Row],[Código_Actividad]]="","",'Formulario PPGR1'!#REF!)</f>
        <v/>
      </c>
      <c r="G1255" s="335"/>
      <c r="H1255" s="572" t="str">
        <f>IFERROR(VLOOKUP(Tabla1[[#This Row],[Código_Actividad]],'Formulario PPGR2'!$H$10:$I$1048576,2,FALSE),"")</f>
        <v/>
      </c>
      <c r="I1255" s="384" t="str">
        <f>IFERROR(VLOOKUP(Tabla1[[#This Row],[Código_Actividad]],Tabla2[[Código]:[Total de Acciones ]],15,FALSE),"")</f>
        <v/>
      </c>
      <c r="J1255" s="556"/>
      <c r="K1255" s="558" t="str">
        <f>IFERROR(VLOOKUP($J1255,[3]LSIns!$B$5:$C$45,2,FALSE),"")</f>
        <v/>
      </c>
      <c r="L1255" s="557"/>
      <c r="M1255" s="382" t="str">
        <f>IFERROR(VLOOKUP($L1255,[4]Insumos!$C$2:$F$517,2,FALSE),"")</f>
        <v/>
      </c>
      <c r="N1255" s="505"/>
      <c r="O1255" s="338" t="str">
        <f>IFERROR(VLOOKUP($L1255,[4]Insumos!$C$2:$F$517,3,FALSE),"")</f>
        <v/>
      </c>
      <c r="P1255" s="337" t="e">
        <f>+Tabla1[[#This Row],[Precio Unitario]]*Tabla1[[#This Row],[Cantidad de Insumos]]</f>
        <v>#VALUE!</v>
      </c>
      <c r="Q1255" s="380" t="str">
        <f>IFERROR(VLOOKUP($L1255,[4]Insumos!$C$2:$F$517,4,FALSE),"")</f>
        <v/>
      </c>
      <c r="R1255" s="556"/>
    </row>
    <row r="1256" spans="2:18" x14ac:dyDescent="0.25">
      <c r="B1256" s="403" t="str">
        <f>IF(Tabla1[[#This Row],[Código_Actividad]]="","",CONCATENATE(Tabla1[[#This Row],[POA]],".",Tabla1[[#This Row],[SRS]],".",Tabla1[[#This Row],[AREA]],".",Tabla1[[#This Row],[TIPO]]))</f>
        <v/>
      </c>
      <c r="C1256" s="403" t="str">
        <f>IF(Tabla1[[#This Row],[Código_Actividad]]="","",'Formulario PPGR1'!#REF!)</f>
        <v/>
      </c>
      <c r="D1256" s="403" t="str">
        <f>IF(Tabla1[[#This Row],[Código_Actividad]]="","",'Formulario PPGR1'!#REF!)</f>
        <v/>
      </c>
      <c r="E1256" s="403" t="str">
        <f>IF(Tabla1[[#This Row],[Código_Actividad]]="","",'Formulario PPGR1'!#REF!)</f>
        <v/>
      </c>
      <c r="F1256" s="403" t="str">
        <f>IF(Tabla1[[#This Row],[Código_Actividad]]="","",'Formulario PPGR1'!#REF!)</f>
        <v/>
      </c>
      <c r="G1256" s="335"/>
      <c r="H1256" s="572" t="str">
        <f>IFERROR(VLOOKUP(Tabla1[[#This Row],[Código_Actividad]],'Formulario PPGR2'!$H$10:$I$1048576,2,FALSE),"")</f>
        <v/>
      </c>
      <c r="I1256" s="384" t="str">
        <f>IFERROR(VLOOKUP(Tabla1[[#This Row],[Código_Actividad]],Tabla2[[Código]:[Total de Acciones ]],15,FALSE),"")</f>
        <v/>
      </c>
      <c r="J1256" s="556"/>
      <c r="K1256" s="558" t="str">
        <f>IFERROR(VLOOKUP($J1256,[3]LSIns!$B$5:$C$45,2,FALSE),"")</f>
        <v/>
      </c>
      <c r="L1256" s="557"/>
      <c r="M1256" s="382" t="str">
        <f>IFERROR(VLOOKUP($L1256,[4]Insumos!$C$2:$F$517,2,FALSE),"")</f>
        <v/>
      </c>
      <c r="N1256" s="505"/>
      <c r="O1256" s="338" t="str">
        <f>IFERROR(VLOOKUP($L1256,[4]Insumos!$C$2:$F$517,3,FALSE),"")</f>
        <v/>
      </c>
      <c r="P1256" s="337" t="e">
        <f>+Tabla1[[#This Row],[Precio Unitario]]*Tabla1[[#This Row],[Cantidad de Insumos]]</f>
        <v>#VALUE!</v>
      </c>
      <c r="Q1256" s="380" t="str">
        <f>IFERROR(VLOOKUP($L1256,[4]Insumos!$C$2:$F$517,4,FALSE),"")</f>
        <v/>
      </c>
      <c r="R1256" s="556"/>
    </row>
    <row r="1257" spans="2:18" x14ac:dyDescent="0.25">
      <c r="B1257" s="403" t="str">
        <f>IF(Tabla1[[#This Row],[Código_Actividad]]="","",CONCATENATE(Tabla1[[#This Row],[POA]],".",Tabla1[[#This Row],[SRS]],".",Tabla1[[#This Row],[AREA]],".",Tabla1[[#This Row],[TIPO]]))</f>
        <v/>
      </c>
      <c r="C1257" s="403" t="str">
        <f>IF(Tabla1[[#This Row],[Código_Actividad]]="","",'Formulario PPGR1'!#REF!)</f>
        <v/>
      </c>
      <c r="D1257" s="403" t="str">
        <f>IF(Tabla1[[#This Row],[Código_Actividad]]="","",'Formulario PPGR1'!#REF!)</f>
        <v/>
      </c>
      <c r="E1257" s="403" t="str">
        <f>IF(Tabla1[[#This Row],[Código_Actividad]]="","",'Formulario PPGR1'!#REF!)</f>
        <v/>
      </c>
      <c r="F1257" s="403" t="str">
        <f>IF(Tabla1[[#This Row],[Código_Actividad]]="","",'Formulario PPGR1'!#REF!)</f>
        <v/>
      </c>
      <c r="G1257" s="335"/>
      <c r="H1257" s="572" t="str">
        <f>IFERROR(VLOOKUP(Tabla1[[#This Row],[Código_Actividad]],'Formulario PPGR2'!$H$10:$I$1048576,2,FALSE),"")</f>
        <v/>
      </c>
      <c r="I1257" s="384" t="str">
        <f>IFERROR(VLOOKUP(Tabla1[[#This Row],[Código_Actividad]],Tabla2[[Código]:[Total de Acciones ]],15,FALSE),"")</f>
        <v/>
      </c>
      <c r="J1257" s="556"/>
      <c r="K1257" s="558" t="str">
        <f>IFERROR(VLOOKUP($J1257,[3]LSIns!$B$5:$C$45,2,FALSE),"")</f>
        <v/>
      </c>
      <c r="L1257" s="557"/>
      <c r="M1257" s="382" t="str">
        <f>IFERROR(VLOOKUP($L1257,[4]Insumos!$C$2:$F$517,2,FALSE),"")</f>
        <v/>
      </c>
      <c r="N1257" s="505"/>
      <c r="O1257" s="338" t="str">
        <f>IFERROR(VLOOKUP($L1257,[4]Insumos!$C$2:$F$517,3,FALSE),"")</f>
        <v/>
      </c>
      <c r="P1257" s="337" t="e">
        <f>+Tabla1[[#This Row],[Precio Unitario]]*Tabla1[[#This Row],[Cantidad de Insumos]]</f>
        <v>#VALUE!</v>
      </c>
      <c r="Q1257" s="380" t="str">
        <f>IFERROR(VLOOKUP($L1257,[4]Insumos!$C$2:$F$517,4,FALSE),"")</f>
        <v/>
      </c>
      <c r="R1257" s="556"/>
    </row>
    <row r="1258" spans="2:18" x14ac:dyDescent="0.25">
      <c r="B1258" s="403" t="str">
        <f>IF(Tabla1[[#This Row],[Código_Actividad]]="","",CONCATENATE(Tabla1[[#This Row],[POA]],".",Tabla1[[#This Row],[SRS]],".",Tabla1[[#This Row],[AREA]],".",Tabla1[[#This Row],[TIPO]]))</f>
        <v/>
      </c>
      <c r="C1258" s="403" t="str">
        <f>IF(Tabla1[[#This Row],[Código_Actividad]]="","",'Formulario PPGR1'!#REF!)</f>
        <v/>
      </c>
      <c r="D1258" s="403" t="str">
        <f>IF(Tabla1[[#This Row],[Código_Actividad]]="","",'Formulario PPGR1'!#REF!)</f>
        <v/>
      </c>
      <c r="E1258" s="403" t="str">
        <f>IF(Tabla1[[#This Row],[Código_Actividad]]="","",'Formulario PPGR1'!#REF!)</f>
        <v/>
      </c>
      <c r="F1258" s="403" t="str">
        <f>IF(Tabla1[[#This Row],[Código_Actividad]]="","",'Formulario PPGR1'!#REF!)</f>
        <v/>
      </c>
      <c r="G1258" s="335"/>
      <c r="H1258" s="572" t="str">
        <f>IFERROR(VLOOKUP(Tabla1[[#This Row],[Código_Actividad]],'Formulario PPGR2'!$H$10:$I$1048576,2,FALSE),"")</f>
        <v/>
      </c>
      <c r="I1258" s="384" t="str">
        <f>IFERROR(VLOOKUP(Tabla1[[#This Row],[Código_Actividad]],Tabla2[[Código]:[Total de Acciones ]],15,FALSE),"")</f>
        <v/>
      </c>
      <c r="J1258" s="556"/>
      <c r="K1258" s="558" t="str">
        <f>IFERROR(VLOOKUP($J1258,[3]LSIns!$B$5:$C$45,2,FALSE),"")</f>
        <v/>
      </c>
      <c r="L1258" s="557"/>
      <c r="M1258" s="382" t="str">
        <f>IFERROR(VLOOKUP($L1258,[4]Insumos!$C$2:$F$517,2,FALSE),"")</f>
        <v/>
      </c>
      <c r="N1258" s="505"/>
      <c r="O1258" s="338" t="str">
        <f>IFERROR(VLOOKUP($L1258,[4]Insumos!$C$2:$F$517,3,FALSE),"")</f>
        <v/>
      </c>
      <c r="P1258" s="337" t="e">
        <f>+Tabla1[[#This Row],[Precio Unitario]]*Tabla1[[#This Row],[Cantidad de Insumos]]</f>
        <v>#VALUE!</v>
      </c>
      <c r="Q1258" s="380" t="str">
        <f>IFERROR(VLOOKUP($L1258,[4]Insumos!$C$2:$F$517,4,FALSE),"")</f>
        <v/>
      </c>
      <c r="R1258" s="556"/>
    </row>
    <row r="1259" spans="2:18" x14ac:dyDescent="0.25">
      <c r="B1259" s="403" t="str">
        <f>IF(Tabla1[[#This Row],[Código_Actividad]]="","",CONCATENATE(Tabla1[[#This Row],[POA]],".",Tabla1[[#This Row],[SRS]],".",Tabla1[[#This Row],[AREA]],".",Tabla1[[#This Row],[TIPO]]))</f>
        <v/>
      </c>
      <c r="C1259" s="403" t="str">
        <f>IF(Tabla1[[#This Row],[Código_Actividad]]="","",'Formulario PPGR1'!#REF!)</f>
        <v/>
      </c>
      <c r="D1259" s="403" t="str">
        <f>IF(Tabla1[[#This Row],[Código_Actividad]]="","",'Formulario PPGR1'!#REF!)</f>
        <v/>
      </c>
      <c r="E1259" s="403" t="str">
        <f>IF(Tabla1[[#This Row],[Código_Actividad]]="","",'Formulario PPGR1'!#REF!)</f>
        <v/>
      </c>
      <c r="F1259" s="403" t="str">
        <f>IF(Tabla1[[#This Row],[Código_Actividad]]="","",'Formulario PPGR1'!#REF!)</f>
        <v/>
      </c>
      <c r="G1259" s="335"/>
      <c r="H1259" s="572" t="str">
        <f>IFERROR(VLOOKUP(Tabla1[[#This Row],[Código_Actividad]],'Formulario PPGR2'!$H$10:$I$1048576,2,FALSE),"")</f>
        <v/>
      </c>
      <c r="I1259" s="384" t="str">
        <f>IFERROR(VLOOKUP(Tabla1[[#This Row],[Código_Actividad]],Tabla2[[Código]:[Total de Acciones ]],15,FALSE),"")</f>
        <v/>
      </c>
      <c r="J1259" s="556"/>
      <c r="K1259" s="558" t="str">
        <f>IFERROR(VLOOKUP($J1259,[3]LSIns!$B$5:$C$45,2,FALSE),"")</f>
        <v/>
      </c>
      <c r="L1259" s="557"/>
      <c r="M1259" s="382" t="str">
        <f>IFERROR(VLOOKUP($L1259,[4]Insumos!$C$2:$F$517,2,FALSE),"")</f>
        <v/>
      </c>
      <c r="N1259" s="505"/>
      <c r="O1259" s="338" t="str">
        <f>IFERROR(VLOOKUP($L1259,[4]Insumos!$C$2:$F$517,3,FALSE),"")</f>
        <v/>
      </c>
      <c r="P1259" s="337" t="e">
        <f>+Tabla1[[#This Row],[Precio Unitario]]*Tabla1[[#This Row],[Cantidad de Insumos]]</f>
        <v>#VALUE!</v>
      </c>
      <c r="Q1259" s="380" t="str">
        <f>IFERROR(VLOOKUP($L1259,[4]Insumos!$C$2:$F$517,4,FALSE),"")</f>
        <v/>
      </c>
      <c r="R1259" s="556"/>
    </row>
    <row r="1260" spans="2:18" x14ac:dyDescent="0.25">
      <c r="B1260" s="403" t="str">
        <f>IF(Tabla1[[#This Row],[Código_Actividad]]="","",CONCATENATE(Tabla1[[#This Row],[POA]],".",Tabla1[[#This Row],[SRS]],".",Tabla1[[#This Row],[AREA]],".",Tabla1[[#This Row],[TIPO]]))</f>
        <v/>
      </c>
      <c r="C1260" s="403" t="str">
        <f>IF(Tabla1[[#This Row],[Código_Actividad]]="","",'Formulario PPGR1'!#REF!)</f>
        <v/>
      </c>
      <c r="D1260" s="403" t="str">
        <f>IF(Tabla1[[#This Row],[Código_Actividad]]="","",'Formulario PPGR1'!#REF!)</f>
        <v/>
      </c>
      <c r="E1260" s="403" t="str">
        <f>IF(Tabla1[[#This Row],[Código_Actividad]]="","",'Formulario PPGR1'!#REF!)</f>
        <v/>
      </c>
      <c r="F1260" s="403" t="str">
        <f>IF(Tabla1[[#This Row],[Código_Actividad]]="","",'Formulario PPGR1'!#REF!)</f>
        <v/>
      </c>
      <c r="G1260" s="335"/>
      <c r="H1260" s="572" t="str">
        <f>IFERROR(VLOOKUP(Tabla1[[#This Row],[Código_Actividad]],'Formulario PPGR2'!$H$10:$I$1048576,2,FALSE),"")</f>
        <v/>
      </c>
      <c r="I1260" s="384" t="str">
        <f>IFERROR(VLOOKUP(Tabla1[[#This Row],[Código_Actividad]],Tabla2[[Código]:[Total de Acciones ]],15,FALSE),"")</f>
        <v/>
      </c>
      <c r="J1260" s="556"/>
      <c r="K1260" s="558" t="str">
        <f>IFERROR(VLOOKUP($J1260,[3]LSIns!$B$5:$C$45,2,FALSE),"")</f>
        <v/>
      </c>
      <c r="L1260" s="557"/>
      <c r="M1260" s="382" t="str">
        <f>IFERROR(VLOOKUP($L1260,[4]Insumos!$C$2:$F$517,2,FALSE),"")</f>
        <v/>
      </c>
      <c r="N1260" s="505"/>
      <c r="O1260" s="338" t="str">
        <f>IFERROR(VLOOKUP($L1260,[4]Insumos!$C$2:$F$517,3,FALSE),"")</f>
        <v/>
      </c>
      <c r="P1260" s="337" t="e">
        <f>+Tabla1[[#This Row],[Precio Unitario]]*Tabla1[[#This Row],[Cantidad de Insumos]]</f>
        <v>#VALUE!</v>
      </c>
      <c r="Q1260" s="380" t="str">
        <f>IFERROR(VLOOKUP($L1260,[4]Insumos!$C$2:$F$517,4,FALSE),"")</f>
        <v/>
      </c>
      <c r="R1260" s="556"/>
    </row>
    <row r="1261" spans="2:18" x14ac:dyDescent="0.25">
      <c r="B1261" s="403" t="str">
        <f>IF(Tabla1[[#This Row],[Código_Actividad]]="","",CONCATENATE(Tabla1[[#This Row],[POA]],".",Tabla1[[#This Row],[SRS]],".",Tabla1[[#This Row],[AREA]],".",Tabla1[[#This Row],[TIPO]]))</f>
        <v/>
      </c>
      <c r="C1261" s="403" t="str">
        <f>IF(Tabla1[[#This Row],[Código_Actividad]]="","",'Formulario PPGR1'!#REF!)</f>
        <v/>
      </c>
      <c r="D1261" s="403" t="str">
        <f>IF(Tabla1[[#This Row],[Código_Actividad]]="","",'Formulario PPGR1'!#REF!)</f>
        <v/>
      </c>
      <c r="E1261" s="403" t="str">
        <f>IF(Tabla1[[#This Row],[Código_Actividad]]="","",'Formulario PPGR1'!#REF!)</f>
        <v/>
      </c>
      <c r="F1261" s="403" t="str">
        <f>IF(Tabla1[[#This Row],[Código_Actividad]]="","",'Formulario PPGR1'!#REF!)</f>
        <v/>
      </c>
      <c r="G1261" s="335"/>
      <c r="H1261" s="572" t="str">
        <f>IFERROR(VLOOKUP(Tabla1[[#This Row],[Código_Actividad]],'Formulario PPGR2'!$H$10:$I$1048576,2,FALSE),"")</f>
        <v/>
      </c>
      <c r="I1261" s="384" t="str">
        <f>IFERROR(VLOOKUP(Tabla1[[#This Row],[Código_Actividad]],Tabla2[[Código]:[Total de Acciones ]],15,FALSE),"")</f>
        <v/>
      </c>
      <c r="J1261" s="556"/>
      <c r="K1261" s="558" t="str">
        <f>IFERROR(VLOOKUP($J1261,[3]LSIns!$B$5:$C$45,2,FALSE),"")</f>
        <v/>
      </c>
      <c r="L1261" s="557"/>
      <c r="M1261" s="382" t="str">
        <f>IFERROR(VLOOKUP($L1261,[4]Insumos!$C$2:$F$517,2,FALSE),"")</f>
        <v/>
      </c>
      <c r="N1261" s="505"/>
      <c r="O1261" s="338" t="str">
        <f>IFERROR(VLOOKUP($L1261,[4]Insumos!$C$2:$F$517,3,FALSE),"")</f>
        <v/>
      </c>
      <c r="P1261" s="337" t="e">
        <f>+Tabla1[[#This Row],[Precio Unitario]]*Tabla1[[#This Row],[Cantidad de Insumos]]</f>
        <v>#VALUE!</v>
      </c>
      <c r="Q1261" s="380" t="str">
        <f>IFERROR(VLOOKUP($L1261,[4]Insumos!$C$2:$F$517,4,FALSE),"")</f>
        <v/>
      </c>
      <c r="R1261" s="556"/>
    </row>
    <row r="1262" spans="2:18" x14ac:dyDescent="0.25">
      <c r="B1262" s="403" t="str">
        <f>IF(Tabla1[[#This Row],[Código_Actividad]]="","",CONCATENATE(Tabla1[[#This Row],[POA]],".",Tabla1[[#This Row],[SRS]],".",Tabla1[[#This Row],[AREA]],".",Tabla1[[#This Row],[TIPO]]))</f>
        <v/>
      </c>
      <c r="C1262" s="403" t="str">
        <f>IF(Tabla1[[#This Row],[Código_Actividad]]="","",'Formulario PPGR1'!#REF!)</f>
        <v/>
      </c>
      <c r="D1262" s="403" t="str">
        <f>IF(Tabla1[[#This Row],[Código_Actividad]]="","",'Formulario PPGR1'!#REF!)</f>
        <v/>
      </c>
      <c r="E1262" s="403" t="str">
        <f>IF(Tabla1[[#This Row],[Código_Actividad]]="","",'Formulario PPGR1'!#REF!)</f>
        <v/>
      </c>
      <c r="F1262" s="403" t="str">
        <f>IF(Tabla1[[#This Row],[Código_Actividad]]="","",'Formulario PPGR1'!#REF!)</f>
        <v/>
      </c>
      <c r="G1262" s="335"/>
      <c r="H1262" s="572" t="str">
        <f>IFERROR(VLOOKUP(Tabla1[[#This Row],[Código_Actividad]],'Formulario PPGR2'!$H$10:$I$1048576,2,FALSE),"")</f>
        <v/>
      </c>
      <c r="I1262" s="384" t="str">
        <f>IFERROR(VLOOKUP(Tabla1[[#This Row],[Código_Actividad]],Tabla2[[Código]:[Total de Acciones ]],15,FALSE),"")</f>
        <v/>
      </c>
      <c r="J1262" s="556"/>
      <c r="K1262" s="558" t="str">
        <f>IFERROR(VLOOKUP($J1262,[3]LSIns!$B$5:$C$45,2,FALSE),"")</f>
        <v/>
      </c>
      <c r="L1262" s="557"/>
      <c r="M1262" s="382" t="str">
        <f>IFERROR(VLOOKUP($L1262,[4]Insumos!$C$2:$F$517,2,FALSE),"")</f>
        <v/>
      </c>
      <c r="N1262" s="505"/>
      <c r="O1262" s="338" t="str">
        <f>IFERROR(VLOOKUP($L1262,[4]Insumos!$C$2:$F$517,3,FALSE),"")</f>
        <v/>
      </c>
      <c r="P1262" s="337" t="e">
        <f>+Tabla1[[#This Row],[Precio Unitario]]*Tabla1[[#This Row],[Cantidad de Insumos]]</f>
        <v>#VALUE!</v>
      </c>
      <c r="Q1262" s="380" t="str">
        <f>IFERROR(VLOOKUP($L1262,[4]Insumos!$C$2:$F$517,4,FALSE),"")</f>
        <v/>
      </c>
      <c r="R1262" s="556"/>
    </row>
    <row r="1263" spans="2:18" x14ac:dyDescent="0.25">
      <c r="B1263" s="403" t="str">
        <f>IF(Tabla1[[#This Row],[Código_Actividad]]="","",CONCATENATE(Tabla1[[#This Row],[POA]],".",Tabla1[[#This Row],[SRS]],".",Tabla1[[#This Row],[AREA]],".",Tabla1[[#This Row],[TIPO]]))</f>
        <v/>
      </c>
      <c r="C1263" s="403" t="str">
        <f>IF(Tabla1[[#This Row],[Código_Actividad]]="","",'Formulario PPGR1'!#REF!)</f>
        <v/>
      </c>
      <c r="D1263" s="403" t="str">
        <f>IF(Tabla1[[#This Row],[Código_Actividad]]="","",'Formulario PPGR1'!#REF!)</f>
        <v/>
      </c>
      <c r="E1263" s="403" t="str">
        <f>IF(Tabla1[[#This Row],[Código_Actividad]]="","",'Formulario PPGR1'!#REF!)</f>
        <v/>
      </c>
      <c r="F1263" s="403" t="str">
        <f>IF(Tabla1[[#This Row],[Código_Actividad]]="","",'Formulario PPGR1'!#REF!)</f>
        <v/>
      </c>
      <c r="G1263" s="335"/>
      <c r="H1263" s="572" t="str">
        <f>IFERROR(VLOOKUP(Tabla1[[#This Row],[Código_Actividad]],'Formulario PPGR2'!$H$10:$I$1048576,2,FALSE),"")</f>
        <v/>
      </c>
      <c r="I1263" s="384" t="str">
        <f>IFERROR(VLOOKUP(Tabla1[[#This Row],[Código_Actividad]],Tabla2[[Código]:[Total de Acciones ]],15,FALSE),"")</f>
        <v/>
      </c>
      <c r="J1263" s="556"/>
      <c r="K1263" s="558" t="str">
        <f>IFERROR(VLOOKUP($J1263,[3]LSIns!$B$5:$C$45,2,FALSE),"")</f>
        <v/>
      </c>
      <c r="L1263" s="557"/>
      <c r="M1263" s="382" t="str">
        <f>IFERROR(VLOOKUP($L1263,[4]Insumos!$C$2:$F$517,2,FALSE),"")</f>
        <v/>
      </c>
      <c r="N1263" s="505"/>
      <c r="O1263" s="338" t="str">
        <f>IFERROR(VLOOKUP($L1263,[4]Insumos!$C$2:$F$517,3,FALSE),"")</f>
        <v/>
      </c>
      <c r="P1263" s="337" t="e">
        <f>+Tabla1[[#This Row],[Precio Unitario]]*Tabla1[[#This Row],[Cantidad de Insumos]]</f>
        <v>#VALUE!</v>
      </c>
      <c r="Q1263" s="380" t="str">
        <f>IFERROR(VLOOKUP($L1263,[4]Insumos!$C$2:$F$517,4,FALSE),"")</f>
        <v/>
      </c>
      <c r="R1263" s="556"/>
    </row>
    <row r="1264" spans="2:18" x14ac:dyDescent="0.25">
      <c r="B1264" s="403" t="str">
        <f>IF(Tabla1[[#This Row],[Código_Actividad]]="","",CONCATENATE(Tabla1[[#This Row],[POA]],".",Tabla1[[#This Row],[SRS]],".",Tabla1[[#This Row],[AREA]],".",Tabla1[[#This Row],[TIPO]]))</f>
        <v/>
      </c>
      <c r="C1264" s="403" t="str">
        <f>IF(Tabla1[[#This Row],[Código_Actividad]]="","",'Formulario PPGR1'!#REF!)</f>
        <v/>
      </c>
      <c r="D1264" s="403" t="str">
        <f>IF(Tabla1[[#This Row],[Código_Actividad]]="","",'Formulario PPGR1'!#REF!)</f>
        <v/>
      </c>
      <c r="E1264" s="403" t="str">
        <f>IF(Tabla1[[#This Row],[Código_Actividad]]="","",'Formulario PPGR1'!#REF!)</f>
        <v/>
      </c>
      <c r="F1264" s="403" t="str">
        <f>IF(Tabla1[[#This Row],[Código_Actividad]]="","",'Formulario PPGR1'!#REF!)</f>
        <v/>
      </c>
      <c r="G1264" s="335"/>
      <c r="H1264" s="572" t="str">
        <f>IFERROR(VLOOKUP(Tabla1[[#This Row],[Código_Actividad]],'Formulario PPGR2'!$H$10:$I$1048576,2,FALSE),"")</f>
        <v/>
      </c>
      <c r="I1264" s="384" t="str">
        <f>IFERROR(VLOOKUP(Tabla1[[#This Row],[Código_Actividad]],Tabla2[[Código]:[Total de Acciones ]],15,FALSE),"")</f>
        <v/>
      </c>
      <c r="J1264" s="556"/>
      <c r="K1264" s="558" t="str">
        <f>IFERROR(VLOOKUP($J1264,[3]LSIns!$B$5:$C$45,2,FALSE),"")</f>
        <v/>
      </c>
      <c r="L1264" s="557"/>
      <c r="M1264" s="382" t="str">
        <f>IFERROR(VLOOKUP($L1264,[4]Insumos!$C$2:$F$517,2,FALSE),"")</f>
        <v/>
      </c>
      <c r="N1264" s="505"/>
      <c r="O1264" s="338" t="str">
        <f>IFERROR(VLOOKUP($L1264,[4]Insumos!$C$2:$F$517,3,FALSE),"")</f>
        <v/>
      </c>
      <c r="P1264" s="337" t="e">
        <f>+Tabla1[[#This Row],[Precio Unitario]]*Tabla1[[#This Row],[Cantidad de Insumos]]</f>
        <v>#VALUE!</v>
      </c>
      <c r="Q1264" s="380" t="str">
        <f>IFERROR(VLOOKUP($L1264,[4]Insumos!$C$2:$F$517,4,FALSE),"")</f>
        <v/>
      </c>
      <c r="R1264" s="556"/>
    </row>
    <row r="1265" spans="2:18" x14ac:dyDescent="0.25">
      <c r="B1265" s="403" t="str">
        <f>IF(Tabla1[[#This Row],[Código_Actividad]]="","",CONCATENATE(Tabla1[[#This Row],[POA]],".",Tabla1[[#This Row],[SRS]],".",Tabla1[[#This Row],[AREA]],".",Tabla1[[#This Row],[TIPO]]))</f>
        <v/>
      </c>
      <c r="C1265" s="403" t="str">
        <f>IF(Tabla1[[#This Row],[Código_Actividad]]="","",'Formulario PPGR1'!#REF!)</f>
        <v/>
      </c>
      <c r="D1265" s="403" t="str">
        <f>IF(Tabla1[[#This Row],[Código_Actividad]]="","",'Formulario PPGR1'!#REF!)</f>
        <v/>
      </c>
      <c r="E1265" s="403" t="str">
        <f>IF(Tabla1[[#This Row],[Código_Actividad]]="","",'Formulario PPGR1'!#REF!)</f>
        <v/>
      </c>
      <c r="F1265" s="403" t="str">
        <f>IF(Tabla1[[#This Row],[Código_Actividad]]="","",'Formulario PPGR1'!#REF!)</f>
        <v/>
      </c>
      <c r="G1265" s="335"/>
      <c r="H1265" s="572" t="str">
        <f>IFERROR(VLOOKUP(Tabla1[[#This Row],[Código_Actividad]],'Formulario PPGR2'!$H$10:$I$1048576,2,FALSE),"")</f>
        <v/>
      </c>
      <c r="I1265" s="384" t="str">
        <f>IFERROR(VLOOKUP(Tabla1[[#This Row],[Código_Actividad]],Tabla2[[Código]:[Total de Acciones ]],15,FALSE),"")</f>
        <v/>
      </c>
      <c r="J1265" s="556"/>
      <c r="K1265" s="558" t="str">
        <f>IFERROR(VLOOKUP($J1265,[3]LSIns!$B$5:$C$45,2,FALSE),"")</f>
        <v/>
      </c>
      <c r="L1265" s="557"/>
      <c r="M1265" s="382" t="str">
        <f>IFERROR(VLOOKUP($L1265,[4]Insumos!$C$2:$F$517,2,FALSE),"")</f>
        <v/>
      </c>
      <c r="N1265" s="505"/>
      <c r="O1265" s="338" t="str">
        <f>IFERROR(VLOOKUP($L1265,[4]Insumos!$C$2:$F$517,3,FALSE),"")</f>
        <v/>
      </c>
      <c r="P1265" s="337" t="e">
        <f>+Tabla1[[#This Row],[Precio Unitario]]*Tabla1[[#This Row],[Cantidad de Insumos]]</f>
        <v>#VALUE!</v>
      </c>
      <c r="Q1265" s="380" t="str">
        <f>IFERROR(VLOOKUP($L1265,[4]Insumos!$C$2:$F$517,4,FALSE),"")</f>
        <v/>
      </c>
      <c r="R1265" s="556"/>
    </row>
    <row r="1266" spans="2:18" x14ac:dyDescent="0.25">
      <c r="B1266" s="403" t="str">
        <f>IF(Tabla1[[#This Row],[Código_Actividad]]="","",CONCATENATE(Tabla1[[#This Row],[POA]],".",Tabla1[[#This Row],[SRS]],".",Tabla1[[#This Row],[AREA]],".",Tabla1[[#This Row],[TIPO]]))</f>
        <v/>
      </c>
      <c r="C1266" s="403" t="str">
        <f>IF(Tabla1[[#This Row],[Código_Actividad]]="","",'Formulario PPGR1'!#REF!)</f>
        <v/>
      </c>
      <c r="D1266" s="403" t="str">
        <f>IF(Tabla1[[#This Row],[Código_Actividad]]="","",'Formulario PPGR1'!#REF!)</f>
        <v/>
      </c>
      <c r="E1266" s="403" t="str">
        <f>IF(Tabla1[[#This Row],[Código_Actividad]]="","",'Formulario PPGR1'!#REF!)</f>
        <v/>
      </c>
      <c r="F1266" s="403" t="str">
        <f>IF(Tabla1[[#This Row],[Código_Actividad]]="","",'Formulario PPGR1'!#REF!)</f>
        <v/>
      </c>
      <c r="G1266" s="335"/>
      <c r="H1266" s="572" t="str">
        <f>IFERROR(VLOOKUP(Tabla1[[#This Row],[Código_Actividad]],'Formulario PPGR2'!$H$10:$I$1048576,2,FALSE),"")</f>
        <v/>
      </c>
      <c r="I1266" s="384" t="str">
        <f>IFERROR(VLOOKUP(Tabla1[[#This Row],[Código_Actividad]],Tabla2[[Código]:[Total de Acciones ]],15,FALSE),"")</f>
        <v/>
      </c>
      <c r="J1266" s="556"/>
      <c r="K1266" s="558" t="str">
        <f>IFERROR(VLOOKUP($J1266,[3]LSIns!$B$5:$C$45,2,FALSE),"")</f>
        <v/>
      </c>
      <c r="L1266" s="557"/>
      <c r="M1266" s="382" t="str">
        <f>IFERROR(VLOOKUP($L1266,[4]Insumos!$C$2:$F$517,2,FALSE),"")</f>
        <v/>
      </c>
      <c r="N1266" s="505"/>
      <c r="O1266" s="338" t="str">
        <f>IFERROR(VLOOKUP($L1266,[4]Insumos!$C$2:$F$517,3,FALSE),"")</f>
        <v/>
      </c>
      <c r="P1266" s="337" t="e">
        <f>+Tabla1[[#This Row],[Precio Unitario]]*Tabla1[[#This Row],[Cantidad de Insumos]]</f>
        <v>#VALUE!</v>
      </c>
      <c r="Q1266" s="380" t="str">
        <f>IFERROR(VLOOKUP($L1266,[4]Insumos!$C$2:$F$517,4,FALSE),"")</f>
        <v/>
      </c>
      <c r="R1266" s="556"/>
    </row>
    <row r="1267" spans="2:18" x14ac:dyDescent="0.25">
      <c r="B1267" s="403" t="str">
        <f>IF(Tabla1[[#This Row],[Código_Actividad]]="","",CONCATENATE(Tabla1[[#This Row],[POA]],".",Tabla1[[#This Row],[SRS]],".",Tabla1[[#This Row],[AREA]],".",Tabla1[[#This Row],[TIPO]]))</f>
        <v/>
      </c>
      <c r="C1267" s="403" t="str">
        <f>IF(Tabla1[[#This Row],[Código_Actividad]]="","",'Formulario PPGR1'!#REF!)</f>
        <v/>
      </c>
      <c r="D1267" s="403" t="str">
        <f>IF(Tabla1[[#This Row],[Código_Actividad]]="","",'Formulario PPGR1'!#REF!)</f>
        <v/>
      </c>
      <c r="E1267" s="403" t="str">
        <f>IF(Tabla1[[#This Row],[Código_Actividad]]="","",'Formulario PPGR1'!#REF!)</f>
        <v/>
      </c>
      <c r="F1267" s="403" t="str">
        <f>IF(Tabla1[[#This Row],[Código_Actividad]]="","",'Formulario PPGR1'!#REF!)</f>
        <v/>
      </c>
      <c r="G1267" s="335"/>
      <c r="H1267" s="572" t="str">
        <f>IFERROR(VLOOKUP(Tabla1[[#This Row],[Código_Actividad]],'Formulario PPGR2'!$H$10:$I$1048576,2,FALSE),"")</f>
        <v/>
      </c>
      <c r="I1267" s="384" t="str">
        <f>IFERROR(VLOOKUP(Tabla1[[#This Row],[Código_Actividad]],Tabla2[[Código]:[Total de Acciones ]],15,FALSE),"")</f>
        <v/>
      </c>
      <c r="J1267" s="556"/>
      <c r="K1267" s="558" t="str">
        <f>IFERROR(VLOOKUP($J1267,[3]LSIns!$B$5:$C$45,2,FALSE),"")</f>
        <v/>
      </c>
      <c r="L1267" s="557"/>
      <c r="M1267" s="382" t="str">
        <f>IFERROR(VLOOKUP($L1267,[4]Insumos!$C$2:$F$517,2,FALSE),"")</f>
        <v/>
      </c>
      <c r="N1267" s="505"/>
      <c r="O1267" s="338" t="str">
        <f>IFERROR(VLOOKUP($L1267,[4]Insumos!$C$2:$F$517,3,FALSE),"")</f>
        <v/>
      </c>
      <c r="P1267" s="337" t="e">
        <f>+Tabla1[[#This Row],[Precio Unitario]]*Tabla1[[#This Row],[Cantidad de Insumos]]</f>
        <v>#VALUE!</v>
      </c>
      <c r="Q1267" s="380" t="str">
        <f>IFERROR(VLOOKUP($L1267,[4]Insumos!$C$2:$F$517,4,FALSE),"")</f>
        <v/>
      </c>
      <c r="R1267" s="556"/>
    </row>
    <row r="1268" spans="2:18" x14ac:dyDescent="0.25">
      <c r="B1268" s="403" t="str">
        <f>IF(Tabla1[[#This Row],[Código_Actividad]]="","",CONCATENATE(Tabla1[[#This Row],[POA]],".",Tabla1[[#This Row],[SRS]],".",Tabla1[[#This Row],[AREA]],".",Tabla1[[#This Row],[TIPO]]))</f>
        <v/>
      </c>
      <c r="C1268" s="403" t="str">
        <f>IF(Tabla1[[#This Row],[Código_Actividad]]="","",'Formulario PPGR1'!#REF!)</f>
        <v/>
      </c>
      <c r="D1268" s="403" t="str">
        <f>IF(Tabla1[[#This Row],[Código_Actividad]]="","",'Formulario PPGR1'!#REF!)</f>
        <v/>
      </c>
      <c r="E1268" s="403" t="str">
        <f>IF(Tabla1[[#This Row],[Código_Actividad]]="","",'Formulario PPGR1'!#REF!)</f>
        <v/>
      </c>
      <c r="F1268" s="403" t="str">
        <f>IF(Tabla1[[#This Row],[Código_Actividad]]="","",'Formulario PPGR1'!#REF!)</f>
        <v/>
      </c>
      <c r="G1268" s="335"/>
      <c r="H1268" s="572" t="str">
        <f>IFERROR(VLOOKUP(Tabla1[[#This Row],[Código_Actividad]],'Formulario PPGR2'!$H$10:$I$1048576,2,FALSE),"")</f>
        <v/>
      </c>
      <c r="I1268" s="384" t="str">
        <f>IFERROR(VLOOKUP(Tabla1[[#This Row],[Código_Actividad]],Tabla2[[Código]:[Total de Acciones ]],15,FALSE),"")</f>
        <v/>
      </c>
      <c r="J1268" s="556"/>
      <c r="K1268" s="558" t="str">
        <f>IFERROR(VLOOKUP($J1268,[3]LSIns!$B$5:$C$45,2,FALSE),"")</f>
        <v/>
      </c>
      <c r="L1268" s="557"/>
      <c r="M1268" s="382" t="str">
        <f>IFERROR(VLOOKUP($L1268,[4]Insumos!$C$2:$F$517,2,FALSE),"")</f>
        <v/>
      </c>
      <c r="N1268" s="505"/>
      <c r="O1268" s="338" t="str">
        <f>IFERROR(VLOOKUP($L1268,[4]Insumos!$C$2:$F$517,3,FALSE),"")</f>
        <v/>
      </c>
      <c r="P1268" s="337" t="e">
        <f>+Tabla1[[#This Row],[Precio Unitario]]*Tabla1[[#This Row],[Cantidad de Insumos]]</f>
        <v>#VALUE!</v>
      </c>
      <c r="Q1268" s="380" t="str">
        <f>IFERROR(VLOOKUP($L1268,[4]Insumos!$C$2:$F$517,4,FALSE),"")</f>
        <v/>
      </c>
      <c r="R1268" s="556"/>
    </row>
    <row r="1269" spans="2:18" x14ac:dyDescent="0.25">
      <c r="B1269" s="403" t="str">
        <f>IF(Tabla1[[#This Row],[Código_Actividad]]="","",CONCATENATE(Tabla1[[#This Row],[POA]],".",Tabla1[[#This Row],[SRS]],".",Tabla1[[#This Row],[AREA]],".",Tabla1[[#This Row],[TIPO]]))</f>
        <v/>
      </c>
      <c r="C1269" s="403" t="str">
        <f>IF(Tabla1[[#This Row],[Código_Actividad]]="","",'Formulario PPGR1'!#REF!)</f>
        <v/>
      </c>
      <c r="D1269" s="403" t="str">
        <f>IF(Tabla1[[#This Row],[Código_Actividad]]="","",'Formulario PPGR1'!#REF!)</f>
        <v/>
      </c>
      <c r="E1269" s="403" t="str">
        <f>IF(Tabla1[[#This Row],[Código_Actividad]]="","",'Formulario PPGR1'!#REF!)</f>
        <v/>
      </c>
      <c r="F1269" s="403" t="str">
        <f>IF(Tabla1[[#This Row],[Código_Actividad]]="","",'Formulario PPGR1'!#REF!)</f>
        <v/>
      </c>
      <c r="G1269" s="335"/>
      <c r="H1269" s="572" t="str">
        <f>IFERROR(VLOOKUP(Tabla1[[#This Row],[Código_Actividad]],'Formulario PPGR2'!$H$10:$I$1048576,2,FALSE),"")</f>
        <v/>
      </c>
      <c r="I1269" s="384" t="str">
        <f>IFERROR(VLOOKUP(Tabla1[[#This Row],[Código_Actividad]],Tabla2[[Código]:[Total de Acciones ]],15,FALSE),"")</f>
        <v/>
      </c>
      <c r="J1269" s="556"/>
      <c r="K1269" s="558" t="str">
        <f>IFERROR(VLOOKUP($J1269,[3]LSIns!$B$5:$C$45,2,FALSE),"")</f>
        <v/>
      </c>
      <c r="L1269" s="557"/>
      <c r="M1269" s="382" t="str">
        <f>IFERROR(VLOOKUP($L1269,[4]Insumos!$C$2:$F$517,2,FALSE),"")</f>
        <v/>
      </c>
      <c r="N1269" s="505"/>
      <c r="O1269" s="338" t="str">
        <f>IFERROR(VLOOKUP($L1269,[4]Insumos!$C$2:$F$517,3,FALSE),"")</f>
        <v/>
      </c>
      <c r="P1269" s="337" t="e">
        <f>+Tabla1[[#This Row],[Precio Unitario]]*Tabla1[[#This Row],[Cantidad de Insumos]]</f>
        <v>#VALUE!</v>
      </c>
      <c r="Q1269" s="380" t="str">
        <f>IFERROR(VLOOKUP($L1269,[4]Insumos!$C$2:$F$517,4,FALSE),"")</f>
        <v/>
      </c>
      <c r="R1269" s="556"/>
    </row>
    <row r="1270" spans="2:18" x14ac:dyDescent="0.25">
      <c r="B1270" s="403" t="str">
        <f>IF(Tabla1[[#This Row],[Código_Actividad]]="","",CONCATENATE(Tabla1[[#This Row],[POA]],".",Tabla1[[#This Row],[SRS]],".",Tabla1[[#This Row],[AREA]],".",Tabla1[[#This Row],[TIPO]]))</f>
        <v/>
      </c>
      <c r="C1270" s="403" t="str">
        <f>IF(Tabla1[[#This Row],[Código_Actividad]]="","",'Formulario PPGR1'!#REF!)</f>
        <v/>
      </c>
      <c r="D1270" s="403" t="str">
        <f>IF(Tabla1[[#This Row],[Código_Actividad]]="","",'Formulario PPGR1'!#REF!)</f>
        <v/>
      </c>
      <c r="E1270" s="403" t="str">
        <f>IF(Tabla1[[#This Row],[Código_Actividad]]="","",'Formulario PPGR1'!#REF!)</f>
        <v/>
      </c>
      <c r="F1270" s="403" t="str">
        <f>IF(Tabla1[[#This Row],[Código_Actividad]]="","",'Formulario PPGR1'!#REF!)</f>
        <v/>
      </c>
      <c r="G1270" s="335"/>
      <c r="H1270" s="572" t="str">
        <f>IFERROR(VLOOKUP(Tabla1[[#This Row],[Código_Actividad]],'Formulario PPGR2'!$H$10:$I$1048576,2,FALSE),"")</f>
        <v/>
      </c>
      <c r="I1270" s="384" t="str">
        <f>IFERROR(VLOOKUP(Tabla1[[#This Row],[Código_Actividad]],Tabla2[[Código]:[Total de Acciones ]],15,FALSE),"")</f>
        <v/>
      </c>
      <c r="J1270" s="556"/>
      <c r="K1270" s="558" t="str">
        <f>IFERROR(VLOOKUP($J1270,[3]LSIns!$B$5:$C$45,2,FALSE),"")</f>
        <v/>
      </c>
      <c r="L1270" s="557"/>
      <c r="M1270" s="382" t="str">
        <f>IFERROR(VLOOKUP($L1270,[4]Insumos!$C$2:$F$517,2,FALSE),"")</f>
        <v/>
      </c>
      <c r="N1270" s="505"/>
      <c r="O1270" s="338" t="str">
        <f>IFERROR(VLOOKUP($L1270,[4]Insumos!$C$2:$F$517,3,FALSE),"")</f>
        <v/>
      </c>
      <c r="P1270" s="337" t="e">
        <f>+Tabla1[[#This Row],[Precio Unitario]]*Tabla1[[#This Row],[Cantidad de Insumos]]</f>
        <v>#VALUE!</v>
      </c>
      <c r="Q1270" s="380" t="str">
        <f>IFERROR(VLOOKUP($L1270,[4]Insumos!$C$2:$F$517,4,FALSE),"")</f>
        <v/>
      </c>
      <c r="R1270" s="556"/>
    </row>
    <row r="1271" spans="2:18" x14ac:dyDescent="0.25">
      <c r="B1271" s="403" t="str">
        <f>IF(Tabla1[[#This Row],[Código_Actividad]]="","",CONCATENATE(Tabla1[[#This Row],[POA]],".",Tabla1[[#This Row],[SRS]],".",Tabla1[[#This Row],[AREA]],".",Tabla1[[#This Row],[TIPO]]))</f>
        <v/>
      </c>
      <c r="C1271" s="403" t="str">
        <f>IF(Tabla1[[#This Row],[Código_Actividad]]="","",'Formulario PPGR1'!#REF!)</f>
        <v/>
      </c>
      <c r="D1271" s="403" t="str">
        <f>IF(Tabla1[[#This Row],[Código_Actividad]]="","",'Formulario PPGR1'!#REF!)</f>
        <v/>
      </c>
      <c r="E1271" s="403" t="str">
        <f>IF(Tabla1[[#This Row],[Código_Actividad]]="","",'Formulario PPGR1'!#REF!)</f>
        <v/>
      </c>
      <c r="F1271" s="403" t="str">
        <f>IF(Tabla1[[#This Row],[Código_Actividad]]="","",'Formulario PPGR1'!#REF!)</f>
        <v/>
      </c>
      <c r="G1271" s="335"/>
      <c r="H1271" s="572" t="str">
        <f>IFERROR(VLOOKUP(Tabla1[[#This Row],[Código_Actividad]],'Formulario PPGR2'!$H$10:$I$1048576,2,FALSE),"")</f>
        <v/>
      </c>
      <c r="I1271" s="384" t="str">
        <f>IFERROR(VLOOKUP(Tabla1[[#This Row],[Código_Actividad]],Tabla2[[Código]:[Total de Acciones ]],15,FALSE),"")</f>
        <v/>
      </c>
      <c r="J1271" s="556"/>
      <c r="K1271" s="558" t="str">
        <f>IFERROR(VLOOKUP($J1271,[3]LSIns!$B$5:$C$45,2,FALSE),"")</f>
        <v/>
      </c>
      <c r="L1271" s="557"/>
      <c r="M1271" s="382" t="str">
        <f>IFERROR(VLOOKUP($L1271,[4]Insumos!$C$2:$F$517,2,FALSE),"")</f>
        <v/>
      </c>
      <c r="N1271" s="505"/>
      <c r="O1271" s="338" t="str">
        <f>IFERROR(VLOOKUP($L1271,[4]Insumos!$C$2:$F$517,3,FALSE),"")</f>
        <v/>
      </c>
      <c r="P1271" s="337" t="e">
        <f>+Tabla1[[#This Row],[Precio Unitario]]*Tabla1[[#This Row],[Cantidad de Insumos]]</f>
        <v>#VALUE!</v>
      </c>
      <c r="Q1271" s="380" t="str">
        <f>IFERROR(VLOOKUP($L1271,[4]Insumos!$C$2:$F$517,4,FALSE),"")</f>
        <v/>
      </c>
      <c r="R1271" s="556"/>
    </row>
    <row r="1272" spans="2:18" x14ac:dyDescent="0.25">
      <c r="B1272" s="403" t="str">
        <f>IF(Tabla1[[#This Row],[Código_Actividad]]="","",CONCATENATE(Tabla1[[#This Row],[POA]],".",Tabla1[[#This Row],[SRS]],".",Tabla1[[#This Row],[AREA]],".",Tabla1[[#This Row],[TIPO]]))</f>
        <v/>
      </c>
      <c r="C1272" s="403" t="str">
        <f>IF(Tabla1[[#This Row],[Código_Actividad]]="","",'Formulario PPGR1'!#REF!)</f>
        <v/>
      </c>
      <c r="D1272" s="403" t="str">
        <f>IF(Tabla1[[#This Row],[Código_Actividad]]="","",'Formulario PPGR1'!#REF!)</f>
        <v/>
      </c>
      <c r="E1272" s="403" t="str">
        <f>IF(Tabla1[[#This Row],[Código_Actividad]]="","",'Formulario PPGR1'!#REF!)</f>
        <v/>
      </c>
      <c r="F1272" s="403" t="str">
        <f>IF(Tabla1[[#This Row],[Código_Actividad]]="","",'Formulario PPGR1'!#REF!)</f>
        <v/>
      </c>
      <c r="G1272" s="335"/>
      <c r="H1272" s="572" t="str">
        <f>IFERROR(VLOOKUP(Tabla1[[#This Row],[Código_Actividad]],'Formulario PPGR2'!$H$10:$I$1048576,2,FALSE),"")</f>
        <v/>
      </c>
      <c r="I1272" s="384" t="str">
        <f>IFERROR(VLOOKUP(Tabla1[[#This Row],[Código_Actividad]],Tabla2[[Código]:[Total de Acciones ]],15,FALSE),"")</f>
        <v/>
      </c>
      <c r="J1272" s="556"/>
      <c r="K1272" s="558" t="str">
        <f>IFERROR(VLOOKUP($J1272,[3]LSIns!$B$5:$C$45,2,FALSE),"")</f>
        <v/>
      </c>
      <c r="L1272" s="557"/>
      <c r="M1272" s="382" t="str">
        <f>IFERROR(VLOOKUP($L1272,[4]Insumos!$C$2:$F$517,2,FALSE),"")</f>
        <v/>
      </c>
      <c r="N1272" s="505"/>
      <c r="O1272" s="338" t="str">
        <f>IFERROR(VLOOKUP($L1272,[4]Insumos!$C$2:$F$517,3,FALSE),"")</f>
        <v/>
      </c>
      <c r="P1272" s="337" t="e">
        <f>+Tabla1[[#This Row],[Precio Unitario]]*Tabla1[[#This Row],[Cantidad de Insumos]]</f>
        <v>#VALUE!</v>
      </c>
      <c r="Q1272" s="380" t="str">
        <f>IFERROR(VLOOKUP($L1272,[4]Insumos!$C$2:$F$517,4,FALSE),"")</f>
        <v/>
      </c>
      <c r="R1272" s="556"/>
    </row>
    <row r="1273" spans="2:18" x14ac:dyDescent="0.25">
      <c r="B1273" s="403" t="str">
        <f>IF(Tabla1[[#This Row],[Código_Actividad]]="","",CONCATENATE(Tabla1[[#This Row],[POA]],".",Tabla1[[#This Row],[SRS]],".",Tabla1[[#This Row],[AREA]],".",Tabla1[[#This Row],[TIPO]]))</f>
        <v/>
      </c>
      <c r="C1273" s="403" t="str">
        <f>IF(Tabla1[[#This Row],[Código_Actividad]]="","",'Formulario PPGR1'!#REF!)</f>
        <v/>
      </c>
      <c r="D1273" s="403" t="str">
        <f>IF(Tabla1[[#This Row],[Código_Actividad]]="","",'Formulario PPGR1'!#REF!)</f>
        <v/>
      </c>
      <c r="E1273" s="403" t="str">
        <f>IF(Tabla1[[#This Row],[Código_Actividad]]="","",'Formulario PPGR1'!#REF!)</f>
        <v/>
      </c>
      <c r="F1273" s="403" t="str">
        <f>IF(Tabla1[[#This Row],[Código_Actividad]]="","",'Formulario PPGR1'!#REF!)</f>
        <v/>
      </c>
      <c r="G1273" s="335"/>
      <c r="H1273" s="572" t="str">
        <f>IFERROR(VLOOKUP(Tabla1[[#This Row],[Código_Actividad]],'Formulario PPGR2'!$H$10:$I$1048576,2,FALSE),"")</f>
        <v/>
      </c>
      <c r="I1273" s="384" t="str">
        <f>IFERROR(VLOOKUP(Tabla1[[#This Row],[Código_Actividad]],Tabla2[[Código]:[Total de Acciones ]],15,FALSE),"")</f>
        <v/>
      </c>
      <c r="J1273" s="556"/>
      <c r="K1273" s="558" t="str">
        <f>IFERROR(VLOOKUP($J1273,[3]LSIns!$B$5:$C$45,2,FALSE),"")</f>
        <v/>
      </c>
      <c r="L1273" s="557"/>
      <c r="M1273" s="382" t="str">
        <f>IFERROR(VLOOKUP($L1273,[4]Insumos!$C$2:$F$517,2,FALSE),"")</f>
        <v/>
      </c>
      <c r="N1273" s="505"/>
      <c r="O1273" s="338" t="str">
        <f>IFERROR(VLOOKUP($L1273,[4]Insumos!$C$2:$F$517,3,FALSE),"")</f>
        <v/>
      </c>
      <c r="P1273" s="337" t="e">
        <f>+Tabla1[[#This Row],[Precio Unitario]]*Tabla1[[#This Row],[Cantidad de Insumos]]</f>
        <v>#VALUE!</v>
      </c>
      <c r="Q1273" s="380" t="str">
        <f>IFERROR(VLOOKUP($L1273,[4]Insumos!$C$2:$F$517,4,FALSE),"")</f>
        <v/>
      </c>
      <c r="R1273" s="556"/>
    </row>
    <row r="1274" spans="2:18" x14ac:dyDescent="0.25">
      <c r="B1274" s="403" t="str">
        <f>IF(Tabla1[[#This Row],[Código_Actividad]]="","",CONCATENATE(Tabla1[[#This Row],[POA]],".",Tabla1[[#This Row],[SRS]],".",Tabla1[[#This Row],[AREA]],".",Tabla1[[#This Row],[TIPO]]))</f>
        <v/>
      </c>
      <c r="C1274" s="403" t="str">
        <f>IF(Tabla1[[#This Row],[Código_Actividad]]="","",'Formulario PPGR1'!#REF!)</f>
        <v/>
      </c>
      <c r="D1274" s="403" t="str">
        <f>IF(Tabla1[[#This Row],[Código_Actividad]]="","",'Formulario PPGR1'!#REF!)</f>
        <v/>
      </c>
      <c r="E1274" s="403" t="str">
        <f>IF(Tabla1[[#This Row],[Código_Actividad]]="","",'Formulario PPGR1'!#REF!)</f>
        <v/>
      </c>
      <c r="F1274" s="403" t="str">
        <f>IF(Tabla1[[#This Row],[Código_Actividad]]="","",'Formulario PPGR1'!#REF!)</f>
        <v/>
      </c>
      <c r="G1274" s="335"/>
      <c r="H1274" s="572" t="str">
        <f>IFERROR(VLOOKUP(Tabla1[[#This Row],[Código_Actividad]],'Formulario PPGR2'!$H$10:$I$1048576,2,FALSE),"")</f>
        <v/>
      </c>
      <c r="I1274" s="384" t="str">
        <f>IFERROR(VLOOKUP(Tabla1[[#This Row],[Código_Actividad]],Tabla2[[Código]:[Total de Acciones ]],15,FALSE),"")</f>
        <v/>
      </c>
      <c r="J1274" s="556"/>
      <c r="K1274" s="558" t="str">
        <f>IFERROR(VLOOKUP($J1274,[3]LSIns!$B$5:$C$45,2,FALSE),"")</f>
        <v/>
      </c>
      <c r="L1274" s="557"/>
      <c r="M1274" s="382" t="str">
        <f>IFERROR(VLOOKUP($L1274,[4]Insumos!$C$2:$F$517,2,FALSE),"")</f>
        <v/>
      </c>
      <c r="N1274" s="505"/>
      <c r="O1274" s="338" t="str">
        <f>IFERROR(VLOOKUP($L1274,[4]Insumos!$C$2:$F$517,3,FALSE),"")</f>
        <v/>
      </c>
      <c r="P1274" s="337" t="e">
        <f>+Tabla1[[#This Row],[Precio Unitario]]*Tabla1[[#This Row],[Cantidad de Insumos]]</f>
        <v>#VALUE!</v>
      </c>
      <c r="Q1274" s="380" t="str">
        <f>IFERROR(VLOOKUP($L1274,[4]Insumos!$C$2:$F$517,4,FALSE),"")</f>
        <v/>
      </c>
      <c r="R1274" s="556"/>
    </row>
    <row r="1275" spans="2:18" x14ac:dyDescent="0.25">
      <c r="B1275" s="403" t="str">
        <f>IF(Tabla1[[#This Row],[Código_Actividad]]="","",CONCATENATE(Tabla1[[#This Row],[POA]],".",Tabla1[[#This Row],[SRS]],".",Tabla1[[#This Row],[AREA]],".",Tabla1[[#This Row],[TIPO]]))</f>
        <v/>
      </c>
      <c r="C1275" s="403" t="str">
        <f>IF(Tabla1[[#This Row],[Código_Actividad]]="","",'Formulario PPGR1'!#REF!)</f>
        <v/>
      </c>
      <c r="D1275" s="403" t="str">
        <f>IF(Tabla1[[#This Row],[Código_Actividad]]="","",'Formulario PPGR1'!#REF!)</f>
        <v/>
      </c>
      <c r="E1275" s="403" t="str">
        <f>IF(Tabla1[[#This Row],[Código_Actividad]]="","",'Formulario PPGR1'!#REF!)</f>
        <v/>
      </c>
      <c r="F1275" s="403" t="str">
        <f>IF(Tabla1[[#This Row],[Código_Actividad]]="","",'Formulario PPGR1'!#REF!)</f>
        <v/>
      </c>
      <c r="G1275" s="335"/>
      <c r="H1275" s="572" t="str">
        <f>IFERROR(VLOOKUP(Tabla1[[#This Row],[Código_Actividad]],'Formulario PPGR2'!$H$10:$I$1048576,2,FALSE),"")</f>
        <v/>
      </c>
      <c r="I1275" s="384" t="str">
        <f>IFERROR(VLOOKUP(Tabla1[[#This Row],[Código_Actividad]],Tabla2[[Código]:[Total de Acciones ]],15,FALSE),"")</f>
        <v/>
      </c>
      <c r="J1275" s="556"/>
      <c r="K1275" s="558" t="str">
        <f>IFERROR(VLOOKUP($J1275,[3]LSIns!$B$5:$C$45,2,FALSE),"")</f>
        <v/>
      </c>
      <c r="L1275" s="557"/>
      <c r="M1275" s="382" t="str">
        <f>IFERROR(VLOOKUP($L1275,[4]Insumos!$C$2:$F$517,2,FALSE),"")</f>
        <v/>
      </c>
      <c r="N1275" s="505"/>
      <c r="O1275" s="338" t="str">
        <f>IFERROR(VLOOKUP($L1275,[4]Insumos!$C$2:$F$517,3,FALSE),"")</f>
        <v/>
      </c>
      <c r="P1275" s="337" t="e">
        <f>+Tabla1[[#This Row],[Precio Unitario]]*Tabla1[[#This Row],[Cantidad de Insumos]]</f>
        <v>#VALUE!</v>
      </c>
      <c r="Q1275" s="380" t="str">
        <f>IFERROR(VLOOKUP($L1275,[4]Insumos!$C$2:$F$517,4,FALSE),"")</f>
        <v/>
      </c>
      <c r="R1275" s="556"/>
    </row>
    <row r="1276" spans="2:18" x14ac:dyDescent="0.25">
      <c r="B1276" s="403" t="str">
        <f>IF(Tabla1[[#This Row],[Código_Actividad]]="","",CONCATENATE(Tabla1[[#This Row],[POA]],".",Tabla1[[#This Row],[SRS]],".",Tabla1[[#This Row],[AREA]],".",Tabla1[[#This Row],[TIPO]]))</f>
        <v/>
      </c>
      <c r="C1276" s="403" t="str">
        <f>IF(Tabla1[[#This Row],[Código_Actividad]]="","",'Formulario PPGR1'!#REF!)</f>
        <v/>
      </c>
      <c r="D1276" s="403" t="str">
        <f>IF(Tabla1[[#This Row],[Código_Actividad]]="","",'Formulario PPGR1'!#REF!)</f>
        <v/>
      </c>
      <c r="E1276" s="403" t="str">
        <f>IF(Tabla1[[#This Row],[Código_Actividad]]="","",'Formulario PPGR1'!#REF!)</f>
        <v/>
      </c>
      <c r="F1276" s="403" t="str">
        <f>IF(Tabla1[[#This Row],[Código_Actividad]]="","",'Formulario PPGR1'!#REF!)</f>
        <v/>
      </c>
      <c r="G1276" s="335"/>
      <c r="H1276" s="572" t="str">
        <f>IFERROR(VLOOKUP(Tabla1[[#This Row],[Código_Actividad]],'Formulario PPGR2'!$H$10:$I$1048576,2,FALSE),"")</f>
        <v/>
      </c>
      <c r="I1276" s="384" t="str">
        <f>IFERROR(VLOOKUP(Tabla1[[#This Row],[Código_Actividad]],Tabla2[[Código]:[Total de Acciones ]],15,FALSE),"")</f>
        <v/>
      </c>
      <c r="J1276" s="556"/>
      <c r="K1276" s="558" t="str">
        <f>IFERROR(VLOOKUP($J1276,[3]LSIns!$B$5:$C$45,2,FALSE),"")</f>
        <v/>
      </c>
      <c r="L1276" s="557"/>
      <c r="M1276" s="382" t="str">
        <f>IFERROR(VLOOKUP($L1276,[4]Insumos!$C$2:$F$517,2,FALSE),"")</f>
        <v/>
      </c>
      <c r="N1276" s="505"/>
      <c r="O1276" s="338" t="str">
        <f>IFERROR(VLOOKUP($L1276,[4]Insumos!$C$2:$F$517,3,FALSE),"")</f>
        <v/>
      </c>
      <c r="P1276" s="337" t="e">
        <f>+Tabla1[[#This Row],[Precio Unitario]]*Tabla1[[#This Row],[Cantidad de Insumos]]</f>
        <v>#VALUE!</v>
      </c>
      <c r="Q1276" s="380" t="str">
        <f>IFERROR(VLOOKUP($L1276,[4]Insumos!$C$2:$F$517,4,FALSE),"")</f>
        <v/>
      </c>
      <c r="R1276" s="556"/>
    </row>
    <row r="1277" spans="2:18" x14ac:dyDescent="0.25">
      <c r="B1277" s="403" t="str">
        <f>IF(Tabla1[[#This Row],[Código_Actividad]]="","",CONCATENATE(Tabla1[[#This Row],[POA]],".",Tabla1[[#This Row],[SRS]],".",Tabla1[[#This Row],[AREA]],".",Tabla1[[#This Row],[TIPO]]))</f>
        <v/>
      </c>
      <c r="C1277" s="403" t="str">
        <f>IF(Tabla1[[#This Row],[Código_Actividad]]="","",'Formulario PPGR1'!#REF!)</f>
        <v/>
      </c>
      <c r="D1277" s="403" t="str">
        <f>IF(Tabla1[[#This Row],[Código_Actividad]]="","",'Formulario PPGR1'!#REF!)</f>
        <v/>
      </c>
      <c r="E1277" s="403" t="str">
        <f>IF(Tabla1[[#This Row],[Código_Actividad]]="","",'Formulario PPGR1'!#REF!)</f>
        <v/>
      </c>
      <c r="F1277" s="403" t="str">
        <f>IF(Tabla1[[#This Row],[Código_Actividad]]="","",'Formulario PPGR1'!#REF!)</f>
        <v/>
      </c>
      <c r="G1277" s="335"/>
      <c r="H1277" s="572" t="str">
        <f>IFERROR(VLOOKUP(Tabla1[[#This Row],[Código_Actividad]],'Formulario PPGR2'!$H$10:$I$1048576,2,FALSE),"")</f>
        <v/>
      </c>
      <c r="I1277" s="384" t="str">
        <f>IFERROR(VLOOKUP(Tabla1[[#This Row],[Código_Actividad]],Tabla2[[Código]:[Total de Acciones ]],15,FALSE),"")</f>
        <v/>
      </c>
      <c r="J1277" s="556"/>
      <c r="K1277" s="558" t="str">
        <f>IFERROR(VLOOKUP($J1277,[3]LSIns!$B$5:$C$45,2,FALSE),"")</f>
        <v/>
      </c>
      <c r="L1277" s="557"/>
      <c r="M1277" s="382" t="str">
        <f>IFERROR(VLOOKUP($L1277,[4]Insumos!$C$2:$F$517,2,FALSE),"")</f>
        <v/>
      </c>
      <c r="N1277" s="505"/>
      <c r="O1277" s="338" t="str">
        <f>IFERROR(VLOOKUP($L1277,[4]Insumos!$C$2:$F$517,3,FALSE),"")</f>
        <v/>
      </c>
      <c r="P1277" s="337" t="e">
        <f>+Tabla1[[#This Row],[Precio Unitario]]*Tabla1[[#This Row],[Cantidad de Insumos]]</f>
        <v>#VALUE!</v>
      </c>
      <c r="Q1277" s="380" t="str">
        <f>IFERROR(VLOOKUP($L1277,[4]Insumos!$C$2:$F$517,4,FALSE),"")</f>
        <v/>
      </c>
      <c r="R1277" s="556"/>
    </row>
    <row r="1278" spans="2:18" x14ac:dyDescent="0.25">
      <c r="B1278" s="403" t="str">
        <f>IF(Tabla1[[#This Row],[Código_Actividad]]="","",CONCATENATE(Tabla1[[#This Row],[POA]],".",Tabla1[[#This Row],[SRS]],".",Tabla1[[#This Row],[AREA]],".",Tabla1[[#This Row],[TIPO]]))</f>
        <v/>
      </c>
      <c r="C1278" s="403" t="str">
        <f>IF(Tabla1[[#This Row],[Código_Actividad]]="","",'Formulario PPGR1'!#REF!)</f>
        <v/>
      </c>
      <c r="D1278" s="403" t="str">
        <f>IF(Tabla1[[#This Row],[Código_Actividad]]="","",'Formulario PPGR1'!#REF!)</f>
        <v/>
      </c>
      <c r="E1278" s="403" t="str">
        <f>IF(Tabla1[[#This Row],[Código_Actividad]]="","",'Formulario PPGR1'!#REF!)</f>
        <v/>
      </c>
      <c r="F1278" s="403" t="str">
        <f>IF(Tabla1[[#This Row],[Código_Actividad]]="","",'Formulario PPGR1'!#REF!)</f>
        <v/>
      </c>
      <c r="G1278" s="335"/>
      <c r="H1278" s="572" t="str">
        <f>IFERROR(VLOOKUP(Tabla1[[#This Row],[Código_Actividad]],'Formulario PPGR2'!$H$10:$I$1048576,2,FALSE),"")</f>
        <v/>
      </c>
      <c r="I1278" s="384" t="str">
        <f>IFERROR(VLOOKUP(Tabla1[[#This Row],[Código_Actividad]],Tabla2[[Código]:[Total de Acciones ]],15,FALSE),"")</f>
        <v/>
      </c>
      <c r="J1278" s="556"/>
      <c r="K1278" s="558" t="str">
        <f>IFERROR(VLOOKUP($J1278,[3]LSIns!$B$5:$C$45,2,FALSE),"")</f>
        <v/>
      </c>
      <c r="L1278" s="557"/>
      <c r="M1278" s="382" t="str">
        <f>IFERROR(VLOOKUP($L1278,[4]Insumos!$C$2:$F$517,2,FALSE),"")</f>
        <v/>
      </c>
      <c r="N1278" s="505"/>
      <c r="O1278" s="338" t="str">
        <f>IFERROR(VLOOKUP($L1278,[4]Insumos!$C$2:$F$517,3,FALSE),"")</f>
        <v/>
      </c>
      <c r="P1278" s="337" t="e">
        <f>+Tabla1[[#This Row],[Precio Unitario]]*Tabla1[[#This Row],[Cantidad de Insumos]]</f>
        <v>#VALUE!</v>
      </c>
      <c r="Q1278" s="380" t="str">
        <f>IFERROR(VLOOKUP($L1278,[4]Insumos!$C$2:$F$517,4,FALSE),"")</f>
        <v/>
      </c>
      <c r="R1278" s="556"/>
    </row>
    <row r="1279" spans="2:18" x14ac:dyDescent="0.25">
      <c r="B1279" s="403" t="str">
        <f>IF(Tabla1[[#This Row],[Código_Actividad]]="","",CONCATENATE(Tabla1[[#This Row],[POA]],".",Tabla1[[#This Row],[SRS]],".",Tabla1[[#This Row],[AREA]],".",Tabla1[[#This Row],[TIPO]]))</f>
        <v/>
      </c>
      <c r="C1279" s="403" t="str">
        <f>IF(Tabla1[[#This Row],[Código_Actividad]]="","",'Formulario PPGR1'!#REF!)</f>
        <v/>
      </c>
      <c r="D1279" s="403" t="str">
        <f>IF(Tabla1[[#This Row],[Código_Actividad]]="","",'Formulario PPGR1'!#REF!)</f>
        <v/>
      </c>
      <c r="E1279" s="403" t="str">
        <f>IF(Tabla1[[#This Row],[Código_Actividad]]="","",'Formulario PPGR1'!#REF!)</f>
        <v/>
      </c>
      <c r="F1279" s="403" t="str">
        <f>IF(Tabla1[[#This Row],[Código_Actividad]]="","",'Formulario PPGR1'!#REF!)</f>
        <v/>
      </c>
      <c r="G1279" s="335"/>
      <c r="H1279" s="572" t="str">
        <f>IFERROR(VLOOKUP(Tabla1[[#This Row],[Código_Actividad]],'Formulario PPGR2'!$H$10:$I$1048576,2,FALSE),"")</f>
        <v/>
      </c>
      <c r="I1279" s="384" t="str">
        <f>IFERROR(VLOOKUP(Tabla1[[#This Row],[Código_Actividad]],Tabla2[[Código]:[Total de Acciones ]],15,FALSE),"")</f>
        <v/>
      </c>
      <c r="J1279" s="556"/>
      <c r="K1279" s="558" t="str">
        <f>IFERROR(VLOOKUP($J1279,[3]LSIns!$B$5:$C$45,2,FALSE),"")</f>
        <v/>
      </c>
      <c r="L1279" s="557"/>
      <c r="M1279" s="382" t="str">
        <f>IFERROR(VLOOKUP($L1279,[4]Insumos!$C$2:$F$517,2,FALSE),"")</f>
        <v/>
      </c>
      <c r="N1279" s="505"/>
      <c r="O1279" s="338" t="str">
        <f>IFERROR(VLOOKUP($L1279,[4]Insumos!$C$2:$F$517,3,FALSE),"")</f>
        <v/>
      </c>
      <c r="P1279" s="337" t="e">
        <f>+Tabla1[[#This Row],[Precio Unitario]]*Tabla1[[#This Row],[Cantidad de Insumos]]</f>
        <v>#VALUE!</v>
      </c>
      <c r="Q1279" s="380" t="str">
        <f>IFERROR(VLOOKUP($L1279,[4]Insumos!$C$2:$F$517,4,FALSE),"")</f>
        <v/>
      </c>
      <c r="R1279" s="556"/>
    </row>
    <row r="1280" spans="2:18" x14ac:dyDescent="0.25">
      <c r="B1280" s="403" t="str">
        <f>IF(Tabla1[[#This Row],[Código_Actividad]]="","",CONCATENATE(Tabla1[[#This Row],[POA]],".",Tabla1[[#This Row],[SRS]],".",Tabla1[[#This Row],[AREA]],".",Tabla1[[#This Row],[TIPO]]))</f>
        <v/>
      </c>
      <c r="C1280" s="403" t="str">
        <f>IF(Tabla1[[#This Row],[Código_Actividad]]="","",'Formulario PPGR1'!#REF!)</f>
        <v/>
      </c>
      <c r="D1280" s="403" t="str">
        <f>IF(Tabla1[[#This Row],[Código_Actividad]]="","",'Formulario PPGR1'!#REF!)</f>
        <v/>
      </c>
      <c r="E1280" s="403" t="str">
        <f>IF(Tabla1[[#This Row],[Código_Actividad]]="","",'Formulario PPGR1'!#REF!)</f>
        <v/>
      </c>
      <c r="F1280" s="403" t="str">
        <f>IF(Tabla1[[#This Row],[Código_Actividad]]="","",'Formulario PPGR1'!#REF!)</f>
        <v/>
      </c>
      <c r="G1280" s="335"/>
      <c r="H1280" s="572" t="str">
        <f>IFERROR(VLOOKUP(Tabla1[[#This Row],[Código_Actividad]],'Formulario PPGR2'!$H$10:$I$1048576,2,FALSE),"")</f>
        <v/>
      </c>
      <c r="I1280" s="384" t="str">
        <f>IFERROR(VLOOKUP(Tabla1[[#This Row],[Código_Actividad]],Tabla2[[Código]:[Total de Acciones ]],15,FALSE),"")</f>
        <v/>
      </c>
      <c r="J1280" s="556"/>
      <c r="K1280" s="558" t="str">
        <f>IFERROR(VLOOKUP($J1280,[3]LSIns!$B$5:$C$45,2,FALSE),"")</f>
        <v/>
      </c>
      <c r="L1280" s="557"/>
      <c r="M1280" s="382" t="str">
        <f>IFERROR(VLOOKUP($L1280,[4]Insumos!$C$2:$F$517,2,FALSE),"")</f>
        <v/>
      </c>
      <c r="N1280" s="505"/>
      <c r="O1280" s="338" t="str">
        <f>IFERROR(VLOOKUP($L1280,[4]Insumos!$C$2:$F$517,3,FALSE),"")</f>
        <v/>
      </c>
      <c r="P1280" s="337" t="e">
        <f>+Tabla1[[#This Row],[Precio Unitario]]*Tabla1[[#This Row],[Cantidad de Insumos]]</f>
        <v>#VALUE!</v>
      </c>
      <c r="Q1280" s="380" t="str">
        <f>IFERROR(VLOOKUP($L1280,[4]Insumos!$C$2:$F$517,4,FALSE),"")</f>
        <v/>
      </c>
      <c r="R1280" s="556"/>
    </row>
    <row r="1281" spans="2:18" x14ac:dyDescent="0.25">
      <c r="B1281" s="403" t="str">
        <f>IF(Tabla1[[#This Row],[Código_Actividad]]="","",CONCATENATE(Tabla1[[#This Row],[POA]],".",Tabla1[[#This Row],[SRS]],".",Tabla1[[#This Row],[AREA]],".",Tabla1[[#This Row],[TIPO]]))</f>
        <v/>
      </c>
      <c r="C1281" s="403" t="str">
        <f>IF(Tabla1[[#This Row],[Código_Actividad]]="","",'Formulario PPGR1'!#REF!)</f>
        <v/>
      </c>
      <c r="D1281" s="403" t="str">
        <f>IF(Tabla1[[#This Row],[Código_Actividad]]="","",'Formulario PPGR1'!#REF!)</f>
        <v/>
      </c>
      <c r="E1281" s="403" t="str">
        <f>IF(Tabla1[[#This Row],[Código_Actividad]]="","",'Formulario PPGR1'!#REF!)</f>
        <v/>
      </c>
      <c r="F1281" s="403" t="str">
        <f>IF(Tabla1[[#This Row],[Código_Actividad]]="","",'Formulario PPGR1'!#REF!)</f>
        <v/>
      </c>
      <c r="G1281" s="335"/>
      <c r="H1281" s="572" t="str">
        <f>IFERROR(VLOOKUP(Tabla1[[#This Row],[Código_Actividad]],'Formulario PPGR2'!$H$10:$I$1048576,2,FALSE),"")</f>
        <v/>
      </c>
      <c r="I1281" s="384" t="str">
        <f>IFERROR(VLOOKUP(Tabla1[[#This Row],[Código_Actividad]],Tabla2[[Código]:[Total de Acciones ]],15,FALSE),"")</f>
        <v/>
      </c>
      <c r="J1281" s="556"/>
      <c r="K1281" s="558" t="str">
        <f>IFERROR(VLOOKUP($J1281,[3]LSIns!$B$5:$C$45,2,FALSE),"")</f>
        <v/>
      </c>
      <c r="L1281" s="557"/>
      <c r="M1281" s="382" t="str">
        <f>IFERROR(VLOOKUP($L1281,[4]Insumos!$C$2:$F$517,2,FALSE),"")</f>
        <v/>
      </c>
      <c r="N1281" s="505"/>
      <c r="O1281" s="338" t="str">
        <f>IFERROR(VLOOKUP($L1281,[4]Insumos!$C$2:$F$517,3,FALSE),"")</f>
        <v/>
      </c>
      <c r="P1281" s="337" t="e">
        <f>+Tabla1[[#This Row],[Precio Unitario]]*Tabla1[[#This Row],[Cantidad de Insumos]]</f>
        <v>#VALUE!</v>
      </c>
      <c r="Q1281" s="380" t="str">
        <f>IFERROR(VLOOKUP($L1281,[4]Insumos!$C$2:$F$517,4,FALSE),"")</f>
        <v/>
      </c>
      <c r="R1281" s="556"/>
    </row>
    <row r="1282" spans="2:18" x14ac:dyDescent="0.25">
      <c r="B1282" s="403" t="str">
        <f>IF(Tabla1[[#This Row],[Código_Actividad]]="","",CONCATENATE(Tabla1[[#This Row],[POA]],".",Tabla1[[#This Row],[SRS]],".",Tabla1[[#This Row],[AREA]],".",Tabla1[[#This Row],[TIPO]]))</f>
        <v/>
      </c>
      <c r="C1282" s="403" t="str">
        <f>IF(Tabla1[[#This Row],[Código_Actividad]]="","",'Formulario PPGR1'!#REF!)</f>
        <v/>
      </c>
      <c r="D1282" s="403" t="str">
        <f>IF(Tabla1[[#This Row],[Código_Actividad]]="","",'Formulario PPGR1'!#REF!)</f>
        <v/>
      </c>
      <c r="E1282" s="403" t="str">
        <f>IF(Tabla1[[#This Row],[Código_Actividad]]="","",'Formulario PPGR1'!#REF!)</f>
        <v/>
      </c>
      <c r="F1282" s="403" t="str">
        <f>IF(Tabla1[[#This Row],[Código_Actividad]]="","",'Formulario PPGR1'!#REF!)</f>
        <v/>
      </c>
      <c r="G1282" s="335"/>
      <c r="H1282" s="572" t="str">
        <f>IFERROR(VLOOKUP(Tabla1[[#This Row],[Código_Actividad]],'Formulario PPGR2'!$H$10:$I$1048576,2,FALSE),"")</f>
        <v/>
      </c>
      <c r="I1282" s="384" t="str">
        <f>IFERROR(VLOOKUP(Tabla1[[#This Row],[Código_Actividad]],Tabla2[[Código]:[Total de Acciones ]],15,FALSE),"")</f>
        <v/>
      </c>
      <c r="J1282" s="556"/>
      <c r="K1282" s="558" t="str">
        <f>IFERROR(VLOOKUP($J1282,[3]LSIns!$B$5:$C$45,2,FALSE),"")</f>
        <v/>
      </c>
      <c r="L1282" s="557"/>
      <c r="M1282" s="382" t="str">
        <f>IFERROR(VLOOKUP($L1282,[4]Insumos!$C$2:$F$517,2,FALSE),"")</f>
        <v/>
      </c>
      <c r="N1282" s="505"/>
      <c r="O1282" s="338" t="str">
        <f>IFERROR(VLOOKUP($L1282,[4]Insumos!$C$2:$F$517,3,FALSE),"")</f>
        <v/>
      </c>
      <c r="P1282" s="337" t="e">
        <f>+Tabla1[[#This Row],[Precio Unitario]]*Tabla1[[#This Row],[Cantidad de Insumos]]</f>
        <v>#VALUE!</v>
      </c>
      <c r="Q1282" s="380" t="str">
        <f>IFERROR(VLOOKUP($L1282,[4]Insumos!$C$2:$F$517,4,FALSE),"")</f>
        <v/>
      </c>
      <c r="R1282" s="556"/>
    </row>
    <row r="1283" spans="2:18" x14ac:dyDescent="0.25">
      <c r="B1283" s="403" t="str">
        <f>IF(Tabla1[[#This Row],[Código_Actividad]]="","",CONCATENATE(Tabla1[[#This Row],[POA]],".",Tabla1[[#This Row],[SRS]],".",Tabla1[[#This Row],[AREA]],".",Tabla1[[#This Row],[TIPO]]))</f>
        <v/>
      </c>
      <c r="C1283" s="403" t="str">
        <f>IF(Tabla1[[#This Row],[Código_Actividad]]="","",'Formulario PPGR1'!#REF!)</f>
        <v/>
      </c>
      <c r="D1283" s="403" t="str">
        <f>IF(Tabla1[[#This Row],[Código_Actividad]]="","",'Formulario PPGR1'!#REF!)</f>
        <v/>
      </c>
      <c r="E1283" s="403" t="str">
        <f>IF(Tabla1[[#This Row],[Código_Actividad]]="","",'Formulario PPGR1'!#REF!)</f>
        <v/>
      </c>
      <c r="F1283" s="403" t="str">
        <f>IF(Tabla1[[#This Row],[Código_Actividad]]="","",'Formulario PPGR1'!#REF!)</f>
        <v/>
      </c>
      <c r="G1283" s="335"/>
      <c r="H1283" s="572" t="str">
        <f>IFERROR(VLOOKUP(Tabla1[[#This Row],[Código_Actividad]],'Formulario PPGR2'!$H$10:$I$1048576,2,FALSE),"")</f>
        <v/>
      </c>
      <c r="I1283" s="384" t="str">
        <f>IFERROR(VLOOKUP(Tabla1[[#This Row],[Código_Actividad]],Tabla2[[Código]:[Total de Acciones ]],15,FALSE),"")</f>
        <v/>
      </c>
      <c r="J1283" s="556"/>
      <c r="K1283" s="558" t="str">
        <f>IFERROR(VLOOKUP($J1283,[3]LSIns!$B$5:$C$45,2,FALSE),"")</f>
        <v/>
      </c>
      <c r="L1283" s="557"/>
      <c r="M1283" s="382" t="str">
        <f>IFERROR(VLOOKUP($L1283,[4]Insumos!$C$2:$F$517,2,FALSE),"")</f>
        <v/>
      </c>
      <c r="N1283" s="505"/>
      <c r="O1283" s="338" t="str">
        <f>IFERROR(VLOOKUP($L1283,[4]Insumos!$C$2:$F$517,3,FALSE),"")</f>
        <v/>
      </c>
      <c r="P1283" s="337" t="e">
        <f>+Tabla1[[#This Row],[Precio Unitario]]*Tabla1[[#This Row],[Cantidad de Insumos]]</f>
        <v>#VALUE!</v>
      </c>
      <c r="Q1283" s="380" t="str">
        <f>IFERROR(VLOOKUP($L1283,[4]Insumos!$C$2:$F$517,4,FALSE),"")</f>
        <v/>
      </c>
      <c r="R1283" s="556"/>
    </row>
    <row r="1284" spans="2:18" x14ac:dyDescent="0.25">
      <c r="B1284" s="403" t="str">
        <f>IF(Tabla1[[#This Row],[Código_Actividad]]="","",CONCATENATE(Tabla1[[#This Row],[POA]],".",Tabla1[[#This Row],[SRS]],".",Tabla1[[#This Row],[AREA]],".",Tabla1[[#This Row],[TIPO]]))</f>
        <v/>
      </c>
      <c r="C1284" s="403" t="str">
        <f>IF(Tabla1[[#This Row],[Código_Actividad]]="","",'Formulario PPGR1'!#REF!)</f>
        <v/>
      </c>
      <c r="D1284" s="403" t="str">
        <f>IF(Tabla1[[#This Row],[Código_Actividad]]="","",'Formulario PPGR1'!#REF!)</f>
        <v/>
      </c>
      <c r="E1284" s="403" t="str">
        <f>IF(Tabla1[[#This Row],[Código_Actividad]]="","",'Formulario PPGR1'!#REF!)</f>
        <v/>
      </c>
      <c r="F1284" s="403" t="str">
        <f>IF(Tabla1[[#This Row],[Código_Actividad]]="","",'Formulario PPGR1'!#REF!)</f>
        <v/>
      </c>
      <c r="G1284" s="335"/>
      <c r="H1284" s="572" t="str">
        <f>IFERROR(VLOOKUP(Tabla1[[#This Row],[Código_Actividad]],'Formulario PPGR2'!$H$10:$I$1048576,2,FALSE),"")</f>
        <v/>
      </c>
      <c r="I1284" s="384" t="str">
        <f>IFERROR(VLOOKUP(Tabla1[[#This Row],[Código_Actividad]],Tabla2[[Código]:[Total de Acciones ]],15,FALSE),"")</f>
        <v/>
      </c>
      <c r="J1284" s="556"/>
      <c r="K1284" s="558" t="str">
        <f>IFERROR(VLOOKUP($J1284,[3]LSIns!$B$5:$C$45,2,FALSE),"")</f>
        <v/>
      </c>
      <c r="L1284" s="557"/>
      <c r="M1284" s="382" t="str">
        <f>IFERROR(VLOOKUP($L1284,[4]Insumos!$C$2:$F$517,2,FALSE),"")</f>
        <v/>
      </c>
      <c r="N1284" s="505"/>
      <c r="O1284" s="338" t="str">
        <f>IFERROR(VLOOKUP($L1284,[4]Insumos!$C$2:$F$517,3,FALSE),"")</f>
        <v/>
      </c>
      <c r="P1284" s="337" t="e">
        <f>+Tabla1[[#This Row],[Precio Unitario]]*Tabla1[[#This Row],[Cantidad de Insumos]]</f>
        <v>#VALUE!</v>
      </c>
      <c r="Q1284" s="380" t="str">
        <f>IFERROR(VLOOKUP($L1284,[4]Insumos!$C$2:$F$517,4,FALSE),"")</f>
        <v/>
      </c>
      <c r="R1284" s="556"/>
    </row>
    <row r="1285" spans="2:18" x14ac:dyDescent="0.25">
      <c r="B1285" s="403" t="str">
        <f>IF(Tabla1[[#This Row],[Código_Actividad]]="","",CONCATENATE(Tabla1[[#This Row],[POA]],".",Tabla1[[#This Row],[SRS]],".",Tabla1[[#This Row],[AREA]],".",Tabla1[[#This Row],[TIPO]]))</f>
        <v/>
      </c>
      <c r="C1285" s="403" t="str">
        <f>IF(Tabla1[[#This Row],[Código_Actividad]]="","",'Formulario PPGR1'!#REF!)</f>
        <v/>
      </c>
      <c r="D1285" s="403" t="str">
        <f>IF(Tabla1[[#This Row],[Código_Actividad]]="","",'Formulario PPGR1'!#REF!)</f>
        <v/>
      </c>
      <c r="E1285" s="403" t="str">
        <f>IF(Tabla1[[#This Row],[Código_Actividad]]="","",'Formulario PPGR1'!#REF!)</f>
        <v/>
      </c>
      <c r="F1285" s="403" t="str">
        <f>IF(Tabla1[[#This Row],[Código_Actividad]]="","",'Formulario PPGR1'!#REF!)</f>
        <v/>
      </c>
      <c r="G1285" s="335"/>
      <c r="H1285" s="572" t="str">
        <f>IFERROR(VLOOKUP(Tabla1[[#This Row],[Código_Actividad]],'Formulario PPGR2'!$H$10:$I$1048576,2,FALSE),"")</f>
        <v/>
      </c>
      <c r="I1285" s="384" t="str">
        <f>IFERROR(VLOOKUP(Tabla1[[#This Row],[Código_Actividad]],Tabla2[[Código]:[Total de Acciones ]],15,FALSE),"")</f>
        <v/>
      </c>
      <c r="J1285" s="556"/>
      <c r="K1285" s="558" t="str">
        <f>IFERROR(VLOOKUP($J1285,[3]LSIns!$B$5:$C$45,2,FALSE),"")</f>
        <v/>
      </c>
      <c r="L1285" s="557"/>
      <c r="M1285" s="382" t="str">
        <f>IFERROR(VLOOKUP($L1285,[4]Insumos!$C$2:$F$517,2,FALSE),"")</f>
        <v/>
      </c>
      <c r="N1285" s="505"/>
      <c r="O1285" s="338" t="str">
        <f>IFERROR(VLOOKUP($L1285,[4]Insumos!$C$2:$F$517,3,FALSE),"")</f>
        <v/>
      </c>
      <c r="P1285" s="337" t="e">
        <f>+Tabla1[[#This Row],[Precio Unitario]]*Tabla1[[#This Row],[Cantidad de Insumos]]</f>
        <v>#VALUE!</v>
      </c>
      <c r="Q1285" s="380" t="str">
        <f>IFERROR(VLOOKUP($L1285,[4]Insumos!$C$2:$F$517,4,FALSE),"")</f>
        <v/>
      </c>
      <c r="R1285" s="556"/>
    </row>
    <row r="1286" spans="2:18" x14ac:dyDescent="0.25">
      <c r="B1286" s="403" t="str">
        <f>IF(Tabla1[[#This Row],[Código_Actividad]]="","",CONCATENATE(Tabla1[[#This Row],[POA]],".",Tabla1[[#This Row],[SRS]],".",Tabla1[[#This Row],[AREA]],".",Tabla1[[#This Row],[TIPO]]))</f>
        <v/>
      </c>
      <c r="C1286" s="403" t="str">
        <f>IF(Tabla1[[#This Row],[Código_Actividad]]="","",'Formulario PPGR1'!#REF!)</f>
        <v/>
      </c>
      <c r="D1286" s="403" t="str">
        <f>IF(Tabla1[[#This Row],[Código_Actividad]]="","",'Formulario PPGR1'!#REF!)</f>
        <v/>
      </c>
      <c r="E1286" s="403" t="str">
        <f>IF(Tabla1[[#This Row],[Código_Actividad]]="","",'Formulario PPGR1'!#REF!)</f>
        <v/>
      </c>
      <c r="F1286" s="403" t="str">
        <f>IF(Tabla1[[#This Row],[Código_Actividad]]="","",'Formulario PPGR1'!#REF!)</f>
        <v/>
      </c>
      <c r="G1286" s="335"/>
      <c r="H1286" s="572" t="str">
        <f>IFERROR(VLOOKUP(Tabla1[[#This Row],[Código_Actividad]],'Formulario PPGR2'!$H$10:$I$1048576,2,FALSE),"")</f>
        <v/>
      </c>
      <c r="I1286" s="384" t="str">
        <f>IFERROR(VLOOKUP(Tabla1[[#This Row],[Código_Actividad]],Tabla2[[Código]:[Total de Acciones ]],15,FALSE),"")</f>
        <v/>
      </c>
      <c r="J1286" s="556"/>
      <c r="K1286" s="558" t="str">
        <f>IFERROR(VLOOKUP($J1286,[3]LSIns!$B$5:$C$45,2,FALSE),"")</f>
        <v/>
      </c>
      <c r="L1286" s="557"/>
      <c r="M1286" s="382" t="str">
        <f>IFERROR(VLOOKUP($L1286,[4]Insumos!$C$2:$F$517,2,FALSE),"")</f>
        <v/>
      </c>
      <c r="N1286" s="505"/>
      <c r="O1286" s="338" t="str">
        <f>IFERROR(VLOOKUP($L1286,[4]Insumos!$C$2:$F$517,3,FALSE),"")</f>
        <v/>
      </c>
      <c r="P1286" s="337" t="e">
        <f>+Tabla1[[#This Row],[Precio Unitario]]*Tabla1[[#This Row],[Cantidad de Insumos]]</f>
        <v>#VALUE!</v>
      </c>
      <c r="Q1286" s="380" t="str">
        <f>IFERROR(VLOOKUP($L1286,[4]Insumos!$C$2:$F$517,4,FALSE),"")</f>
        <v/>
      </c>
      <c r="R1286" s="556"/>
    </row>
    <row r="1287" spans="2:18" x14ac:dyDescent="0.25">
      <c r="B1287" s="403" t="str">
        <f>IF(Tabla1[[#This Row],[Código_Actividad]]="","",CONCATENATE(Tabla1[[#This Row],[POA]],".",Tabla1[[#This Row],[SRS]],".",Tabla1[[#This Row],[AREA]],".",Tabla1[[#This Row],[TIPO]]))</f>
        <v/>
      </c>
      <c r="C1287" s="403" t="str">
        <f>IF(Tabla1[[#This Row],[Código_Actividad]]="","",'Formulario PPGR1'!#REF!)</f>
        <v/>
      </c>
      <c r="D1287" s="403" t="str">
        <f>IF(Tabla1[[#This Row],[Código_Actividad]]="","",'Formulario PPGR1'!#REF!)</f>
        <v/>
      </c>
      <c r="E1287" s="403" t="str">
        <f>IF(Tabla1[[#This Row],[Código_Actividad]]="","",'Formulario PPGR1'!#REF!)</f>
        <v/>
      </c>
      <c r="F1287" s="403" t="str">
        <f>IF(Tabla1[[#This Row],[Código_Actividad]]="","",'Formulario PPGR1'!#REF!)</f>
        <v/>
      </c>
      <c r="G1287" s="335"/>
      <c r="H1287" s="572" t="str">
        <f>IFERROR(VLOOKUP(Tabla1[[#This Row],[Código_Actividad]],'Formulario PPGR2'!$H$10:$I$1048576,2,FALSE),"")</f>
        <v/>
      </c>
      <c r="I1287" s="384" t="str">
        <f>IFERROR(VLOOKUP(Tabla1[[#This Row],[Código_Actividad]],Tabla2[[Código]:[Total de Acciones ]],15,FALSE),"")</f>
        <v/>
      </c>
      <c r="J1287" s="556"/>
      <c r="K1287" s="558" t="str">
        <f>IFERROR(VLOOKUP($J1287,[3]LSIns!$B$5:$C$45,2,FALSE),"")</f>
        <v/>
      </c>
      <c r="L1287" s="557"/>
      <c r="M1287" s="382" t="str">
        <f>IFERROR(VLOOKUP($L1287,[4]Insumos!$C$2:$F$517,2,FALSE),"")</f>
        <v/>
      </c>
      <c r="N1287" s="505"/>
      <c r="O1287" s="338" t="str">
        <f>IFERROR(VLOOKUP($L1287,[4]Insumos!$C$2:$F$517,3,FALSE),"")</f>
        <v/>
      </c>
      <c r="P1287" s="337" t="e">
        <f>+Tabla1[[#This Row],[Precio Unitario]]*Tabla1[[#This Row],[Cantidad de Insumos]]</f>
        <v>#VALUE!</v>
      </c>
      <c r="Q1287" s="380" t="str">
        <f>IFERROR(VLOOKUP($L1287,[4]Insumos!$C$2:$F$517,4,FALSE),"")</f>
        <v/>
      </c>
      <c r="R1287" s="556"/>
    </row>
    <row r="1288" spans="2:18" x14ac:dyDescent="0.25">
      <c r="B1288" s="403" t="str">
        <f>IF(Tabla1[[#This Row],[Código_Actividad]]="","",CONCATENATE(Tabla1[[#This Row],[POA]],".",Tabla1[[#This Row],[SRS]],".",Tabla1[[#This Row],[AREA]],".",Tabla1[[#This Row],[TIPO]]))</f>
        <v/>
      </c>
      <c r="C1288" s="403" t="str">
        <f>IF(Tabla1[[#This Row],[Código_Actividad]]="","",'Formulario PPGR1'!#REF!)</f>
        <v/>
      </c>
      <c r="D1288" s="403" t="str">
        <f>IF(Tabla1[[#This Row],[Código_Actividad]]="","",'Formulario PPGR1'!#REF!)</f>
        <v/>
      </c>
      <c r="E1288" s="403" t="str">
        <f>IF(Tabla1[[#This Row],[Código_Actividad]]="","",'Formulario PPGR1'!#REF!)</f>
        <v/>
      </c>
      <c r="F1288" s="403" t="str">
        <f>IF(Tabla1[[#This Row],[Código_Actividad]]="","",'Formulario PPGR1'!#REF!)</f>
        <v/>
      </c>
      <c r="G1288" s="335"/>
      <c r="H1288" s="572" t="str">
        <f>IFERROR(VLOOKUP(Tabla1[[#This Row],[Código_Actividad]],'Formulario PPGR2'!$H$10:$I$1048576,2,FALSE),"")</f>
        <v/>
      </c>
      <c r="I1288" s="384" t="str">
        <f>IFERROR(VLOOKUP(Tabla1[[#This Row],[Código_Actividad]],Tabla2[[Código]:[Total de Acciones ]],15,FALSE),"")</f>
        <v/>
      </c>
      <c r="J1288" s="556"/>
      <c r="K1288" s="558" t="str">
        <f>IFERROR(VLOOKUP($J1288,[3]LSIns!$B$5:$C$45,2,FALSE),"")</f>
        <v/>
      </c>
      <c r="L1288" s="557"/>
      <c r="M1288" s="382" t="str">
        <f>IFERROR(VLOOKUP($L1288,[4]Insumos!$C$2:$F$517,2,FALSE),"")</f>
        <v/>
      </c>
      <c r="N1288" s="505"/>
      <c r="O1288" s="338" t="str">
        <f>IFERROR(VLOOKUP($L1288,[4]Insumos!$C$2:$F$517,3,FALSE),"")</f>
        <v/>
      </c>
      <c r="P1288" s="337" t="e">
        <f>+Tabla1[[#This Row],[Precio Unitario]]*Tabla1[[#This Row],[Cantidad de Insumos]]</f>
        <v>#VALUE!</v>
      </c>
      <c r="Q1288" s="380" t="str">
        <f>IFERROR(VLOOKUP($L1288,[4]Insumos!$C$2:$F$517,4,FALSE),"")</f>
        <v/>
      </c>
      <c r="R1288" s="556"/>
    </row>
    <row r="1289" spans="2:18" x14ac:dyDescent="0.25">
      <c r="B1289" s="403" t="str">
        <f>IF(Tabla1[[#This Row],[Código_Actividad]]="","",CONCATENATE(Tabla1[[#This Row],[POA]],".",Tabla1[[#This Row],[SRS]],".",Tabla1[[#This Row],[AREA]],".",Tabla1[[#This Row],[TIPO]]))</f>
        <v/>
      </c>
      <c r="C1289" s="403" t="str">
        <f>IF(Tabla1[[#This Row],[Código_Actividad]]="","",'Formulario PPGR1'!#REF!)</f>
        <v/>
      </c>
      <c r="D1289" s="403" t="str">
        <f>IF(Tabla1[[#This Row],[Código_Actividad]]="","",'Formulario PPGR1'!#REF!)</f>
        <v/>
      </c>
      <c r="E1289" s="403" t="str">
        <f>IF(Tabla1[[#This Row],[Código_Actividad]]="","",'Formulario PPGR1'!#REF!)</f>
        <v/>
      </c>
      <c r="F1289" s="403" t="str">
        <f>IF(Tabla1[[#This Row],[Código_Actividad]]="","",'Formulario PPGR1'!#REF!)</f>
        <v/>
      </c>
      <c r="G1289" s="335"/>
      <c r="H1289" s="572" t="str">
        <f>IFERROR(VLOOKUP(Tabla1[[#This Row],[Código_Actividad]],'Formulario PPGR2'!$H$10:$I$1048576,2,FALSE),"")</f>
        <v/>
      </c>
      <c r="I1289" s="384" t="str">
        <f>IFERROR(VLOOKUP(Tabla1[[#This Row],[Código_Actividad]],Tabla2[[Código]:[Total de Acciones ]],15,FALSE),"")</f>
        <v/>
      </c>
      <c r="J1289" s="556"/>
      <c r="K1289" s="558" t="str">
        <f>IFERROR(VLOOKUP($J1289,[3]LSIns!$B$5:$C$45,2,FALSE),"")</f>
        <v/>
      </c>
      <c r="L1289" s="557"/>
      <c r="M1289" s="382" t="str">
        <f>IFERROR(VLOOKUP($L1289,[4]Insumos!$C$2:$F$517,2,FALSE),"")</f>
        <v/>
      </c>
      <c r="N1289" s="505"/>
      <c r="O1289" s="338" t="str">
        <f>IFERROR(VLOOKUP($L1289,[4]Insumos!$C$2:$F$517,3,FALSE),"")</f>
        <v/>
      </c>
      <c r="P1289" s="337" t="e">
        <f>+Tabla1[[#This Row],[Precio Unitario]]*Tabla1[[#This Row],[Cantidad de Insumos]]</f>
        <v>#VALUE!</v>
      </c>
      <c r="Q1289" s="380" t="str">
        <f>IFERROR(VLOOKUP($L1289,[4]Insumos!$C$2:$F$517,4,FALSE),"")</f>
        <v/>
      </c>
      <c r="R1289" s="556"/>
    </row>
    <row r="1290" spans="2:18" x14ac:dyDescent="0.25">
      <c r="B1290" s="403" t="str">
        <f>IF(Tabla1[[#This Row],[Código_Actividad]]="","",CONCATENATE(Tabla1[[#This Row],[POA]],".",Tabla1[[#This Row],[SRS]],".",Tabla1[[#This Row],[AREA]],".",Tabla1[[#This Row],[TIPO]]))</f>
        <v/>
      </c>
      <c r="C1290" s="403" t="str">
        <f>IF(Tabla1[[#This Row],[Código_Actividad]]="","",'Formulario PPGR1'!#REF!)</f>
        <v/>
      </c>
      <c r="D1290" s="403" t="str">
        <f>IF(Tabla1[[#This Row],[Código_Actividad]]="","",'Formulario PPGR1'!#REF!)</f>
        <v/>
      </c>
      <c r="E1290" s="403" t="str">
        <f>IF(Tabla1[[#This Row],[Código_Actividad]]="","",'Formulario PPGR1'!#REF!)</f>
        <v/>
      </c>
      <c r="F1290" s="403" t="str">
        <f>IF(Tabla1[[#This Row],[Código_Actividad]]="","",'Formulario PPGR1'!#REF!)</f>
        <v/>
      </c>
      <c r="G1290" s="335"/>
      <c r="H1290" s="572" t="str">
        <f>IFERROR(VLOOKUP(Tabla1[[#This Row],[Código_Actividad]],'Formulario PPGR2'!$H$10:$I$1048576,2,FALSE),"")</f>
        <v/>
      </c>
      <c r="I1290" s="384" t="str">
        <f>IFERROR(VLOOKUP(Tabla1[[#This Row],[Código_Actividad]],Tabla2[[Código]:[Total de Acciones ]],15,FALSE),"")</f>
        <v/>
      </c>
      <c r="J1290" s="556"/>
      <c r="K1290" s="558" t="str">
        <f>IFERROR(VLOOKUP($J1290,[3]LSIns!$B$5:$C$45,2,FALSE),"")</f>
        <v/>
      </c>
      <c r="L1290" s="557"/>
      <c r="M1290" s="382" t="str">
        <f>IFERROR(VLOOKUP($L1290,[4]Insumos!$C$2:$F$517,2,FALSE),"")</f>
        <v/>
      </c>
      <c r="N1290" s="505"/>
      <c r="O1290" s="338" t="str">
        <f>IFERROR(VLOOKUP($L1290,[4]Insumos!$C$2:$F$517,3,FALSE),"")</f>
        <v/>
      </c>
      <c r="P1290" s="337" t="e">
        <f>+Tabla1[[#This Row],[Precio Unitario]]*Tabla1[[#This Row],[Cantidad de Insumos]]</f>
        <v>#VALUE!</v>
      </c>
      <c r="Q1290" s="380" t="str">
        <f>IFERROR(VLOOKUP($L1290,[4]Insumos!$C$2:$F$517,4,FALSE),"")</f>
        <v/>
      </c>
      <c r="R1290" s="556"/>
    </row>
    <row r="1291" spans="2:18" x14ac:dyDescent="0.25">
      <c r="B1291" s="403" t="str">
        <f>IF(Tabla1[[#This Row],[Código_Actividad]]="","",CONCATENATE(Tabla1[[#This Row],[POA]],".",Tabla1[[#This Row],[SRS]],".",Tabla1[[#This Row],[AREA]],".",Tabla1[[#This Row],[TIPO]]))</f>
        <v/>
      </c>
      <c r="C1291" s="403" t="str">
        <f>IF(Tabla1[[#This Row],[Código_Actividad]]="","",'Formulario PPGR1'!#REF!)</f>
        <v/>
      </c>
      <c r="D1291" s="403" t="str">
        <f>IF(Tabla1[[#This Row],[Código_Actividad]]="","",'Formulario PPGR1'!#REF!)</f>
        <v/>
      </c>
      <c r="E1291" s="403" t="str">
        <f>IF(Tabla1[[#This Row],[Código_Actividad]]="","",'Formulario PPGR1'!#REF!)</f>
        <v/>
      </c>
      <c r="F1291" s="403" t="str">
        <f>IF(Tabla1[[#This Row],[Código_Actividad]]="","",'Formulario PPGR1'!#REF!)</f>
        <v/>
      </c>
      <c r="G1291" s="335"/>
      <c r="H1291" s="572" t="str">
        <f>IFERROR(VLOOKUP(Tabla1[[#This Row],[Código_Actividad]],'Formulario PPGR2'!$H$10:$I$1048576,2,FALSE),"")</f>
        <v/>
      </c>
      <c r="I1291" s="384" t="str">
        <f>IFERROR(VLOOKUP(Tabla1[[#This Row],[Código_Actividad]],Tabla2[[Código]:[Total de Acciones ]],15,FALSE),"")</f>
        <v/>
      </c>
      <c r="J1291" s="556"/>
      <c r="K1291" s="558" t="str">
        <f>IFERROR(VLOOKUP($J1291,[3]LSIns!$B$5:$C$45,2,FALSE),"")</f>
        <v/>
      </c>
      <c r="L1291" s="557"/>
      <c r="M1291" s="382" t="str">
        <f>IFERROR(VLOOKUP($L1291,[4]Insumos!$C$2:$F$517,2,FALSE),"")</f>
        <v/>
      </c>
      <c r="N1291" s="505"/>
      <c r="O1291" s="338" t="str">
        <f>IFERROR(VLOOKUP($L1291,[4]Insumos!$C$2:$F$517,3,FALSE),"")</f>
        <v/>
      </c>
      <c r="P1291" s="337" t="e">
        <f>+Tabla1[[#This Row],[Precio Unitario]]*Tabla1[[#This Row],[Cantidad de Insumos]]</f>
        <v>#VALUE!</v>
      </c>
      <c r="Q1291" s="380" t="str">
        <f>IFERROR(VLOOKUP($L1291,[4]Insumos!$C$2:$F$517,4,FALSE),"")</f>
        <v/>
      </c>
      <c r="R1291" s="556"/>
    </row>
    <row r="1292" spans="2:18" x14ac:dyDescent="0.25">
      <c r="B1292" s="403" t="str">
        <f>IF(Tabla1[[#This Row],[Código_Actividad]]="","",CONCATENATE(Tabla1[[#This Row],[POA]],".",Tabla1[[#This Row],[SRS]],".",Tabla1[[#This Row],[AREA]],".",Tabla1[[#This Row],[TIPO]]))</f>
        <v/>
      </c>
      <c r="C1292" s="403" t="str">
        <f>IF(Tabla1[[#This Row],[Código_Actividad]]="","",'Formulario PPGR1'!#REF!)</f>
        <v/>
      </c>
      <c r="D1292" s="403" t="str">
        <f>IF(Tabla1[[#This Row],[Código_Actividad]]="","",'Formulario PPGR1'!#REF!)</f>
        <v/>
      </c>
      <c r="E1292" s="403" t="str">
        <f>IF(Tabla1[[#This Row],[Código_Actividad]]="","",'Formulario PPGR1'!#REF!)</f>
        <v/>
      </c>
      <c r="F1292" s="403" t="str">
        <f>IF(Tabla1[[#This Row],[Código_Actividad]]="","",'Formulario PPGR1'!#REF!)</f>
        <v/>
      </c>
      <c r="G1292" s="335"/>
      <c r="H1292" s="572" t="str">
        <f>IFERROR(VLOOKUP(Tabla1[[#This Row],[Código_Actividad]],'Formulario PPGR2'!$H$10:$I$1048576,2,FALSE),"")</f>
        <v/>
      </c>
      <c r="I1292" s="384" t="str">
        <f>IFERROR(VLOOKUP(Tabla1[[#This Row],[Código_Actividad]],Tabla2[[Código]:[Total de Acciones ]],15,FALSE),"")</f>
        <v/>
      </c>
      <c r="J1292" s="556"/>
      <c r="K1292" s="558" t="str">
        <f>IFERROR(VLOOKUP($J1292,[3]LSIns!$B$5:$C$45,2,FALSE),"")</f>
        <v/>
      </c>
      <c r="L1292" s="557"/>
      <c r="M1292" s="382" t="str">
        <f>IFERROR(VLOOKUP($L1292,[4]Insumos!$C$2:$F$517,2,FALSE),"")</f>
        <v/>
      </c>
      <c r="N1292" s="505"/>
      <c r="O1292" s="338" t="str">
        <f>IFERROR(VLOOKUP($L1292,[4]Insumos!$C$2:$F$517,3,FALSE),"")</f>
        <v/>
      </c>
      <c r="P1292" s="337" t="e">
        <f>+Tabla1[[#This Row],[Precio Unitario]]*Tabla1[[#This Row],[Cantidad de Insumos]]</f>
        <v>#VALUE!</v>
      </c>
      <c r="Q1292" s="380" t="str">
        <f>IFERROR(VLOOKUP($L1292,[4]Insumos!$C$2:$F$517,4,FALSE),"")</f>
        <v/>
      </c>
      <c r="R1292" s="556"/>
    </row>
    <row r="1293" spans="2:18" x14ac:dyDescent="0.25">
      <c r="B1293" s="403" t="str">
        <f>IF(Tabla1[[#This Row],[Código_Actividad]]="","",CONCATENATE(Tabla1[[#This Row],[POA]],".",Tabla1[[#This Row],[SRS]],".",Tabla1[[#This Row],[AREA]],".",Tabla1[[#This Row],[TIPO]]))</f>
        <v/>
      </c>
      <c r="C1293" s="403" t="str">
        <f>IF(Tabla1[[#This Row],[Código_Actividad]]="","",'Formulario PPGR1'!#REF!)</f>
        <v/>
      </c>
      <c r="D1293" s="403" t="str">
        <f>IF(Tabla1[[#This Row],[Código_Actividad]]="","",'Formulario PPGR1'!#REF!)</f>
        <v/>
      </c>
      <c r="E1293" s="403" t="str">
        <f>IF(Tabla1[[#This Row],[Código_Actividad]]="","",'Formulario PPGR1'!#REF!)</f>
        <v/>
      </c>
      <c r="F1293" s="403" t="str">
        <f>IF(Tabla1[[#This Row],[Código_Actividad]]="","",'Formulario PPGR1'!#REF!)</f>
        <v/>
      </c>
      <c r="G1293" s="335"/>
      <c r="H1293" s="572" t="str">
        <f>IFERROR(VLOOKUP(Tabla1[[#This Row],[Código_Actividad]],'Formulario PPGR2'!$H$10:$I$1048576,2,FALSE),"")</f>
        <v/>
      </c>
      <c r="I1293" s="384" t="str">
        <f>IFERROR(VLOOKUP(Tabla1[[#This Row],[Código_Actividad]],Tabla2[[Código]:[Total de Acciones ]],15,FALSE),"")</f>
        <v/>
      </c>
      <c r="J1293" s="556"/>
      <c r="K1293" s="558" t="str">
        <f>IFERROR(VLOOKUP($J1293,[3]LSIns!$B$5:$C$45,2,FALSE),"")</f>
        <v/>
      </c>
      <c r="L1293" s="557"/>
      <c r="M1293" s="382" t="str">
        <f>IFERROR(VLOOKUP($L1293,[4]Insumos!$C$2:$F$517,2,FALSE),"")</f>
        <v/>
      </c>
      <c r="N1293" s="505"/>
      <c r="O1293" s="338" t="str">
        <f>IFERROR(VLOOKUP($L1293,[4]Insumos!$C$2:$F$517,3,FALSE),"")</f>
        <v/>
      </c>
      <c r="P1293" s="337" t="e">
        <f>+Tabla1[[#This Row],[Precio Unitario]]*Tabla1[[#This Row],[Cantidad de Insumos]]</f>
        <v>#VALUE!</v>
      </c>
      <c r="Q1293" s="380" t="str">
        <f>IFERROR(VLOOKUP($L1293,[4]Insumos!$C$2:$F$517,4,FALSE),"")</f>
        <v/>
      </c>
      <c r="R1293" s="556"/>
    </row>
    <row r="1294" spans="2:18" x14ac:dyDescent="0.25">
      <c r="B1294" s="403" t="str">
        <f>IF(Tabla1[[#This Row],[Código_Actividad]]="","",CONCATENATE(Tabla1[[#This Row],[POA]],".",Tabla1[[#This Row],[SRS]],".",Tabla1[[#This Row],[AREA]],".",Tabla1[[#This Row],[TIPO]]))</f>
        <v/>
      </c>
      <c r="C1294" s="403" t="str">
        <f>IF(Tabla1[[#This Row],[Código_Actividad]]="","",'Formulario PPGR1'!#REF!)</f>
        <v/>
      </c>
      <c r="D1294" s="403" t="str">
        <f>IF(Tabla1[[#This Row],[Código_Actividad]]="","",'Formulario PPGR1'!#REF!)</f>
        <v/>
      </c>
      <c r="E1294" s="403" t="str">
        <f>IF(Tabla1[[#This Row],[Código_Actividad]]="","",'Formulario PPGR1'!#REF!)</f>
        <v/>
      </c>
      <c r="F1294" s="403" t="str">
        <f>IF(Tabla1[[#This Row],[Código_Actividad]]="","",'Formulario PPGR1'!#REF!)</f>
        <v/>
      </c>
      <c r="G1294" s="335"/>
      <c r="H1294" s="572" t="str">
        <f>IFERROR(VLOOKUP(Tabla1[[#This Row],[Código_Actividad]],'Formulario PPGR2'!$H$10:$I$1048576,2,FALSE),"")</f>
        <v/>
      </c>
      <c r="I1294" s="384" t="str">
        <f>IFERROR(VLOOKUP(Tabla1[[#This Row],[Código_Actividad]],Tabla2[[Código]:[Total de Acciones ]],15,FALSE),"")</f>
        <v/>
      </c>
      <c r="J1294" s="556"/>
      <c r="K1294" s="558" t="str">
        <f>IFERROR(VLOOKUP($J1294,[3]LSIns!$B$5:$C$45,2,FALSE),"")</f>
        <v/>
      </c>
      <c r="L1294" s="557"/>
      <c r="M1294" s="382" t="str">
        <f>IFERROR(VLOOKUP($L1294,[4]Insumos!$C$2:$F$517,2,FALSE),"")</f>
        <v/>
      </c>
      <c r="N1294" s="505"/>
      <c r="O1294" s="338" t="str">
        <f>IFERROR(VLOOKUP($L1294,[4]Insumos!$C$2:$F$517,3,FALSE),"")</f>
        <v/>
      </c>
      <c r="P1294" s="337" t="e">
        <f>+Tabla1[[#This Row],[Precio Unitario]]*Tabla1[[#This Row],[Cantidad de Insumos]]</f>
        <v>#VALUE!</v>
      </c>
      <c r="Q1294" s="380" t="str">
        <f>IFERROR(VLOOKUP($L1294,[4]Insumos!$C$2:$F$517,4,FALSE),"")</f>
        <v/>
      </c>
      <c r="R1294" s="556"/>
    </row>
    <row r="1295" spans="2:18" x14ac:dyDescent="0.25">
      <c r="B1295" s="403" t="str">
        <f>IF(Tabla1[[#This Row],[Código_Actividad]]="","",CONCATENATE(Tabla1[[#This Row],[POA]],".",Tabla1[[#This Row],[SRS]],".",Tabla1[[#This Row],[AREA]],".",Tabla1[[#This Row],[TIPO]]))</f>
        <v/>
      </c>
      <c r="C1295" s="403" t="str">
        <f>IF(Tabla1[[#This Row],[Código_Actividad]]="","",'Formulario PPGR1'!#REF!)</f>
        <v/>
      </c>
      <c r="D1295" s="403" t="str">
        <f>IF(Tabla1[[#This Row],[Código_Actividad]]="","",'Formulario PPGR1'!#REF!)</f>
        <v/>
      </c>
      <c r="E1295" s="403" t="str">
        <f>IF(Tabla1[[#This Row],[Código_Actividad]]="","",'Formulario PPGR1'!#REF!)</f>
        <v/>
      </c>
      <c r="F1295" s="403" t="str">
        <f>IF(Tabla1[[#This Row],[Código_Actividad]]="","",'Formulario PPGR1'!#REF!)</f>
        <v/>
      </c>
      <c r="G1295" s="335"/>
      <c r="H1295" s="572" t="str">
        <f>IFERROR(VLOOKUP(Tabla1[[#This Row],[Código_Actividad]],'Formulario PPGR2'!$H$10:$I$1048576,2,FALSE),"")</f>
        <v/>
      </c>
      <c r="I1295" s="384" t="str">
        <f>IFERROR(VLOOKUP(Tabla1[[#This Row],[Código_Actividad]],Tabla2[[Código]:[Total de Acciones ]],15,FALSE),"")</f>
        <v/>
      </c>
      <c r="J1295" s="556"/>
      <c r="K1295" s="558" t="str">
        <f>IFERROR(VLOOKUP($J1295,[3]LSIns!$B$5:$C$45,2,FALSE),"")</f>
        <v/>
      </c>
      <c r="L1295" s="557"/>
      <c r="M1295" s="382" t="str">
        <f>IFERROR(VLOOKUP($L1295,[4]Insumos!$C$2:$F$517,2,FALSE),"")</f>
        <v/>
      </c>
      <c r="N1295" s="505"/>
      <c r="O1295" s="338" t="str">
        <f>IFERROR(VLOOKUP($L1295,[4]Insumos!$C$2:$F$517,3,FALSE),"")</f>
        <v/>
      </c>
      <c r="P1295" s="337" t="e">
        <f>+Tabla1[[#This Row],[Precio Unitario]]*Tabla1[[#This Row],[Cantidad de Insumos]]</f>
        <v>#VALUE!</v>
      </c>
      <c r="Q1295" s="380" t="str">
        <f>IFERROR(VLOOKUP($L1295,[4]Insumos!$C$2:$F$517,4,FALSE),"")</f>
        <v/>
      </c>
      <c r="R1295" s="556"/>
    </row>
    <row r="1296" spans="2:18" x14ac:dyDescent="0.25">
      <c r="B1296" s="403" t="str">
        <f>IF(Tabla1[[#This Row],[Código_Actividad]]="","",CONCATENATE(Tabla1[[#This Row],[POA]],".",Tabla1[[#This Row],[SRS]],".",Tabla1[[#This Row],[AREA]],".",Tabla1[[#This Row],[TIPO]]))</f>
        <v/>
      </c>
      <c r="C1296" s="403" t="str">
        <f>IF(Tabla1[[#This Row],[Código_Actividad]]="","",'Formulario PPGR1'!#REF!)</f>
        <v/>
      </c>
      <c r="D1296" s="403" t="str">
        <f>IF(Tabla1[[#This Row],[Código_Actividad]]="","",'Formulario PPGR1'!#REF!)</f>
        <v/>
      </c>
      <c r="E1296" s="403" t="str">
        <f>IF(Tabla1[[#This Row],[Código_Actividad]]="","",'Formulario PPGR1'!#REF!)</f>
        <v/>
      </c>
      <c r="F1296" s="403" t="str">
        <f>IF(Tabla1[[#This Row],[Código_Actividad]]="","",'Formulario PPGR1'!#REF!)</f>
        <v/>
      </c>
      <c r="G1296" s="335"/>
      <c r="H1296" s="572" t="str">
        <f>IFERROR(VLOOKUP(Tabla1[[#This Row],[Código_Actividad]],'Formulario PPGR2'!$H$10:$I$1048576,2,FALSE),"")</f>
        <v/>
      </c>
      <c r="I1296" s="384" t="str">
        <f>IFERROR(VLOOKUP(Tabla1[[#This Row],[Código_Actividad]],Tabla2[[Código]:[Total de Acciones ]],15,FALSE),"")</f>
        <v/>
      </c>
      <c r="J1296" s="556"/>
      <c r="K1296" s="558" t="str">
        <f>IFERROR(VLOOKUP($J1296,[3]LSIns!$B$5:$C$45,2,FALSE),"")</f>
        <v/>
      </c>
      <c r="L1296" s="557"/>
      <c r="M1296" s="382" t="str">
        <f>IFERROR(VLOOKUP($L1296,[4]Insumos!$C$2:$F$517,2,FALSE),"")</f>
        <v/>
      </c>
      <c r="N1296" s="505"/>
      <c r="O1296" s="338" t="str">
        <f>IFERROR(VLOOKUP($L1296,[4]Insumos!$C$2:$F$517,3,FALSE),"")</f>
        <v/>
      </c>
      <c r="P1296" s="337" t="e">
        <f>+Tabla1[[#This Row],[Precio Unitario]]*Tabla1[[#This Row],[Cantidad de Insumos]]</f>
        <v>#VALUE!</v>
      </c>
      <c r="Q1296" s="380" t="str">
        <f>IFERROR(VLOOKUP($L1296,[4]Insumos!$C$2:$F$517,4,FALSE),"")</f>
        <v/>
      </c>
      <c r="R1296" s="556"/>
    </row>
    <row r="1297" spans="2:18" x14ac:dyDescent="0.25">
      <c r="B1297" s="403" t="str">
        <f>IF(Tabla1[[#This Row],[Código_Actividad]]="","",CONCATENATE(Tabla1[[#This Row],[POA]],".",Tabla1[[#This Row],[SRS]],".",Tabla1[[#This Row],[AREA]],".",Tabla1[[#This Row],[TIPO]]))</f>
        <v/>
      </c>
      <c r="C1297" s="403" t="str">
        <f>IF(Tabla1[[#This Row],[Código_Actividad]]="","",'Formulario PPGR1'!#REF!)</f>
        <v/>
      </c>
      <c r="D1297" s="403" t="str">
        <f>IF(Tabla1[[#This Row],[Código_Actividad]]="","",'Formulario PPGR1'!#REF!)</f>
        <v/>
      </c>
      <c r="E1297" s="403" t="str">
        <f>IF(Tabla1[[#This Row],[Código_Actividad]]="","",'Formulario PPGR1'!#REF!)</f>
        <v/>
      </c>
      <c r="F1297" s="403" t="str">
        <f>IF(Tabla1[[#This Row],[Código_Actividad]]="","",'Formulario PPGR1'!#REF!)</f>
        <v/>
      </c>
      <c r="G1297" s="335"/>
      <c r="H1297" s="572" t="str">
        <f>IFERROR(VLOOKUP(Tabla1[[#This Row],[Código_Actividad]],'Formulario PPGR2'!$H$10:$I$1048576,2,FALSE),"")</f>
        <v/>
      </c>
      <c r="I1297" s="384" t="str">
        <f>IFERROR(VLOOKUP(Tabla1[[#This Row],[Código_Actividad]],Tabla2[[Código]:[Total de Acciones ]],15,FALSE),"")</f>
        <v/>
      </c>
      <c r="J1297" s="556"/>
      <c r="K1297" s="558" t="str">
        <f>IFERROR(VLOOKUP($J1297,[3]LSIns!$B$5:$C$45,2,FALSE),"")</f>
        <v/>
      </c>
      <c r="L1297" s="557"/>
      <c r="M1297" s="382" t="str">
        <f>IFERROR(VLOOKUP($L1297,[4]Insumos!$C$2:$F$517,2,FALSE),"")</f>
        <v/>
      </c>
      <c r="N1297" s="505"/>
      <c r="O1297" s="338" t="str">
        <f>IFERROR(VLOOKUP($L1297,[4]Insumos!$C$2:$F$517,3,FALSE),"")</f>
        <v/>
      </c>
      <c r="P1297" s="337" t="e">
        <f>+Tabla1[[#This Row],[Precio Unitario]]*Tabla1[[#This Row],[Cantidad de Insumos]]</f>
        <v>#VALUE!</v>
      </c>
      <c r="Q1297" s="380" t="str">
        <f>IFERROR(VLOOKUP($L1297,[4]Insumos!$C$2:$F$517,4,FALSE),"")</f>
        <v/>
      </c>
      <c r="R1297" s="556"/>
    </row>
    <row r="1298" spans="2:18" x14ac:dyDescent="0.25">
      <c r="B1298" s="403" t="str">
        <f>IF(Tabla1[[#This Row],[Código_Actividad]]="","",CONCATENATE(Tabla1[[#This Row],[POA]],".",Tabla1[[#This Row],[SRS]],".",Tabla1[[#This Row],[AREA]],".",Tabla1[[#This Row],[TIPO]]))</f>
        <v/>
      </c>
      <c r="C1298" s="403" t="str">
        <f>IF(Tabla1[[#This Row],[Código_Actividad]]="","",'Formulario PPGR1'!#REF!)</f>
        <v/>
      </c>
      <c r="D1298" s="403" t="str">
        <f>IF(Tabla1[[#This Row],[Código_Actividad]]="","",'Formulario PPGR1'!#REF!)</f>
        <v/>
      </c>
      <c r="E1298" s="403" t="str">
        <f>IF(Tabla1[[#This Row],[Código_Actividad]]="","",'Formulario PPGR1'!#REF!)</f>
        <v/>
      </c>
      <c r="F1298" s="403" t="str">
        <f>IF(Tabla1[[#This Row],[Código_Actividad]]="","",'Formulario PPGR1'!#REF!)</f>
        <v/>
      </c>
      <c r="G1298" s="335"/>
      <c r="H1298" s="572" t="str">
        <f>IFERROR(VLOOKUP(Tabla1[[#This Row],[Código_Actividad]],'Formulario PPGR2'!$H$10:$I$1048576,2,FALSE),"")</f>
        <v/>
      </c>
      <c r="I1298" s="384" t="str">
        <f>IFERROR(VLOOKUP(Tabla1[[#This Row],[Código_Actividad]],Tabla2[[Código]:[Total de Acciones ]],15,FALSE),"")</f>
        <v/>
      </c>
      <c r="J1298" s="556"/>
      <c r="K1298" s="558" t="str">
        <f>IFERROR(VLOOKUP($J1298,[3]LSIns!$B$5:$C$45,2,FALSE),"")</f>
        <v/>
      </c>
      <c r="L1298" s="557"/>
      <c r="M1298" s="382" t="str">
        <f>IFERROR(VLOOKUP($L1298,[4]Insumos!$C$2:$F$517,2,FALSE),"")</f>
        <v/>
      </c>
      <c r="N1298" s="505"/>
      <c r="O1298" s="338" t="str">
        <f>IFERROR(VLOOKUP($L1298,[4]Insumos!$C$2:$F$517,3,FALSE),"")</f>
        <v/>
      </c>
      <c r="P1298" s="337" t="e">
        <f>+Tabla1[[#This Row],[Precio Unitario]]*Tabla1[[#This Row],[Cantidad de Insumos]]</f>
        <v>#VALUE!</v>
      </c>
      <c r="Q1298" s="380" t="str">
        <f>IFERROR(VLOOKUP($L1298,[4]Insumos!$C$2:$F$517,4,FALSE),"")</f>
        <v/>
      </c>
      <c r="R1298" s="556"/>
    </row>
    <row r="1299" spans="2:18" x14ac:dyDescent="0.25">
      <c r="B1299" s="403" t="str">
        <f>IF(Tabla1[[#This Row],[Código_Actividad]]="","",CONCATENATE(Tabla1[[#This Row],[POA]],".",Tabla1[[#This Row],[SRS]],".",Tabla1[[#This Row],[AREA]],".",Tabla1[[#This Row],[TIPO]]))</f>
        <v/>
      </c>
      <c r="C1299" s="403" t="str">
        <f>IF(Tabla1[[#This Row],[Código_Actividad]]="","",'Formulario PPGR1'!#REF!)</f>
        <v/>
      </c>
      <c r="D1299" s="403" t="str">
        <f>IF(Tabla1[[#This Row],[Código_Actividad]]="","",'Formulario PPGR1'!#REF!)</f>
        <v/>
      </c>
      <c r="E1299" s="403" t="str">
        <f>IF(Tabla1[[#This Row],[Código_Actividad]]="","",'Formulario PPGR1'!#REF!)</f>
        <v/>
      </c>
      <c r="F1299" s="403" t="str">
        <f>IF(Tabla1[[#This Row],[Código_Actividad]]="","",'Formulario PPGR1'!#REF!)</f>
        <v/>
      </c>
      <c r="G1299" s="335"/>
      <c r="H1299" s="572" t="str">
        <f>IFERROR(VLOOKUP(Tabla1[[#This Row],[Código_Actividad]],'Formulario PPGR2'!$H$10:$I$1048576,2,FALSE),"")</f>
        <v/>
      </c>
      <c r="I1299" s="384" t="str">
        <f>IFERROR(VLOOKUP(Tabla1[[#This Row],[Código_Actividad]],Tabla2[[Código]:[Total de Acciones ]],15,FALSE),"")</f>
        <v/>
      </c>
      <c r="J1299" s="556"/>
      <c r="K1299" s="558" t="str">
        <f>IFERROR(VLOOKUP($J1299,[3]LSIns!$B$5:$C$45,2,FALSE),"")</f>
        <v/>
      </c>
      <c r="L1299" s="557"/>
      <c r="M1299" s="382" t="str">
        <f>IFERROR(VLOOKUP($L1299,[4]Insumos!$C$2:$F$517,2,FALSE),"")</f>
        <v/>
      </c>
      <c r="N1299" s="505"/>
      <c r="O1299" s="338" t="str">
        <f>IFERROR(VLOOKUP($L1299,[4]Insumos!$C$2:$F$517,3,FALSE),"")</f>
        <v/>
      </c>
      <c r="P1299" s="337" t="e">
        <f>+Tabla1[[#This Row],[Precio Unitario]]*Tabla1[[#This Row],[Cantidad de Insumos]]</f>
        <v>#VALUE!</v>
      </c>
      <c r="Q1299" s="380" t="str">
        <f>IFERROR(VLOOKUP($L1299,[4]Insumos!$C$2:$F$517,4,FALSE),"")</f>
        <v/>
      </c>
      <c r="R1299" s="556"/>
    </row>
    <row r="1300" spans="2:18" x14ac:dyDescent="0.25">
      <c r="B1300" s="403" t="str">
        <f>IF(Tabla1[[#This Row],[Código_Actividad]]="","",CONCATENATE(Tabla1[[#This Row],[POA]],".",Tabla1[[#This Row],[SRS]],".",Tabla1[[#This Row],[AREA]],".",Tabla1[[#This Row],[TIPO]]))</f>
        <v/>
      </c>
      <c r="C1300" s="403" t="str">
        <f>IF(Tabla1[[#This Row],[Código_Actividad]]="","",'Formulario PPGR1'!#REF!)</f>
        <v/>
      </c>
      <c r="D1300" s="403" t="str">
        <f>IF(Tabla1[[#This Row],[Código_Actividad]]="","",'Formulario PPGR1'!#REF!)</f>
        <v/>
      </c>
      <c r="E1300" s="403" t="str">
        <f>IF(Tabla1[[#This Row],[Código_Actividad]]="","",'Formulario PPGR1'!#REF!)</f>
        <v/>
      </c>
      <c r="F1300" s="403" t="str">
        <f>IF(Tabla1[[#This Row],[Código_Actividad]]="","",'Formulario PPGR1'!#REF!)</f>
        <v/>
      </c>
      <c r="G1300" s="335"/>
      <c r="H1300" s="572" t="str">
        <f>IFERROR(VLOOKUP(Tabla1[[#This Row],[Código_Actividad]],'Formulario PPGR2'!$H$10:$I$1048576,2,FALSE),"")</f>
        <v/>
      </c>
      <c r="I1300" s="384" t="str">
        <f>IFERROR(VLOOKUP(Tabla1[[#This Row],[Código_Actividad]],Tabla2[[Código]:[Total de Acciones ]],15,FALSE),"")</f>
        <v/>
      </c>
      <c r="J1300" s="556"/>
      <c r="K1300" s="558" t="str">
        <f>IFERROR(VLOOKUP($J1300,[3]LSIns!$B$5:$C$45,2,FALSE),"")</f>
        <v/>
      </c>
      <c r="L1300" s="557"/>
      <c r="M1300" s="382" t="str">
        <f>IFERROR(VLOOKUP($L1300,[4]Insumos!$C$2:$F$517,2,FALSE),"")</f>
        <v/>
      </c>
      <c r="N1300" s="505"/>
      <c r="O1300" s="338" t="str">
        <f>IFERROR(VLOOKUP($L1300,[4]Insumos!$C$2:$F$517,3,FALSE),"")</f>
        <v/>
      </c>
      <c r="P1300" s="337" t="e">
        <f>+Tabla1[[#This Row],[Precio Unitario]]*Tabla1[[#This Row],[Cantidad de Insumos]]</f>
        <v>#VALUE!</v>
      </c>
      <c r="Q1300" s="380" t="str">
        <f>IFERROR(VLOOKUP($L1300,[4]Insumos!$C$2:$F$517,4,FALSE),"")</f>
        <v/>
      </c>
      <c r="R1300" s="556"/>
    </row>
    <row r="1301" spans="2:18" x14ac:dyDescent="0.25">
      <c r="B1301" s="403" t="str">
        <f>IF(Tabla1[[#This Row],[Código_Actividad]]="","",CONCATENATE(Tabla1[[#This Row],[POA]],".",Tabla1[[#This Row],[SRS]],".",Tabla1[[#This Row],[AREA]],".",Tabla1[[#This Row],[TIPO]]))</f>
        <v/>
      </c>
      <c r="C1301" s="403" t="str">
        <f>IF(Tabla1[[#This Row],[Código_Actividad]]="","",'Formulario PPGR1'!#REF!)</f>
        <v/>
      </c>
      <c r="D1301" s="403" t="str">
        <f>IF(Tabla1[[#This Row],[Código_Actividad]]="","",'Formulario PPGR1'!#REF!)</f>
        <v/>
      </c>
      <c r="E1301" s="403" t="str">
        <f>IF(Tabla1[[#This Row],[Código_Actividad]]="","",'Formulario PPGR1'!#REF!)</f>
        <v/>
      </c>
      <c r="F1301" s="403" t="str">
        <f>IF(Tabla1[[#This Row],[Código_Actividad]]="","",'Formulario PPGR1'!#REF!)</f>
        <v/>
      </c>
      <c r="G1301" s="335"/>
      <c r="H1301" s="572" t="str">
        <f>IFERROR(VLOOKUP(Tabla1[[#This Row],[Código_Actividad]],'Formulario PPGR2'!$H$10:$I$1048576,2,FALSE),"")</f>
        <v/>
      </c>
      <c r="I1301" s="384" t="str">
        <f>IFERROR(VLOOKUP(Tabla1[[#This Row],[Código_Actividad]],Tabla2[[Código]:[Total de Acciones ]],15,FALSE),"")</f>
        <v/>
      </c>
      <c r="J1301" s="556"/>
      <c r="K1301" s="558" t="str">
        <f>IFERROR(VLOOKUP($J1301,[3]LSIns!$B$5:$C$45,2,FALSE),"")</f>
        <v/>
      </c>
      <c r="L1301" s="557"/>
      <c r="M1301" s="382" t="str">
        <f>IFERROR(VLOOKUP($L1301,[4]Insumos!$C$2:$F$517,2,FALSE),"")</f>
        <v/>
      </c>
      <c r="N1301" s="505"/>
      <c r="O1301" s="338" t="str">
        <f>IFERROR(VLOOKUP($L1301,[4]Insumos!$C$2:$F$517,3,FALSE),"")</f>
        <v/>
      </c>
      <c r="P1301" s="337" t="e">
        <f>+Tabla1[[#This Row],[Precio Unitario]]*Tabla1[[#This Row],[Cantidad de Insumos]]</f>
        <v>#VALUE!</v>
      </c>
      <c r="Q1301" s="380" t="str">
        <f>IFERROR(VLOOKUP($L1301,[4]Insumos!$C$2:$F$517,4,FALSE),"")</f>
        <v/>
      </c>
      <c r="R1301" s="556"/>
    </row>
    <row r="1302" spans="2:18" x14ac:dyDescent="0.25">
      <c r="B1302" s="403" t="str">
        <f>IF(Tabla1[[#This Row],[Código_Actividad]]="","",CONCATENATE(Tabla1[[#This Row],[POA]],".",Tabla1[[#This Row],[SRS]],".",Tabla1[[#This Row],[AREA]],".",Tabla1[[#This Row],[TIPO]]))</f>
        <v/>
      </c>
      <c r="C1302" s="403" t="str">
        <f>IF(Tabla1[[#This Row],[Código_Actividad]]="","",'Formulario PPGR1'!#REF!)</f>
        <v/>
      </c>
      <c r="D1302" s="403" t="str">
        <f>IF(Tabla1[[#This Row],[Código_Actividad]]="","",'Formulario PPGR1'!#REF!)</f>
        <v/>
      </c>
      <c r="E1302" s="403" t="str">
        <f>IF(Tabla1[[#This Row],[Código_Actividad]]="","",'Formulario PPGR1'!#REF!)</f>
        <v/>
      </c>
      <c r="F1302" s="403" t="str">
        <f>IF(Tabla1[[#This Row],[Código_Actividad]]="","",'Formulario PPGR1'!#REF!)</f>
        <v/>
      </c>
      <c r="G1302" s="335"/>
      <c r="H1302" s="572" t="str">
        <f>IFERROR(VLOOKUP(Tabla1[[#This Row],[Código_Actividad]],'Formulario PPGR2'!$H$10:$I$1048576,2,FALSE),"")</f>
        <v/>
      </c>
      <c r="I1302" s="384" t="str">
        <f>IFERROR(VLOOKUP(Tabla1[[#This Row],[Código_Actividad]],Tabla2[[Código]:[Total de Acciones ]],15,FALSE),"")</f>
        <v/>
      </c>
      <c r="J1302" s="556"/>
      <c r="K1302" s="558" t="str">
        <f>IFERROR(VLOOKUP($J1302,[3]LSIns!$B$5:$C$45,2,FALSE),"")</f>
        <v/>
      </c>
      <c r="L1302" s="557"/>
      <c r="M1302" s="382" t="str">
        <f>IFERROR(VLOOKUP($L1302,[4]Insumos!$C$2:$F$517,2,FALSE),"")</f>
        <v/>
      </c>
      <c r="N1302" s="505"/>
      <c r="O1302" s="338" t="str">
        <f>IFERROR(VLOOKUP($L1302,[4]Insumos!$C$2:$F$517,3,FALSE),"")</f>
        <v/>
      </c>
      <c r="P1302" s="337" t="e">
        <f>+Tabla1[[#This Row],[Precio Unitario]]*Tabla1[[#This Row],[Cantidad de Insumos]]</f>
        <v>#VALUE!</v>
      </c>
      <c r="Q1302" s="380" t="str">
        <f>IFERROR(VLOOKUP($L1302,[4]Insumos!$C$2:$F$517,4,FALSE),"")</f>
        <v/>
      </c>
      <c r="R1302" s="556"/>
    </row>
    <row r="1303" spans="2:18" x14ac:dyDescent="0.25">
      <c r="B1303" s="403" t="str">
        <f>IF(Tabla1[[#This Row],[Código_Actividad]]="","",CONCATENATE(Tabla1[[#This Row],[POA]],".",Tabla1[[#This Row],[SRS]],".",Tabla1[[#This Row],[AREA]],".",Tabla1[[#This Row],[TIPO]]))</f>
        <v/>
      </c>
      <c r="C1303" s="403" t="str">
        <f>IF(Tabla1[[#This Row],[Código_Actividad]]="","",'Formulario PPGR1'!#REF!)</f>
        <v/>
      </c>
      <c r="D1303" s="403" t="str">
        <f>IF(Tabla1[[#This Row],[Código_Actividad]]="","",'Formulario PPGR1'!#REF!)</f>
        <v/>
      </c>
      <c r="E1303" s="403" t="str">
        <f>IF(Tabla1[[#This Row],[Código_Actividad]]="","",'Formulario PPGR1'!#REF!)</f>
        <v/>
      </c>
      <c r="F1303" s="403" t="str">
        <f>IF(Tabla1[[#This Row],[Código_Actividad]]="","",'Formulario PPGR1'!#REF!)</f>
        <v/>
      </c>
      <c r="G1303" s="335"/>
      <c r="H1303" s="572" t="str">
        <f>IFERROR(VLOOKUP(Tabla1[[#This Row],[Código_Actividad]],'Formulario PPGR2'!$H$10:$I$1048576,2,FALSE),"")</f>
        <v/>
      </c>
      <c r="I1303" s="384" t="str">
        <f>IFERROR(VLOOKUP(Tabla1[[#This Row],[Código_Actividad]],Tabla2[[Código]:[Total de Acciones ]],15,FALSE),"")</f>
        <v/>
      </c>
      <c r="J1303" s="556"/>
      <c r="K1303" s="558" t="str">
        <f>IFERROR(VLOOKUP($J1303,[3]LSIns!$B$5:$C$45,2,FALSE),"")</f>
        <v/>
      </c>
      <c r="L1303" s="557"/>
      <c r="M1303" s="382" t="str">
        <f>IFERROR(VLOOKUP($L1303,[4]Insumos!$C$2:$F$517,2,FALSE),"")</f>
        <v/>
      </c>
      <c r="N1303" s="505"/>
      <c r="O1303" s="338" t="str">
        <f>IFERROR(VLOOKUP($L1303,[4]Insumos!$C$2:$F$517,3,FALSE),"")</f>
        <v/>
      </c>
      <c r="P1303" s="337" t="e">
        <f>+Tabla1[[#This Row],[Precio Unitario]]*Tabla1[[#This Row],[Cantidad de Insumos]]</f>
        <v>#VALUE!</v>
      </c>
      <c r="Q1303" s="380" t="str">
        <f>IFERROR(VLOOKUP($L1303,[4]Insumos!$C$2:$F$517,4,FALSE),"")</f>
        <v/>
      </c>
      <c r="R1303" s="556"/>
    </row>
    <row r="1304" spans="2:18" x14ac:dyDescent="0.25">
      <c r="B1304" s="403" t="str">
        <f>IF(Tabla1[[#This Row],[Código_Actividad]]="","",CONCATENATE(Tabla1[[#This Row],[POA]],".",Tabla1[[#This Row],[SRS]],".",Tabla1[[#This Row],[AREA]],".",Tabla1[[#This Row],[TIPO]]))</f>
        <v/>
      </c>
      <c r="C1304" s="403" t="str">
        <f>IF(Tabla1[[#This Row],[Código_Actividad]]="","",'Formulario PPGR1'!#REF!)</f>
        <v/>
      </c>
      <c r="D1304" s="403" t="str">
        <f>IF(Tabla1[[#This Row],[Código_Actividad]]="","",'Formulario PPGR1'!#REF!)</f>
        <v/>
      </c>
      <c r="E1304" s="403" t="str">
        <f>IF(Tabla1[[#This Row],[Código_Actividad]]="","",'Formulario PPGR1'!#REF!)</f>
        <v/>
      </c>
      <c r="F1304" s="403" t="str">
        <f>IF(Tabla1[[#This Row],[Código_Actividad]]="","",'Formulario PPGR1'!#REF!)</f>
        <v/>
      </c>
      <c r="G1304" s="335"/>
      <c r="H1304" s="572" t="str">
        <f>IFERROR(VLOOKUP(Tabla1[[#This Row],[Código_Actividad]],'Formulario PPGR2'!$H$10:$I$1048576,2,FALSE),"")</f>
        <v/>
      </c>
      <c r="I1304" s="384" t="str">
        <f>IFERROR(VLOOKUP(Tabla1[[#This Row],[Código_Actividad]],Tabla2[[Código]:[Total de Acciones ]],15,FALSE),"")</f>
        <v/>
      </c>
      <c r="J1304" s="556"/>
      <c r="K1304" s="558" t="str">
        <f>IFERROR(VLOOKUP($J1304,[3]LSIns!$B$5:$C$45,2,FALSE),"")</f>
        <v/>
      </c>
      <c r="L1304" s="557"/>
      <c r="M1304" s="382" t="str">
        <f>IFERROR(VLOOKUP($L1304,[4]Insumos!$C$2:$F$517,2,FALSE),"")</f>
        <v/>
      </c>
      <c r="N1304" s="505"/>
      <c r="O1304" s="338" t="str">
        <f>IFERROR(VLOOKUP($L1304,[4]Insumos!$C$2:$F$517,3,FALSE),"")</f>
        <v/>
      </c>
      <c r="P1304" s="337" t="e">
        <f>+Tabla1[[#This Row],[Precio Unitario]]*Tabla1[[#This Row],[Cantidad de Insumos]]</f>
        <v>#VALUE!</v>
      </c>
      <c r="Q1304" s="380" t="str">
        <f>IFERROR(VLOOKUP($L1304,[4]Insumos!$C$2:$F$517,4,FALSE),"")</f>
        <v/>
      </c>
      <c r="R1304" s="556"/>
    </row>
    <row r="1305" spans="2:18" x14ac:dyDescent="0.25">
      <c r="B1305" s="403" t="str">
        <f>IF(Tabla1[[#This Row],[Código_Actividad]]="","",CONCATENATE(Tabla1[[#This Row],[POA]],".",Tabla1[[#This Row],[SRS]],".",Tabla1[[#This Row],[AREA]],".",Tabla1[[#This Row],[TIPO]]))</f>
        <v/>
      </c>
      <c r="C1305" s="403" t="str">
        <f>IF(Tabla1[[#This Row],[Código_Actividad]]="","",'Formulario PPGR1'!#REF!)</f>
        <v/>
      </c>
      <c r="D1305" s="403" t="str">
        <f>IF(Tabla1[[#This Row],[Código_Actividad]]="","",'Formulario PPGR1'!#REF!)</f>
        <v/>
      </c>
      <c r="E1305" s="403" t="str">
        <f>IF(Tabla1[[#This Row],[Código_Actividad]]="","",'Formulario PPGR1'!#REF!)</f>
        <v/>
      </c>
      <c r="F1305" s="403" t="str">
        <f>IF(Tabla1[[#This Row],[Código_Actividad]]="","",'Formulario PPGR1'!#REF!)</f>
        <v/>
      </c>
      <c r="G1305" s="335"/>
      <c r="H1305" s="572" t="str">
        <f>IFERROR(VLOOKUP(Tabla1[[#This Row],[Código_Actividad]],'Formulario PPGR2'!$H$10:$I$1048576,2,FALSE),"")</f>
        <v/>
      </c>
      <c r="I1305" s="384" t="str">
        <f>IFERROR(VLOOKUP(Tabla1[[#This Row],[Código_Actividad]],Tabla2[[Código]:[Total de Acciones ]],15,FALSE),"")</f>
        <v/>
      </c>
      <c r="J1305" s="556"/>
      <c r="K1305" s="558" t="str">
        <f>IFERROR(VLOOKUP($J1305,[3]LSIns!$B$5:$C$45,2,FALSE),"")</f>
        <v/>
      </c>
      <c r="L1305" s="557"/>
      <c r="M1305" s="382" t="str">
        <f>IFERROR(VLOOKUP($L1305,[4]Insumos!$C$2:$F$517,2,FALSE),"")</f>
        <v/>
      </c>
      <c r="N1305" s="505"/>
      <c r="O1305" s="338" t="str">
        <f>IFERROR(VLOOKUP($L1305,[4]Insumos!$C$2:$F$517,3,FALSE),"")</f>
        <v/>
      </c>
      <c r="P1305" s="337" t="e">
        <f>+Tabla1[[#This Row],[Precio Unitario]]*Tabla1[[#This Row],[Cantidad de Insumos]]</f>
        <v>#VALUE!</v>
      </c>
      <c r="Q1305" s="380" t="str">
        <f>IFERROR(VLOOKUP($L1305,[4]Insumos!$C$2:$F$517,4,FALSE),"")</f>
        <v/>
      </c>
      <c r="R1305" s="556"/>
    </row>
    <row r="1306" spans="2:18" x14ac:dyDescent="0.25">
      <c r="B1306" s="403" t="str">
        <f>IF(Tabla1[[#This Row],[Código_Actividad]]="","",CONCATENATE(Tabla1[[#This Row],[POA]],".",Tabla1[[#This Row],[SRS]],".",Tabla1[[#This Row],[AREA]],".",Tabla1[[#This Row],[TIPO]]))</f>
        <v/>
      </c>
      <c r="C1306" s="403" t="str">
        <f>IF(Tabla1[[#This Row],[Código_Actividad]]="","",'Formulario PPGR1'!#REF!)</f>
        <v/>
      </c>
      <c r="D1306" s="403" t="str">
        <f>IF(Tabla1[[#This Row],[Código_Actividad]]="","",'Formulario PPGR1'!#REF!)</f>
        <v/>
      </c>
      <c r="E1306" s="403" t="str">
        <f>IF(Tabla1[[#This Row],[Código_Actividad]]="","",'Formulario PPGR1'!#REF!)</f>
        <v/>
      </c>
      <c r="F1306" s="403" t="str">
        <f>IF(Tabla1[[#This Row],[Código_Actividad]]="","",'Formulario PPGR1'!#REF!)</f>
        <v/>
      </c>
      <c r="G1306" s="335"/>
      <c r="H1306" s="572" t="str">
        <f>IFERROR(VLOOKUP(Tabla1[[#This Row],[Código_Actividad]],'Formulario PPGR2'!$H$10:$I$1048576,2,FALSE),"")</f>
        <v/>
      </c>
      <c r="I1306" s="384" t="str">
        <f>IFERROR(VLOOKUP(Tabla1[[#This Row],[Código_Actividad]],Tabla2[[Código]:[Total de Acciones ]],15,FALSE),"")</f>
        <v/>
      </c>
      <c r="J1306" s="556"/>
      <c r="K1306" s="558" t="str">
        <f>IFERROR(VLOOKUP($J1306,[3]LSIns!$B$5:$C$45,2,FALSE),"")</f>
        <v/>
      </c>
      <c r="L1306" s="557"/>
      <c r="M1306" s="382" t="str">
        <f>IFERROR(VLOOKUP($L1306,[4]Insumos!$C$2:$F$517,2,FALSE),"")</f>
        <v/>
      </c>
      <c r="N1306" s="505"/>
      <c r="O1306" s="338" t="str">
        <f>IFERROR(VLOOKUP($L1306,[4]Insumos!$C$2:$F$517,3,FALSE),"")</f>
        <v/>
      </c>
      <c r="P1306" s="337" t="e">
        <f>+Tabla1[[#This Row],[Precio Unitario]]*Tabla1[[#This Row],[Cantidad de Insumos]]</f>
        <v>#VALUE!</v>
      </c>
      <c r="Q1306" s="380" t="str">
        <f>IFERROR(VLOOKUP($L1306,[4]Insumos!$C$2:$F$517,4,FALSE),"")</f>
        <v/>
      </c>
      <c r="R1306" s="556"/>
    </row>
    <row r="1307" spans="2:18" x14ac:dyDescent="0.25">
      <c r="B1307" s="403" t="str">
        <f>IF(Tabla1[[#This Row],[Código_Actividad]]="","",CONCATENATE(Tabla1[[#This Row],[POA]],".",Tabla1[[#This Row],[SRS]],".",Tabla1[[#This Row],[AREA]],".",Tabla1[[#This Row],[TIPO]]))</f>
        <v/>
      </c>
      <c r="C1307" s="403" t="str">
        <f>IF(Tabla1[[#This Row],[Código_Actividad]]="","",'Formulario PPGR1'!#REF!)</f>
        <v/>
      </c>
      <c r="D1307" s="403" t="str">
        <f>IF(Tabla1[[#This Row],[Código_Actividad]]="","",'Formulario PPGR1'!#REF!)</f>
        <v/>
      </c>
      <c r="E1307" s="403" t="str">
        <f>IF(Tabla1[[#This Row],[Código_Actividad]]="","",'Formulario PPGR1'!#REF!)</f>
        <v/>
      </c>
      <c r="F1307" s="403" t="str">
        <f>IF(Tabla1[[#This Row],[Código_Actividad]]="","",'Formulario PPGR1'!#REF!)</f>
        <v/>
      </c>
      <c r="G1307" s="335"/>
      <c r="H1307" s="572" t="str">
        <f>IFERROR(VLOOKUP(Tabla1[[#This Row],[Código_Actividad]],'Formulario PPGR2'!$H$10:$I$1048576,2,FALSE),"")</f>
        <v/>
      </c>
      <c r="I1307" s="384" t="str">
        <f>IFERROR(VLOOKUP(Tabla1[[#This Row],[Código_Actividad]],Tabla2[[Código]:[Total de Acciones ]],15,FALSE),"")</f>
        <v/>
      </c>
      <c r="J1307" s="556"/>
      <c r="K1307" s="558" t="str">
        <f>IFERROR(VLOOKUP($J1307,[3]LSIns!$B$5:$C$45,2,FALSE),"")</f>
        <v/>
      </c>
      <c r="L1307" s="557"/>
      <c r="M1307" s="382" t="str">
        <f>IFERROR(VLOOKUP($L1307,[4]Insumos!$C$2:$F$517,2,FALSE),"")</f>
        <v/>
      </c>
      <c r="N1307" s="505"/>
      <c r="O1307" s="338" t="str">
        <f>IFERROR(VLOOKUP($L1307,[4]Insumos!$C$2:$F$517,3,FALSE),"")</f>
        <v/>
      </c>
      <c r="P1307" s="337" t="e">
        <f>+Tabla1[[#This Row],[Precio Unitario]]*Tabla1[[#This Row],[Cantidad de Insumos]]</f>
        <v>#VALUE!</v>
      </c>
      <c r="Q1307" s="380" t="str">
        <f>IFERROR(VLOOKUP($L1307,[4]Insumos!$C$2:$F$517,4,FALSE),"")</f>
        <v/>
      </c>
      <c r="R1307" s="556"/>
    </row>
    <row r="1308" spans="2:18" x14ac:dyDescent="0.25">
      <c r="B1308" s="403" t="str">
        <f>IF(Tabla1[[#This Row],[Código_Actividad]]="","",CONCATENATE(Tabla1[[#This Row],[POA]],".",Tabla1[[#This Row],[SRS]],".",Tabla1[[#This Row],[AREA]],".",Tabla1[[#This Row],[TIPO]]))</f>
        <v/>
      </c>
      <c r="C1308" s="403" t="str">
        <f>IF(Tabla1[[#This Row],[Código_Actividad]]="","",'Formulario PPGR1'!#REF!)</f>
        <v/>
      </c>
      <c r="D1308" s="403" t="str">
        <f>IF(Tabla1[[#This Row],[Código_Actividad]]="","",'Formulario PPGR1'!#REF!)</f>
        <v/>
      </c>
      <c r="E1308" s="403" t="str">
        <f>IF(Tabla1[[#This Row],[Código_Actividad]]="","",'Formulario PPGR1'!#REF!)</f>
        <v/>
      </c>
      <c r="F1308" s="403" t="str">
        <f>IF(Tabla1[[#This Row],[Código_Actividad]]="","",'Formulario PPGR1'!#REF!)</f>
        <v/>
      </c>
      <c r="G1308" s="335"/>
      <c r="H1308" s="572" t="str">
        <f>IFERROR(VLOOKUP(Tabla1[[#This Row],[Código_Actividad]],'Formulario PPGR2'!$H$10:$I$1048576,2,FALSE),"")</f>
        <v/>
      </c>
      <c r="I1308" s="384" t="str">
        <f>IFERROR(VLOOKUP(Tabla1[[#This Row],[Código_Actividad]],Tabla2[[Código]:[Total de Acciones ]],15,FALSE),"")</f>
        <v/>
      </c>
      <c r="J1308" s="556"/>
      <c r="K1308" s="558" t="str">
        <f>IFERROR(VLOOKUP($J1308,[3]LSIns!$B$5:$C$45,2,FALSE),"")</f>
        <v/>
      </c>
      <c r="L1308" s="557"/>
      <c r="M1308" s="382" t="str">
        <f>IFERROR(VLOOKUP($L1308,[4]Insumos!$C$2:$F$517,2,FALSE),"")</f>
        <v/>
      </c>
      <c r="N1308" s="505"/>
      <c r="O1308" s="338" t="str">
        <f>IFERROR(VLOOKUP($L1308,[4]Insumos!$C$2:$F$517,3,FALSE),"")</f>
        <v/>
      </c>
      <c r="P1308" s="337" t="e">
        <f>+Tabla1[[#This Row],[Precio Unitario]]*Tabla1[[#This Row],[Cantidad de Insumos]]</f>
        <v>#VALUE!</v>
      </c>
      <c r="Q1308" s="380" t="str">
        <f>IFERROR(VLOOKUP($L1308,[4]Insumos!$C$2:$F$517,4,FALSE),"")</f>
        <v/>
      </c>
      <c r="R1308" s="556"/>
    </row>
    <row r="1309" spans="2:18" x14ac:dyDescent="0.25">
      <c r="B1309" s="403" t="str">
        <f>IF(Tabla1[[#This Row],[Código_Actividad]]="","",CONCATENATE(Tabla1[[#This Row],[POA]],".",Tabla1[[#This Row],[SRS]],".",Tabla1[[#This Row],[AREA]],".",Tabla1[[#This Row],[TIPO]]))</f>
        <v/>
      </c>
      <c r="C1309" s="403" t="str">
        <f>IF(Tabla1[[#This Row],[Código_Actividad]]="","",'Formulario PPGR1'!#REF!)</f>
        <v/>
      </c>
      <c r="D1309" s="403" t="str">
        <f>IF(Tabla1[[#This Row],[Código_Actividad]]="","",'Formulario PPGR1'!#REF!)</f>
        <v/>
      </c>
      <c r="E1309" s="403" t="str">
        <f>IF(Tabla1[[#This Row],[Código_Actividad]]="","",'Formulario PPGR1'!#REF!)</f>
        <v/>
      </c>
      <c r="F1309" s="403" t="str">
        <f>IF(Tabla1[[#This Row],[Código_Actividad]]="","",'Formulario PPGR1'!#REF!)</f>
        <v/>
      </c>
      <c r="G1309" s="335"/>
      <c r="H1309" s="572" t="str">
        <f>IFERROR(VLOOKUP(Tabla1[[#This Row],[Código_Actividad]],'Formulario PPGR2'!$H$10:$I$1048576,2,FALSE),"")</f>
        <v/>
      </c>
      <c r="I1309" s="384" t="str">
        <f>IFERROR(VLOOKUP(Tabla1[[#This Row],[Código_Actividad]],Tabla2[[Código]:[Total de Acciones ]],15,FALSE),"")</f>
        <v/>
      </c>
      <c r="J1309" s="556"/>
      <c r="K1309" s="558" t="str">
        <f>IFERROR(VLOOKUP($J1309,[3]LSIns!$B$5:$C$45,2,FALSE),"")</f>
        <v/>
      </c>
      <c r="L1309" s="557"/>
      <c r="M1309" s="382" t="str">
        <f>IFERROR(VLOOKUP($L1309,[4]Insumos!$C$2:$F$517,2,FALSE),"")</f>
        <v/>
      </c>
      <c r="N1309" s="505"/>
      <c r="O1309" s="338" t="str">
        <f>IFERROR(VLOOKUP($L1309,[4]Insumos!$C$2:$F$517,3,FALSE),"")</f>
        <v/>
      </c>
      <c r="P1309" s="337" t="e">
        <f>+Tabla1[[#This Row],[Precio Unitario]]*Tabla1[[#This Row],[Cantidad de Insumos]]</f>
        <v>#VALUE!</v>
      </c>
      <c r="Q1309" s="380" t="str">
        <f>IFERROR(VLOOKUP($L1309,[4]Insumos!$C$2:$F$517,4,FALSE),"")</f>
        <v/>
      </c>
      <c r="R1309" s="556"/>
    </row>
    <row r="1310" spans="2:18" x14ac:dyDescent="0.25">
      <c r="B1310" s="403" t="str">
        <f>IF(Tabla1[[#This Row],[Código_Actividad]]="","",CONCATENATE(Tabla1[[#This Row],[POA]],".",Tabla1[[#This Row],[SRS]],".",Tabla1[[#This Row],[AREA]],".",Tabla1[[#This Row],[TIPO]]))</f>
        <v/>
      </c>
      <c r="C1310" s="403" t="str">
        <f>IF(Tabla1[[#This Row],[Código_Actividad]]="","",'Formulario PPGR1'!#REF!)</f>
        <v/>
      </c>
      <c r="D1310" s="403" t="str">
        <f>IF(Tabla1[[#This Row],[Código_Actividad]]="","",'Formulario PPGR1'!#REF!)</f>
        <v/>
      </c>
      <c r="E1310" s="403" t="str">
        <f>IF(Tabla1[[#This Row],[Código_Actividad]]="","",'Formulario PPGR1'!#REF!)</f>
        <v/>
      </c>
      <c r="F1310" s="403" t="str">
        <f>IF(Tabla1[[#This Row],[Código_Actividad]]="","",'Formulario PPGR1'!#REF!)</f>
        <v/>
      </c>
      <c r="G1310" s="335"/>
      <c r="H1310" s="572" t="str">
        <f>IFERROR(VLOOKUP(Tabla1[[#This Row],[Código_Actividad]],'Formulario PPGR2'!$H$10:$I$1048576,2,FALSE),"")</f>
        <v/>
      </c>
      <c r="I1310" s="384" t="str">
        <f>IFERROR(VLOOKUP(Tabla1[[#This Row],[Código_Actividad]],Tabla2[[Código]:[Total de Acciones ]],15,FALSE),"")</f>
        <v/>
      </c>
      <c r="J1310" s="556"/>
      <c r="K1310" s="558" t="str">
        <f>IFERROR(VLOOKUP($J1310,[3]LSIns!$B$5:$C$45,2,FALSE),"")</f>
        <v/>
      </c>
      <c r="L1310" s="557"/>
      <c r="M1310" s="382" t="str">
        <f>IFERROR(VLOOKUP($L1310,[4]Insumos!$C$2:$F$517,2,FALSE),"")</f>
        <v/>
      </c>
      <c r="N1310" s="505"/>
      <c r="O1310" s="338" t="str">
        <f>IFERROR(VLOOKUP($L1310,[4]Insumos!$C$2:$F$517,3,FALSE),"")</f>
        <v/>
      </c>
      <c r="P1310" s="337" t="e">
        <f>+Tabla1[[#This Row],[Precio Unitario]]*Tabla1[[#This Row],[Cantidad de Insumos]]</f>
        <v>#VALUE!</v>
      </c>
      <c r="Q1310" s="380" t="str">
        <f>IFERROR(VLOOKUP($L1310,[4]Insumos!$C$2:$F$517,4,FALSE),"")</f>
        <v/>
      </c>
      <c r="R1310" s="556"/>
    </row>
    <row r="1311" spans="2:18" x14ac:dyDescent="0.25">
      <c r="B1311" s="403" t="str">
        <f>IF(Tabla1[[#This Row],[Código_Actividad]]="","",CONCATENATE(Tabla1[[#This Row],[POA]],".",Tabla1[[#This Row],[SRS]],".",Tabla1[[#This Row],[AREA]],".",Tabla1[[#This Row],[TIPO]]))</f>
        <v/>
      </c>
      <c r="C1311" s="403" t="str">
        <f>IF(Tabla1[[#This Row],[Código_Actividad]]="","",'Formulario PPGR1'!#REF!)</f>
        <v/>
      </c>
      <c r="D1311" s="403" t="str">
        <f>IF(Tabla1[[#This Row],[Código_Actividad]]="","",'Formulario PPGR1'!#REF!)</f>
        <v/>
      </c>
      <c r="E1311" s="403" t="str">
        <f>IF(Tabla1[[#This Row],[Código_Actividad]]="","",'Formulario PPGR1'!#REF!)</f>
        <v/>
      </c>
      <c r="F1311" s="403" t="str">
        <f>IF(Tabla1[[#This Row],[Código_Actividad]]="","",'Formulario PPGR1'!#REF!)</f>
        <v/>
      </c>
      <c r="G1311" s="335"/>
      <c r="H1311" s="572" t="str">
        <f>IFERROR(VLOOKUP(Tabla1[[#This Row],[Código_Actividad]],'Formulario PPGR2'!$H$10:$I$1048576,2,FALSE),"")</f>
        <v/>
      </c>
      <c r="I1311" s="384" t="str">
        <f>IFERROR(VLOOKUP(Tabla1[[#This Row],[Código_Actividad]],Tabla2[[Código]:[Total de Acciones ]],15,FALSE),"")</f>
        <v/>
      </c>
      <c r="J1311" s="556"/>
      <c r="K1311" s="558" t="str">
        <f>IFERROR(VLOOKUP($J1311,[3]LSIns!$B$5:$C$45,2,FALSE),"")</f>
        <v/>
      </c>
      <c r="L1311" s="557"/>
      <c r="M1311" s="382" t="str">
        <f>IFERROR(VLOOKUP($L1311,[4]Insumos!$C$2:$F$517,2,FALSE),"")</f>
        <v/>
      </c>
      <c r="N1311" s="505"/>
      <c r="O1311" s="338" t="str">
        <f>IFERROR(VLOOKUP($L1311,[4]Insumos!$C$2:$F$517,3,FALSE),"")</f>
        <v/>
      </c>
      <c r="P1311" s="337" t="e">
        <f>+Tabla1[[#This Row],[Precio Unitario]]*Tabla1[[#This Row],[Cantidad de Insumos]]</f>
        <v>#VALUE!</v>
      </c>
      <c r="Q1311" s="380" t="str">
        <f>IFERROR(VLOOKUP($L1311,[4]Insumos!$C$2:$F$517,4,FALSE),"")</f>
        <v/>
      </c>
      <c r="R1311" s="556"/>
    </row>
    <row r="1312" spans="2:18" x14ac:dyDescent="0.25">
      <c r="B1312" s="403" t="str">
        <f>IF(Tabla1[[#This Row],[Código_Actividad]]="","",CONCATENATE(Tabla1[[#This Row],[POA]],".",Tabla1[[#This Row],[SRS]],".",Tabla1[[#This Row],[AREA]],".",Tabla1[[#This Row],[TIPO]]))</f>
        <v/>
      </c>
      <c r="C1312" s="403" t="str">
        <f>IF(Tabla1[[#This Row],[Código_Actividad]]="","",'Formulario PPGR1'!#REF!)</f>
        <v/>
      </c>
      <c r="D1312" s="403" t="str">
        <f>IF(Tabla1[[#This Row],[Código_Actividad]]="","",'Formulario PPGR1'!#REF!)</f>
        <v/>
      </c>
      <c r="E1312" s="403" t="str">
        <f>IF(Tabla1[[#This Row],[Código_Actividad]]="","",'Formulario PPGR1'!#REF!)</f>
        <v/>
      </c>
      <c r="F1312" s="403" t="str">
        <f>IF(Tabla1[[#This Row],[Código_Actividad]]="","",'Formulario PPGR1'!#REF!)</f>
        <v/>
      </c>
      <c r="G1312" s="335"/>
      <c r="H1312" s="572" t="str">
        <f>IFERROR(VLOOKUP(Tabla1[[#This Row],[Código_Actividad]],'Formulario PPGR2'!$H$10:$I$1048576,2,FALSE),"")</f>
        <v/>
      </c>
      <c r="I1312" s="384" t="str">
        <f>IFERROR(VLOOKUP(Tabla1[[#This Row],[Código_Actividad]],Tabla2[[Código]:[Total de Acciones ]],15,FALSE),"")</f>
        <v/>
      </c>
      <c r="J1312" s="556"/>
      <c r="K1312" s="558" t="str">
        <f>IFERROR(VLOOKUP($J1312,[3]LSIns!$B$5:$C$45,2,FALSE),"")</f>
        <v/>
      </c>
      <c r="L1312" s="557"/>
      <c r="M1312" s="382" t="str">
        <f>IFERROR(VLOOKUP($L1312,[4]Insumos!$C$2:$F$517,2,FALSE),"")</f>
        <v/>
      </c>
      <c r="N1312" s="505"/>
      <c r="O1312" s="338" t="str">
        <f>IFERROR(VLOOKUP($L1312,[4]Insumos!$C$2:$F$517,3,FALSE),"")</f>
        <v/>
      </c>
      <c r="P1312" s="337" t="e">
        <f>+Tabla1[[#This Row],[Precio Unitario]]*Tabla1[[#This Row],[Cantidad de Insumos]]</f>
        <v>#VALUE!</v>
      </c>
      <c r="Q1312" s="380" t="str">
        <f>IFERROR(VLOOKUP($L1312,[4]Insumos!$C$2:$F$517,4,FALSE),"")</f>
        <v/>
      </c>
      <c r="R1312" s="556"/>
    </row>
    <row r="1313" spans="2:18" x14ac:dyDescent="0.25">
      <c r="B1313" s="403" t="str">
        <f>IF(Tabla1[[#This Row],[Código_Actividad]]="","",CONCATENATE(Tabla1[[#This Row],[POA]],".",Tabla1[[#This Row],[SRS]],".",Tabla1[[#This Row],[AREA]],".",Tabla1[[#This Row],[TIPO]]))</f>
        <v/>
      </c>
      <c r="C1313" s="403" t="str">
        <f>IF(Tabla1[[#This Row],[Código_Actividad]]="","",'Formulario PPGR1'!#REF!)</f>
        <v/>
      </c>
      <c r="D1313" s="403" t="str">
        <f>IF(Tabla1[[#This Row],[Código_Actividad]]="","",'Formulario PPGR1'!#REF!)</f>
        <v/>
      </c>
      <c r="E1313" s="403" t="str">
        <f>IF(Tabla1[[#This Row],[Código_Actividad]]="","",'Formulario PPGR1'!#REF!)</f>
        <v/>
      </c>
      <c r="F1313" s="403" t="str">
        <f>IF(Tabla1[[#This Row],[Código_Actividad]]="","",'Formulario PPGR1'!#REF!)</f>
        <v/>
      </c>
      <c r="G1313" s="335"/>
      <c r="H1313" s="572" t="str">
        <f>IFERROR(VLOOKUP(Tabla1[[#This Row],[Código_Actividad]],'Formulario PPGR2'!$H$10:$I$1048576,2,FALSE),"")</f>
        <v/>
      </c>
      <c r="I1313" s="384" t="str">
        <f>IFERROR(VLOOKUP(Tabla1[[#This Row],[Código_Actividad]],Tabla2[[Código]:[Total de Acciones ]],15,FALSE),"")</f>
        <v/>
      </c>
      <c r="J1313" s="556"/>
      <c r="K1313" s="558" t="str">
        <f>IFERROR(VLOOKUP($J1313,[3]LSIns!$B$5:$C$45,2,FALSE),"")</f>
        <v/>
      </c>
      <c r="L1313" s="557"/>
      <c r="M1313" s="382" t="str">
        <f>IFERROR(VLOOKUP($L1313,[4]Insumos!$C$2:$F$517,2,FALSE),"")</f>
        <v/>
      </c>
      <c r="N1313" s="505"/>
      <c r="O1313" s="338" t="str">
        <f>IFERROR(VLOOKUP($L1313,[4]Insumos!$C$2:$F$517,3,FALSE),"")</f>
        <v/>
      </c>
      <c r="P1313" s="337" t="e">
        <f>+Tabla1[[#This Row],[Precio Unitario]]*Tabla1[[#This Row],[Cantidad de Insumos]]</f>
        <v>#VALUE!</v>
      </c>
      <c r="Q1313" s="380" t="str">
        <f>IFERROR(VLOOKUP($L1313,[4]Insumos!$C$2:$F$517,4,FALSE),"")</f>
        <v/>
      </c>
      <c r="R1313" s="556"/>
    </row>
    <row r="1314" spans="2:18" x14ac:dyDescent="0.25">
      <c r="B1314" s="403" t="str">
        <f>IF(Tabla1[[#This Row],[Código_Actividad]]="","",CONCATENATE(Tabla1[[#This Row],[POA]],".",Tabla1[[#This Row],[SRS]],".",Tabla1[[#This Row],[AREA]],".",Tabla1[[#This Row],[TIPO]]))</f>
        <v/>
      </c>
      <c r="C1314" s="403" t="str">
        <f>IF(Tabla1[[#This Row],[Código_Actividad]]="","",'Formulario PPGR1'!#REF!)</f>
        <v/>
      </c>
      <c r="D1314" s="403" t="str">
        <f>IF(Tabla1[[#This Row],[Código_Actividad]]="","",'Formulario PPGR1'!#REF!)</f>
        <v/>
      </c>
      <c r="E1314" s="403" t="str">
        <f>IF(Tabla1[[#This Row],[Código_Actividad]]="","",'Formulario PPGR1'!#REF!)</f>
        <v/>
      </c>
      <c r="F1314" s="403" t="str">
        <f>IF(Tabla1[[#This Row],[Código_Actividad]]="","",'Formulario PPGR1'!#REF!)</f>
        <v/>
      </c>
      <c r="G1314" s="335"/>
      <c r="H1314" s="572" t="str">
        <f>IFERROR(VLOOKUP(Tabla1[[#This Row],[Código_Actividad]],'Formulario PPGR2'!$H$10:$I$1048576,2,FALSE),"")</f>
        <v/>
      </c>
      <c r="I1314" s="384" t="str">
        <f>IFERROR(VLOOKUP(Tabla1[[#This Row],[Código_Actividad]],Tabla2[[Código]:[Total de Acciones ]],15,FALSE),"")</f>
        <v/>
      </c>
      <c r="J1314" s="556"/>
      <c r="K1314" s="558" t="str">
        <f>IFERROR(VLOOKUP($J1314,[3]LSIns!$B$5:$C$45,2,FALSE),"")</f>
        <v/>
      </c>
      <c r="L1314" s="557"/>
      <c r="M1314" s="382" t="str">
        <f>IFERROR(VLOOKUP($L1314,[4]Insumos!$C$2:$F$517,2,FALSE),"")</f>
        <v/>
      </c>
      <c r="N1314" s="505"/>
      <c r="O1314" s="338" t="str">
        <f>IFERROR(VLOOKUP($L1314,[4]Insumos!$C$2:$F$517,3,FALSE),"")</f>
        <v/>
      </c>
      <c r="P1314" s="337" t="e">
        <f>+Tabla1[[#This Row],[Precio Unitario]]*Tabla1[[#This Row],[Cantidad de Insumos]]</f>
        <v>#VALUE!</v>
      </c>
      <c r="Q1314" s="380" t="str">
        <f>IFERROR(VLOOKUP($L1314,[4]Insumos!$C$2:$F$517,4,FALSE),"")</f>
        <v/>
      </c>
      <c r="R1314" s="556"/>
    </row>
    <row r="1315" spans="2:18" x14ac:dyDescent="0.25">
      <c r="B1315" s="403" t="str">
        <f>IF(Tabla1[[#This Row],[Código_Actividad]]="","",CONCATENATE(Tabla1[[#This Row],[POA]],".",Tabla1[[#This Row],[SRS]],".",Tabla1[[#This Row],[AREA]],".",Tabla1[[#This Row],[TIPO]]))</f>
        <v/>
      </c>
      <c r="C1315" s="403" t="str">
        <f>IF(Tabla1[[#This Row],[Código_Actividad]]="","",'Formulario PPGR1'!#REF!)</f>
        <v/>
      </c>
      <c r="D1315" s="403" t="str">
        <f>IF(Tabla1[[#This Row],[Código_Actividad]]="","",'Formulario PPGR1'!#REF!)</f>
        <v/>
      </c>
      <c r="E1315" s="403" t="str">
        <f>IF(Tabla1[[#This Row],[Código_Actividad]]="","",'Formulario PPGR1'!#REF!)</f>
        <v/>
      </c>
      <c r="F1315" s="403" t="str">
        <f>IF(Tabla1[[#This Row],[Código_Actividad]]="","",'Formulario PPGR1'!#REF!)</f>
        <v/>
      </c>
      <c r="G1315" s="335"/>
      <c r="H1315" s="572" t="str">
        <f>IFERROR(VLOOKUP(Tabla1[[#This Row],[Código_Actividad]],'Formulario PPGR2'!$H$10:$I$1048576,2,FALSE),"")</f>
        <v/>
      </c>
      <c r="I1315" s="384" t="str">
        <f>IFERROR(VLOOKUP(Tabla1[[#This Row],[Código_Actividad]],Tabla2[[Código]:[Total de Acciones ]],15,FALSE),"")</f>
        <v/>
      </c>
      <c r="J1315" s="556"/>
      <c r="K1315" s="558" t="str">
        <f>IFERROR(VLOOKUP($J1315,[3]LSIns!$B$5:$C$45,2,FALSE),"")</f>
        <v/>
      </c>
      <c r="L1315" s="557"/>
      <c r="M1315" s="382" t="str">
        <f>IFERROR(VLOOKUP($L1315,[4]Insumos!$C$2:$F$517,2,FALSE),"")</f>
        <v/>
      </c>
      <c r="N1315" s="505"/>
      <c r="O1315" s="338" t="str">
        <f>IFERROR(VLOOKUP($L1315,[4]Insumos!$C$2:$F$517,3,FALSE),"")</f>
        <v/>
      </c>
      <c r="P1315" s="337" t="e">
        <f>+Tabla1[[#This Row],[Precio Unitario]]*Tabla1[[#This Row],[Cantidad de Insumos]]</f>
        <v>#VALUE!</v>
      </c>
      <c r="Q1315" s="380" t="str">
        <f>IFERROR(VLOOKUP($L1315,[4]Insumos!$C$2:$F$517,4,FALSE),"")</f>
        <v/>
      </c>
      <c r="R1315" s="556"/>
    </row>
    <row r="1316" spans="2:18" x14ac:dyDescent="0.25">
      <c r="B1316" s="403" t="str">
        <f>IF(Tabla1[[#This Row],[Código_Actividad]]="","",CONCATENATE(Tabla1[[#This Row],[POA]],".",Tabla1[[#This Row],[SRS]],".",Tabla1[[#This Row],[AREA]],".",Tabla1[[#This Row],[TIPO]]))</f>
        <v/>
      </c>
      <c r="C1316" s="403" t="str">
        <f>IF(Tabla1[[#This Row],[Código_Actividad]]="","",'Formulario PPGR1'!#REF!)</f>
        <v/>
      </c>
      <c r="D1316" s="403" t="str">
        <f>IF(Tabla1[[#This Row],[Código_Actividad]]="","",'Formulario PPGR1'!#REF!)</f>
        <v/>
      </c>
      <c r="E1316" s="403" t="str">
        <f>IF(Tabla1[[#This Row],[Código_Actividad]]="","",'Formulario PPGR1'!#REF!)</f>
        <v/>
      </c>
      <c r="F1316" s="403" t="str">
        <f>IF(Tabla1[[#This Row],[Código_Actividad]]="","",'Formulario PPGR1'!#REF!)</f>
        <v/>
      </c>
      <c r="G1316" s="335"/>
      <c r="H1316" s="572" t="str">
        <f>IFERROR(VLOOKUP(Tabla1[[#This Row],[Código_Actividad]],'Formulario PPGR2'!$H$10:$I$1048576,2,FALSE),"")</f>
        <v/>
      </c>
      <c r="I1316" s="384" t="str">
        <f>IFERROR(VLOOKUP(Tabla1[[#This Row],[Código_Actividad]],Tabla2[[Código]:[Total de Acciones ]],15,FALSE),"")</f>
        <v/>
      </c>
      <c r="J1316" s="556"/>
      <c r="K1316" s="558" t="str">
        <f>IFERROR(VLOOKUP($J1316,[3]LSIns!$B$5:$C$45,2,FALSE),"")</f>
        <v/>
      </c>
      <c r="L1316" s="557"/>
      <c r="M1316" s="382" t="str">
        <f>IFERROR(VLOOKUP($L1316,[4]Insumos!$C$2:$F$517,2,FALSE),"")</f>
        <v/>
      </c>
      <c r="N1316" s="505"/>
      <c r="O1316" s="338" t="str">
        <f>IFERROR(VLOOKUP($L1316,[4]Insumos!$C$2:$F$517,3,FALSE),"")</f>
        <v/>
      </c>
      <c r="P1316" s="337" t="e">
        <f>+Tabla1[[#This Row],[Precio Unitario]]*Tabla1[[#This Row],[Cantidad de Insumos]]</f>
        <v>#VALUE!</v>
      </c>
      <c r="Q1316" s="380" t="str">
        <f>IFERROR(VLOOKUP($L1316,[4]Insumos!$C$2:$F$517,4,FALSE),"")</f>
        <v/>
      </c>
      <c r="R1316" s="556"/>
    </row>
    <row r="1317" spans="2:18" x14ac:dyDescent="0.25">
      <c r="B1317" s="403" t="str">
        <f>IF(Tabla1[[#This Row],[Código_Actividad]]="","",CONCATENATE(Tabla1[[#This Row],[POA]],".",Tabla1[[#This Row],[SRS]],".",Tabla1[[#This Row],[AREA]],".",Tabla1[[#This Row],[TIPO]]))</f>
        <v/>
      </c>
      <c r="C1317" s="403" t="str">
        <f>IF(Tabla1[[#This Row],[Código_Actividad]]="","",'Formulario PPGR1'!#REF!)</f>
        <v/>
      </c>
      <c r="D1317" s="403" t="str">
        <f>IF(Tabla1[[#This Row],[Código_Actividad]]="","",'Formulario PPGR1'!#REF!)</f>
        <v/>
      </c>
      <c r="E1317" s="403" t="str">
        <f>IF(Tabla1[[#This Row],[Código_Actividad]]="","",'Formulario PPGR1'!#REF!)</f>
        <v/>
      </c>
      <c r="F1317" s="403" t="str">
        <f>IF(Tabla1[[#This Row],[Código_Actividad]]="","",'Formulario PPGR1'!#REF!)</f>
        <v/>
      </c>
      <c r="G1317" s="335"/>
      <c r="H1317" s="572" t="str">
        <f>IFERROR(VLOOKUP(Tabla1[[#This Row],[Código_Actividad]],'Formulario PPGR2'!$H$10:$I$1048576,2,FALSE),"")</f>
        <v/>
      </c>
      <c r="I1317" s="384" t="str">
        <f>IFERROR(VLOOKUP(Tabla1[[#This Row],[Código_Actividad]],Tabla2[[Código]:[Total de Acciones ]],15,FALSE),"")</f>
        <v/>
      </c>
      <c r="J1317" s="556"/>
      <c r="K1317" s="558" t="str">
        <f>IFERROR(VLOOKUP($J1317,[3]LSIns!$B$5:$C$45,2,FALSE),"")</f>
        <v/>
      </c>
      <c r="L1317" s="557"/>
      <c r="M1317" s="382" t="str">
        <f>IFERROR(VLOOKUP($L1317,[4]Insumos!$C$2:$F$517,2,FALSE),"")</f>
        <v/>
      </c>
      <c r="N1317" s="505"/>
      <c r="O1317" s="338" t="str">
        <f>IFERROR(VLOOKUP($L1317,[4]Insumos!$C$2:$F$517,3,FALSE),"")</f>
        <v/>
      </c>
      <c r="P1317" s="337" t="e">
        <f>+Tabla1[[#This Row],[Precio Unitario]]*Tabla1[[#This Row],[Cantidad de Insumos]]</f>
        <v>#VALUE!</v>
      </c>
      <c r="Q1317" s="380" t="str">
        <f>IFERROR(VLOOKUP($L1317,[4]Insumos!$C$2:$F$517,4,FALSE),"")</f>
        <v/>
      </c>
      <c r="R1317" s="556"/>
    </row>
    <row r="1318" spans="2:18" x14ac:dyDescent="0.25">
      <c r="B1318" s="403" t="str">
        <f>IF(Tabla1[[#This Row],[Código_Actividad]]="","",CONCATENATE(Tabla1[[#This Row],[POA]],".",Tabla1[[#This Row],[SRS]],".",Tabla1[[#This Row],[AREA]],".",Tabla1[[#This Row],[TIPO]]))</f>
        <v/>
      </c>
      <c r="C1318" s="403" t="str">
        <f>IF(Tabla1[[#This Row],[Código_Actividad]]="","",'Formulario PPGR1'!#REF!)</f>
        <v/>
      </c>
      <c r="D1318" s="403" t="str">
        <f>IF(Tabla1[[#This Row],[Código_Actividad]]="","",'Formulario PPGR1'!#REF!)</f>
        <v/>
      </c>
      <c r="E1318" s="403" t="str">
        <f>IF(Tabla1[[#This Row],[Código_Actividad]]="","",'Formulario PPGR1'!#REF!)</f>
        <v/>
      </c>
      <c r="F1318" s="403" t="str">
        <f>IF(Tabla1[[#This Row],[Código_Actividad]]="","",'Formulario PPGR1'!#REF!)</f>
        <v/>
      </c>
      <c r="G1318" s="335"/>
      <c r="H1318" s="572" t="str">
        <f>IFERROR(VLOOKUP(Tabla1[[#This Row],[Código_Actividad]],'Formulario PPGR2'!$H$10:$I$1048576,2,FALSE),"")</f>
        <v/>
      </c>
      <c r="I1318" s="384" t="str">
        <f>IFERROR(VLOOKUP(Tabla1[[#This Row],[Código_Actividad]],Tabla2[[Código]:[Total de Acciones ]],15,FALSE),"")</f>
        <v/>
      </c>
      <c r="J1318" s="556"/>
      <c r="K1318" s="558" t="str">
        <f>IFERROR(VLOOKUP($J1318,[3]LSIns!$B$5:$C$45,2,FALSE),"")</f>
        <v/>
      </c>
      <c r="L1318" s="557"/>
      <c r="M1318" s="382" t="str">
        <f>IFERROR(VLOOKUP($L1318,[4]Insumos!$C$2:$F$517,2,FALSE),"")</f>
        <v/>
      </c>
      <c r="N1318" s="505"/>
      <c r="O1318" s="338" t="str">
        <f>IFERROR(VLOOKUP($L1318,[4]Insumos!$C$2:$F$517,3,FALSE),"")</f>
        <v/>
      </c>
      <c r="P1318" s="337" t="e">
        <f>+Tabla1[[#This Row],[Precio Unitario]]*Tabla1[[#This Row],[Cantidad de Insumos]]</f>
        <v>#VALUE!</v>
      </c>
      <c r="Q1318" s="380" t="str">
        <f>IFERROR(VLOOKUP($L1318,[4]Insumos!$C$2:$F$517,4,FALSE),"")</f>
        <v/>
      </c>
      <c r="R1318" s="556"/>
    </row>
    <row r="1319" spans="2:18" x14ac:dyDescent="0.25">
      <c r="B1319" s="403" t="str">
        <f>IF(Tabla1[[#This Row],[Código_Actividad]]="","",CONCATENATE(Tabla1[[#This Row],[POA]],".",Tabla1[[#This Row],[SRS]],".",Tabla1[[#This Row],[AREA]],".",Tabla1[[#This Row],[TIPO]]))</f>
        <v/>
      </c>
      <c r="C1319" s="403" t="str">
        <f>IF(Tabla1[[#This Row],[Código_Actividad]]="","",'Formulario PPGR1'!#REF!)</f>
        <v/>
      </c>
      <c r="D1319" s="403" t="str">
        <f>IF(Tabla1[[#This Row],[Código_Actividad]]="","",'Formulario PPGR1'!#REF!)</f>
        <v/>
      </c>
      <c r="E1319" s="403" t="str">
        <f>IF(Tabla1[[#This Row],[Código_Actividad]]="","",'Formulario PPGR1'!#REF!)</f>
        <v/>
      </c>
      <c r="F1319" s="403" t="str">
        <f>IF(Tabla1[[#This Row],[Código_Actividad]]="","",'Formulario PPGR1'!#REF!)</f>
        <v/>
      </c>
      <c r="G1319" s="335"/>
      <c r="H1319" s="572" t="str">
        <f>IFERROR(VLOOKUP(Tabla1[[#This Row],[Código_Actividad]],'Formulario PPGR2'!$H$10:$I$1048576,2,FALSE),"")</f>
        <v/>
      </c>
      <c r="I1319" s="384" t="str">
        <f>IFERROR(VLOOKUP(Tabla1[[#This Row],[Código_Actividad]],Tabla2[[Código]:[Total de Acciones ]],15,FALSE),"")</f>
        <v/>
      </c>
      <c r="J1319" s="556"/>
      <c r="K1319" s="558" t="str">
        <f>IFERROR(VLOOKUP($J1319,[3]LSIns!$B$5:$C$45,2,FALSE),"")</f>
        <v/>
      </c>
      <c r="L1319" s="557"/>
      <c r="M1319" s="382" t="str">
        <f>IFERROR(VLOOKUP($L1319,[4]Insumos!$C$2:$F$517,2,FALSE),"")</f>
        <v/>
      </c>
      <c r="N1319" s="505"/>
      <c r="O1319" s="338" t="str">
        <f>IFERROR(VLOOKUP($L1319,[4]Insumos!$C$2:$F$517,3,FALSE),"")</f>
        <v/>
      </c>
      <c r="P1319" s="337" t="e">
        <f>+Tabla1[[#This Row],[Precio Unitario]]*Tabla1[[#This Row],[Cantidad de Insumos]]</f>
        <v>#VALUE!</v>
      </c>
      <c r="Q1319" s="380" t="str">
        <f>IFERROR(VLOOKUP($L1319,[4]Insumos!$C$2:$F$517,4,FALSE),"")</f>
        <v/>
      </c>
      <c r="R1319" s="556"/>
    </row>
    <row r="1320" spans="2:18" x14ac:dyDescent="0.25">
      <c r="B1320" s="403" t="str">
        <f>IF(Tabla1[[#This Row],[Código_Actividad]]="","",CONCATENATE(Tabla1[[#This Row],[POA]],".",Tabla1[[#This Row],[SRS]],".",Tabla1[[#This Row],[AREA]],".",Tabla1[[#This Row],[TIPO]]))</f>
        <v/>
      </c>
      <c r="C1320" s="403" t="str">
        <f>IF(Tabla1[[#This Row],[Código_Actividad]]="","",'Formulario PPGR1'!#REF!)</f>
        <v/>
      </c>
      <c r="D1320" s="403" t="str">
        <f>IF(Tabla1[[#This Row],[Código_Actividad]]="","",'Formulario PPGR1'!#REF!)</f>
        <v/>
      </c>
      <c r="E1320" s="403" t="str">
        <f>IF(Tabla1[[#This Row],[Código_Actividad]]="","",'Formulario PPGR1'!#REF!)</f>
        <v/>
      </c>
      <c r="F1320" s="403" t="str">
        <f>IF(Tabla1[[#This Row],[Código_Actividad]]="","",'Formulario PPGR1'!#REF!)</f>
        <v/>
      </c>
      <c r="G1320" s="335"/>
      <c r="H1320" s="572" t="str">
        <f>IFERROR(VLOOKUP(Tabla1[[#This Row],[Código_Actividad]],'Formulario PPGR2'!$H$10:$I$1048576,2,FALSE),"")</f>
        <v/>
      </c>
      <c r="I1320" s="384" t="str">
        <f>IFERROR(VLOOKUP(Tabla1[[#This Row],[Código_Actividad]],Tabla2[[Código]:[Total de Acciones ]],15,FALSE),"")</f>
        <v/>
      </c>
      <c r="J1320" s="556"/>
      <c r="K1320" s="558" t="str">
        <f>IFERROR(VLOOKUP($J1320,[3]LSIns!$B$5:$C$45,2,FALSE),"")</f>
        <v/>
      </c>
      <c r="L1320" s="557"/>
      <c r="M1320" s="382" t="str">
        <f>IFERROR(VLOOKUP($L1320,[4]Insumos!$C$2:$F$517,2,FALSE),"")</f>
        <v/>
      </c>
      <c r="N1320" s="505"/>
      <c r="O1320" s="338" t="str">
        <f>IFERROR(VLOOKUP($L1320,[4]Insumos!$C$2:$F$517,3,FALSE),"")</f>
        <v/>
      </c>
      <c r="P1320" s="337" t="e">
        <f>+Tabla1[[#This Row],[Precio Unitario]]*Tabla1[[#This Row],[Cantidad de Insumos]]</f>
        <v>#VALUE!</v>
      </c>
      <c r="Q1320" s="380" t="str">
        <f>IFERROR(VLOOKUP($L1320,[4]Insumos!$C$2:$F$517,4,FALSE),"")</f>
        <v/>
      </c>
      <c r="R1320" s="556"/>
    </row>
    <row r="1321" spans="2:18" x14ac:dyDescent="0.25">
      <c r="B1321" s="403" t="str">
        <f>IF(Tabla1[[#This Row],[Código_Actividad]]="","",CONCATENATE(Tabla1[[#This Row],[POA]],".",Tabla1[[#This Row],[SRS]],".",Tabla1[[#This Row],[AREA]],".",Tabla1[[#This Row],[TIPO]]))</f>
        <v/>
      </c>
      <c r="C1321" s="403" t="str">
        <f>IF(Tabla1[[#This Row],[Código_Actividad]]="","",'Formulario PPGR1'!#REF!)</f>
        <v/>
      </c>
      <c r="D1321" s="403" t="str">
        <f>IF(Tabla1[[#This Row],[Código_Actividad]]="","",'Formulario PPGR1'!#REF!)</f>
        <v/>
      </c>
      <c r="E1321" s="403" t="str">
        <f>IF(Tabla1[[#This Row],[Código_Actividad]]="","",'Formulario PPGR1'!#REF!)</f>
        <v/>
      </c>
      <c r="F1321" s="403" t="str">
        <f>IF(Tabla1[[#This Row],[Código_Actividad]]="","",'Formulario PPGR1'!#REF!)</f>
        <v/>
      </c>
      <c r="G1321" s="335"/>
      <c r="H1321" s="572" t="str">
        <f>IFERROR(VLOOKUP(Tabla1[[#This Row],[Código_Actividad]],'Formulario PPGR2'!$H$10:$I$1048576,2,FALSE),"")</f>
        <v/>
      </c>
      <c r="I1321" s="384" t="str">
        <f>IFERROR(VLOOKUP(Tabla1[[#This Row],[Código_Actividad]],Tabla2[[Código]:[Total de Acciones ]],15,FALSE),"")</f>
        <v/>
      </c>
      <c r="J1321" s="556"/>
      <c r="K1321" s="558" t="str">
        <f>IFERROR(VLOOKUP($J1321,[3]LSIns!$B$5:$C$45,2,FALSE),"")</f>
        <v/>
      </c>
      <c r="L1321" s="557"/>
      <c r="M1321" s="382" t="str">
        <f>IFERROR(VLOOKUP($L1321,[4]Insumos!$C$2:$F$517,2,FALSE),"")</f>
        <v/>
      </c>
      <c r="N1321" s="505"/>
      <c r="O1321" s="338" t="str">
        <f>IFERROR(VLOOKUP($L1321,[4]Insumos!$C$2:$F$517,3,FALSE),"")</f>
        <v/>
      </c>
      <c r="P1321" s="337" t="e">
        <f>+Tabla1[[#This Row],[Precio Unitario]]*Tabla1[[#This Row],[Cantidad de Insumos]]</f>
        <v>#VALUE!</v>
      </c>
      <c r="Q1321" s="380" t="str">
        <f>IFERROR(VLOOKUP($L1321,[4]Insumos!$C$2:$F$517,4,FALSE),"")</f>
        <v/>
      </c>
      <c r="R1321" s="556"/>
    </row>
    <row r="1322" spans="2:18" x14ac:dyDescent="0.25">
      <c r="B1322" s="403" t="str">
        <f>IF(Tabla1[[#This Row],[Código_Actividad]]="","",CONCATENATE(Tabla1[[#This Row],[POA]],".",Tabla1[[#This Row],[SRS]],".",Tabla1[[#This Row],[AREA]],".",Tabla1[[#This Row],[TIPO]]))</f>
        <v/>
      </c>
      <c r="C1322" s="403" t="str">
        <f>IF(Tabla1[[#This Row],[Código_Actividad]]="","",'Formulario PPGR1'!#REF!)</f>
        <v/>
      </c>
      <c r="D1322" s="403" t="str">
        <f>IF(Tabla1[[#This Row],[Código_Actividad]]="","",'Formulario PPGR1'!#REF!)</f>
        <v/>
      </c>
      <c r="E1322" s="403" t="str">
        <f>IF(Tabla1[[#This Row],[Código_Actividad]]="","",'Formulario PPGR1'!#REF!)</f>
        <v/>
      </c>
      <c r="F1322" s="403" t="str">
        <f>IF(Tabla1[[#This Row],[Código_Actividad]]="","",'Formulario PPGR1'!#REF!)</f>
        <v/>
      </c>
      <c r="G1322" s="335"/>
      <c r="H1322" s="572" t="str">
        <f>IFERROR(VLOOKUP(Tabla1[[#This Row],[Código_Actividad]],'Formulario PPGR2'!$H$10:$I$1048576,2,FALSE),"")</f>
        <v/>
      </c>
      <c r="I1322" s="384" t="str">
        <f>IFERROR(VLOOKUP(Tabla1[[#This Row],[Código_Actividad]],Tabla2[[Código]:[Total de Acciones ]],15,FALSE),"")</f>
        <v/>
      </c>
      <c r="J1322" s="556"/>
      <c r="K1322" s="558" t="str">
        <f>IFERROR(VLOOKUP($J1322,[3]LSIns!$B$5:$C$45,2,FALSE),"")</f>
        <v/>
      </c>
      <c r="L1322" s="557"/>
      <c r="M1322" s="382" t="str">
        <f>IFERROR(VLOOKUP($L1322,[4]Insumos!$C$2:$F$517,2,FALSE),"")</f>
        <v/>
      </c>
      <c r="N1322" s="505"/>
      <c r="O1322" s="338" t="str">
        <f>IFERROR(VLOOKUP($L1322,[4]Insumos!$C$2:$F$517,3,FALSE),"")</f>
        <v/>
      </c>
      <c r="P1322" s="337" t="e">
        <f>+Tabla1[[#This Row],[Precio Unitario]]*Tabla1[[#This Row],[Cantidad de Insumos]]</f>
        <v>#VALUE!</v>
      </c>
      <c r="Q1322" s="380" t="str">
        <f>IFERROR(VLOOKUP($L1322,[4]Insumos!$C$2:$F$517,4,FALSE),"")</f>
        <v/>
      </c>
      <c r="R1322" s="556"/>
    </row>
    <row r="1323" spans="2:18" x14ac:dyDescent="0.25">
      <c r="B1323" s="403" t="str">
        <f>IF(Tabla1[[#This Row],[Código_Actividad]]="","",CONCATENATE(Tabla1[[#This Row],[POA]],".",Tabla1[[#This Row],[SRS]],".",Tabla1[[#This Row],[AREA]],".",Tabla1[[#This Row],[TIPO]]))</f>
        <v/>
      </c>
      <c r="C1323" s="403" t="str">
        <f>IF(Tabla1[[#This Row],[Código_Actividad]]="","",'Formulario PPGR1'!#REF!)</f>
        <v/>
      </c>
      <c r="D1323" s="403" t="str">
        <f>IF(Tabla1[[#This Row],[Código_Actividad]]="","",'Formulario PPGR1'!#REF!)</f>
        <v/>
      </c>
      <c r="E1323" s="403" t="str">
        <f>IF(Tabla1[[#This Row],[Código_Actividad]]="","",'Formulario PPGR1'!#REF!)</f>
        <v/>
      </c>
      <c r="F1323" s="403" t="str">
        <f>IF(Tabla1[[#This Row],[Código_Actividad]]="","",'Formulario PPGR1'!#REF!)</f>
        <v/>
      </c>
      <c r="G1323" s="335"/>
      <c r="H1323" s="572" t="str">
        <f>IFERROR(VLOOKUP(Tabla1[[#This Row],[Código_Actividad]],'Formulario PPGR2'!$H$10:$I$1048576,2,FALSE),"")</f>
        <v/>
      </c>
      <c r="I1323" s="384" t="str">
        <f>IFERROR(VLOOKUP(Tabla1[[#This Row],[Código_Actividad]],Tabla2[[Código]:[Total de Acciones ]],15,FALSE),"")</f>
        <v/>
      </c>
      <c r="J1323" s="556"/>
      <c r="K1323" s="558" t="str">
        <f>IFERROR(VLOOKUP($J1323,[3]LSIns!$B$5:$C$45,2,FALSE),"")</f>
        <v/>
      </c>
      <c r="L1323" s="557"/>
      <c r="M1323" s="382" t="str">
        <f>IFERROR(VLOOKUP($L1323,[4]Insumos!$C$2:$F$517,2,FALSE),"")</f>
        <v/>
      </c>
      <c r="N1323" s="505"/>
      <c r="O1323" s="338" t="str">
        <f>IFERROR(VLOOKUP($L1323,[4]Insumos!$C$2:$F$517,3,FALSE),"")</f>
        <v/>
      </c>
      <c r="P1323" s="337" t="e">
        <f>+Tabla1[[#This Row],[Precio Unitario]]*Tabla1[[#This Row],[Cantidad de Insumos]]</f>
        <v>#VALUE!</v>
      </c>
      <c r="Q1323" s="380" t="str">
        <f>IFERROR(VLOOKUP($L1323,[4]Insumos!$C$2:$F$517,4,FALSE),"")</f>
        <v/>
      </c>
      <c r="R1323" s="556"/>
    </row>
    <row r="1324" spans="2:18" x14ac:dyDescent="0.25">
      <c r="B1324" s="403" t="str">
        <f>IF(Tabla1[[#This Row],[Código_Actividad]]="","",CONCATENATE(Tabla1[[#This Row],[POA]],".",Tabla1[[#This Row],[SRS]],".",Tabla1[[#This Row],[AREA]],".",Tabla1[[#This Row],[TIPO]]))</f>
        <v/>
      </c>
      <c r="C1324" s="403" t="str">
        <f>IF(Tabla1[[#This Row],[Código_Actividad]]="","",'Formulario PPGR1'!#REF!)</f>
        <v/>
      </c>
      <c r="D1324" s="403" t="str">
        <f>IF(Tabla1[[#This Row],[Código_Actividad]]="","",'Formulario PPGR1'!#REF!)</f>
        <v/>
      </c>
      <c r="E1324" s="403" t="str">
        <f>IF(Tabla1[[#This Row],[Código_Actividad]]="","",'Formulario PPGR1'!#REF!)</f>
        <v/>
      </c>
      <c r="F1324" s="403" t="str">
        <f>IF(Tabla1[[#This Row],[Código_Actividad]]="","",'Formulario PPGR1'!#REF!)</f>
        <v/>
      </c>
      <c r="G1324" s="335"/>
      <c r="H1324" s="572" t="str">
        <f>IFERROR(VLOOKUP(Tabla1[[#This Row],[Código_Actividad]],'Formulario PPGR2'!$H$10:$I$1048576,2,FALSE),"")</f>
        <v/>
      </c>
      <c r="I1324" s="384" t="str">
        <f>IFERROR(VLOOKUP(Tabla1[[#This Row],[Código_Actividad]],Tabla2[[Código]:[Total de Acciones ]],15,FALSE),"")</f>
        <v/>
      </c>
      <c r="J1324" s="556"/>
      <c r="K1324" s="558" t="str">
        <f>IFERROR(VLOOKUP($J1324,[3]LSIns!$B$5:$C$45,2,FALSE),"")</f>
        <v/>
      </c>
      <c r="L1324" s="557"/>
      <c r="M1324" s="382" t="str">
        <f>IFERROR(VLOOKUP($L1324,[4]Insumos!$C$2:$F$517,2,FALSE),"")</f>
        <v/>
      </c>
      <c r="N1324" s="505"/>
      <c r="O1324" s="338" t="str">
        <f>IFERROR(VLOOKUP($L1324,[4]Insumos!$C$2:$F$517,3,FALSE),"")</f>
        <v/>
      </c>
      <c r="P1324" s="337" t="e">
        <f>+Tabla1[[#This Row],[Precio Unitario]]*Tabla1[[#This Row],[Cantidad de Insumos]]</f>
        <v>#VALUE!</v>
      </c>
      <c r="Q1324" s="380" t="str">
        <f>IFERROR(VLOOKUP($L1324,[4]Insumos!$C$2:$F$517,4,FALSE),"")</f>
        <v/>
      </c>
      <c r="R1324" s="556"/>
    </row>
    <row r="1325" spans="2:18" x14ac:dyDescent="0.25">
      <c r="B1325" s="403" t="str">
        <f>IF(Tabla1[[#This Row],[Código_Actividad]]="","",CONCATENATE(Tabla1[[#This Row],[POA]],".",Tabla1[[#This Row],[SRS]],".",Tabla1[[#This Row],[AREA]],".",Tabla1[[#This Row],[TIPO]]))</f>
        <v/>
      </c>
      <c r="C1325" s="403" t="str">
        <f>IF(Tabla1[[#This Row],[Código_Actividad]]="","",'Formulario PPGR1'!#REF!)</f>
        <v/>
      </c>
      <c r="D1325" s="403" t="str">
        <f>IF(Tabla1[[#This Row],[Código_Actividad]]="","",'Formulario PPGR1'!#REF!)</f>
        <v/>
      </c>
      <c r="E1325" s="403" t="str">
        <f>IF(Tabla1[[#This Row],[Código_Actividad]]="","",'Formulario PPGR1'!#REF!)</f>
        <v/>
      </c>
      <c r="F1325" s="403" t="str">
        <f>IF(Tabla1[[#This Row],[Código_Actividad]]="","",'Formulario PPGR1'!#REF!)</f>
        <v/>
      </c>
      <c r="G1325" s="335"/>
      <c r="H1325" s="572" t="str">
        <f>IFERROR(VLOOKUP(Tabla1[[#This Row],[Código_Actividad]],'Formulario PPGR2'!$H$10:$I$1048576,2,FALSE),"")</f>
        <v/>
      </c>
      <c r="I1325" s="384" t="str">
        <f>IFERROR(VLOOKUP(Tabla1[[#This Row],[Código_Actividad]],Tabla2[[Código]:[Total de Acciones ]],15,FALSE),"")</f>
        <v/>
      </c>
      <c r="J1325" s="556"/>
      <c r="K1325" s="558" t="str">
        <f>IFERROR(VLOOKUP($J1325,[3]LSIns!$B$5:$C$45,2,FALSE),"")</f>
        <v/>
      </c>
      <c r="L1325" s="557"/>
      <c r="M1325" s="382" t="str">
        <f>IFERROR(VLOOKUP($L1325,[4]Insumos!$C$2:$F$517,2,FALSE),"")</f>
        <v/>
      </c>
      <c r="N1325" s="505"/>
      <c r="O1325" s="338" t="str">
        <f>IFERROR(VLOOKUP($L1325,[4]Insumos!$C$2:$F$517,3,FALSE),"")</f>
        <v/>
      </c>
      <c r="P1325" s="337" t="e">
        <f>+Tabla1[[#This Row],[Precio Unitario]]*Tabla1[[#This Row],[Cantidad de Insumos]]</f>
        <v>#VALUE!</v>
      </c>
      <c r="Q1325" s="380" t="str">
        <f>IFERROR(VLOOKUP($L1325,[4]Insumos!$C$2:$F$517,4,FALSE),"")</f>
        <v/>
      </c>
      <c r="R1325" s="556"/>
    </row>
    <row r="1326" spans="2:18" x14ac:dyDescent="0.25">
      <c r="B1326" s="403" t="str">
        <f>IF(Tabla1[[#This Row],[Código_Actividad]]="","",CONCATENATE(Tabla1[[#This Row],[POA]],".",Tabla1[[#This Row],[SRS]],".",Tabla1[[#This Row],[AREA]],".",Tabla1[[#This Row],[TIPO]]))</f>
        <v/>
      </c>
      <c r="C1326" s="403" t="str">
        <f>IF(Tabla1[[#This Row],[Código_Actividad]]="","",'Formulario PPGR1'!#REF!)</f>
        <v/>
      </c>
      <c r="D1326" s="403" t="str">
        <f>IF(Tabla1[[#This Row],[Código_Actividad]]="","",'Formulario PPGR1'!#REF!)</f>
        <v/>
      </c>
      <c r="E1326" s="403" t="str">
        <f>IF(Tabla1[[#This Row],[Código_Actividad]]="","",'Formulario PPGR1'!#REF!)</f>
        <v/>
      </c>
      <c r="F1326" s="403" t="str">
        <f>IF(Tabla1[[#This Row],[Código_Actividad]]="","",'Formulario PPGR1'!#REF!)</f>
        <v/>
      </c>
      <c r="G1326" s="335"/>
      <c r="H1326" s="572" t="str">
        <f>IFERROR(VLOOKUP(Tabla1[[#This Row],[Código_Actividad]],'Formulario PPGR2'!$H$10:$I$1048576,2,FALSE),"")</f>
        <v/>
      </c>
      <c r="I1326" s="384" t="str">
        <f>IFERROR(VLOOKUP(Tabla1[[#This Row],[Código_Actividad]],Tabla2[[Código]:[Total de Acciones ]],15,FALSE),"")</f>
        <v/>
      </c>
      <c r="J1326" s="556"/>
      <c r="K1326" s="558" t="str">
        <f>IFERROR(VLOOKUP($J1326,[3]LSIns!$B$5:$C$45,2,FALSE),"")</f>
        <v/>
      </c>
      <c r="L1326" s="557"/>
      <c r="M1326" s="382" t="str">
        <f>IFERROR(VLOOKUP($L1326,[4]Insumos!$C$2:$F$517,2,FALSE),"")</f>
        <v/>
      </c>
      <c r="N1326" s="505"/>
      <c r="O1326" s="338" t="str">
        <f>IFERROR(VLOOKUP($L1326,[4]Insumos!$C$2:$F$517,3,FALSE),"")</f>
        <v/>
      </c>
      <c r="P1326" s="337" t="e">
        <f>+Tabla1[[#This Row],[Precio Unitario]]*Tabla1[[#This Row],[Cantidad de Insumos]]</f>
        <v>#VALUE!</v>
      </c>
      <c r="Q1326" s="380" t="str">
        <f>IFERROR(VLOOKUP($L1326,[4]Insumos!$C$2:$F$517,4,FALSE),"")</f>
        <v/>
      </c>
      <c r="R1326" s="556"/>
    </row>
    <row r="1327" spans="2:18" x14ac:dyDescent="0.25">
      <c r="B1327" s="403" t="str">
        <f>IF(Tabla1[[#This Row],[Código_Actividad]]="","",CONCATENATE(Tabla1[[#This Row],[POA]],".",Tabla1[[#This Row],[SRS]],".",Tabla1[[#This Row],[AREA]],".",Tabla1[[#This Row],[TIPO]]))</f>
        <v/>
      </c>
      <c r="C1327" s="403" t="str">
        <f>IF(Tabla1[[#This Row],[Código_Actividad]]="","",'Formulario PPGR1'!#REF!)</f>
        <v/>
      </c>
      <c r="D1327" s="403" t="str">
        <f>IF(Tabla1[[#This Row],[Código_Actividad]]="","",'Formulario PPGR1'!#REF!)</f>
        <v/>
      </c>
      <c r="E1327" s="403" t="str">
        <f>IF(Tabla1[[#This Row],[Código_Actividad]]="","",'Formulario PPGR1'!#REF!)</f>
        <v/>
      </c>
      <c r="F1327" s="403" t="str">
        <f>IF(Tabla1[[#This Row],[Código_Actividad]]="","",'Formulario PPGR1'!#REF!)</f>
        <v/>
      </c>
      <c r="G1327" s="335"/>
      <c r="H1327" s="572" t="str">
        <f>IFERROR(VLOOKUP(Tabla1[[#This Row],[Código_Actividad]],'Formulario PPGR2'!$H$10:$I$1048576,2,FALSE),"")</f>
        <v/>
      </c>
      <c r="I1327" s="384" t="str">
        <f>IFERROR(VLOOKUP(Tabla1[[#This Row],[Código_Actividad]],Tabla2[[Código]:[Total de Acciones ]],15,FALSE),"")</f>
        <v/>
      </c>
      <c r="J1327" s="556"/>
      <c r="K1327" s="558" t="str">
        <f>IFERROR(VLOOKUP($J1327,[3]LSIns!$B$5:$C$45,2,FALSE),"")</f>
        <v/>
      </c>
      <c r="L1327" s="557"/>
      <c r="M1327" s="382" t="str">
        <f>IFERROR(VLOOKUP($L1327,[4]Insumos!$C$2:$F$517,2,FALSE),"")</f>
        <v/>
      </c>
      <c r="N1327" s="505"/>
      <c r="O1327" s="338" t="str">
        <f>IFERROR(VLOOKUP($L1327,[4]Insumos!$C$2:$F$517,3,FALSE),"")</f>
        <v/>
      </c>
      <c r="P1327" s="337" t="e">
        <f>+Tabla1[[#This Row],[Precio Unitario]]*Tabla1[[#This Row],[Cantidad de Insumos]]</f>
        <v>#VALUE!</v>
      </c>
      <c r="Q1327" s="380" t="str">
        <f>IFERROR(VLOOKUP($L1327,[4]Insumos!$C$2:$F$517,4,FALSE),"")</f>
        <v/>
      </c>
      <c r="R1327" s="556"/>
    </row>
    <row r="1328" spans="2:18" x14ac:dyDescent="0.25">
      <c r="B1328" s="403" t="str">
        <f>IF(Tabla1[[#This Row],[Código_Actividad]]="","",CONCATENATE(Tabla1[[#This Row],[POA]],".",Tabla1[[#This Row],[SRS]],".",Tabla1[[#This Row],[AREA]],".",Tabla1[[#This Row],[TIPO]]))</f>
        <v/>
      </c>
      <c r="C1328" s="403" t="str">
        <f>IF(Tabla1[[#This Row],[Código_Actividad]]="","",'Formulario PPGR1'!#REF!)</f>
        <v/>
      </c>
      <c r="D1328" s="403" t="str">
        <f>IF(Tabla1[[#This Row],[Código_Actividad]]="","",'Formulario PPGR1'!#REF!)</f>
        <v/>
      </c>
      <c r="E1328" s="403" t="str">
        <f>IF(Tabla1[[#This Row],[Código_Actividad]]="","",'Formulario PPGR1'!#REF!)</f>
        <v/>
      </c>
      <c r="F1328" s="403" t="str">
        <f>IF(Tabla1[[#This Row],[Código_Actividad]]="","",'Formulario PPGR1'!#REF!)</f>
        <v/>
      </c>
      <c r="G1328" s="335"/>
      <c r="H1328" s="572" t="str">
        <f>IFERROR(VLOOKUP(Tabla1[[#This Row],[Código_Actividad]],'Formulario PPGR2'!$H$10:$I$1048576,2,FALSE),"")</f>
        <v/>
      </c>
      <c r="I1328" s="384" t="str">
        <f>IFERROR(VLOOKUP(Tabla1[[#This Row],[Código_Actividad]],Tabla2[[Código]:[Total de Acciones ]],15,FALSE),"")</f>
        <v/>
      </c>
      <c r="J1328" s="556"/>
      <c r="K1328" s="558" t="str">
        <f>IFERROR(VLOOKUP($J1328,[3]LSIns!$B$5:$C$45,2,FALSE),"")</f>
        <v/>
      </c>
      <c r="L1328" s="557"/>
      <c r="M1328" s="382" t="str">
        <f>IFERROR(VLOOKUP($L1328,[4]Insumos!$C$2:$F$517,2,FALSE),"")</f>
        <v/>
      </c>
      <c r="N1328" s="505"/>
      <c r="O1328" s="338" t="str">
        <f>IFERROR(VLOOKUP($L1328,[4]Insumos!$C$2:$F$517,3,FALSE),"")</f>
        <v/>
      </c>
      <c r="P1328" s="337" t="e">
        <f>+Tabla1[[#This Row],[Precio Unitario]]*Tabla1[[#This Row],[Cantidad de Insumos]]</f>
        <v>#VALUE!</v>
      </c>
      <c r="Q1328" s="380" t="str">
        <f>IFERROR(VLOOKUP($L1328,[4]Insumos!$C$2:$F$517,4,FALSE),"")</f>
        <v/>
      </c>
      <c r="R1328" s="556"/>
    </row>
    <row r="1329" spans="2:18" x14ac:dyDescent="0.25">
      <c r="B1329" s="403" t="str">
        <f>IF(Tabla1[[#This Row],[Código_Actividad]]="","",CONCATENATE(Tabla1[[#This Row],[POA]],".",Tabla1[[#This Row],[SRS]],".",Tabla1[[#This Row],[AREA]],".",Tabla1[[#This Row],[TIPO]]))</f>
        <v/>
      </c>
      <c r="C1329" s="403" t="str">
        <f>IF(Tabla1[[#This Row],[Código_Actividad]]="","",'Formulario PPGR1'!#REF!)</f>
        <v/>
      </c>
      <c r="D1329" s="403" t="str">
        <f>IF(Tabla1[[#This Row],[Código_Actividad]]="","",'Formulario PPGR1'!#REF!)</f>
        <v/>
      </c>
      <c r="E1329" s="403" t="str">
        <f>IF(Tabla1[[#This Row],[Código_Actividad]]="","",'Formulario PPGR1'!#REF!)</f>
        <v/>
      </c>
      <c r="F1329" s="403" t="str">
        <f>IF(Tabla1[[#This Row],[Código_Actividad]]="","",'Formulario PPGR1'!#REF!)</f>
        <v/>
      </c>
      <c r="G1329" s="335"/>
      <c r="H1329" s="572" t="str">
        <f>IFERROR(VLOOKUP(Tabla1[[#This Row],[Código_Actividad]],'Formulario PPGR2'!$H$10:$I$1048576,2,FALSE),"")</f>
        <v/>
      </c>
      <c r="I1329" s="384" t="str">
        <f>IFERROR(VLOOKUP(Tabla1[[#This Row],[Código_Actividad]],Tabla2[[Código]:[Total de Acciones ]],15,FALSE),"")</f>
        <v/>
      </c>
      <c r="J1329" s="556"/>
      <c r="K1329" s="558" t="str">
        <f>IFERROR(VLOOKUP($J1329,[3]LSIns!$B$5:$C$45,2,FALSE),"")</f>
        <v/>
      </c>
      <c r="L1329" s="557"/>
      <c r="M1329" s="382" t="str">
        <f>IFERROR(VLOOKUP($L1329,[4]Insumos!$C$2:$F$517,2,FALSE),"")</f>
        <v/>
      </c>
      <c r="N1329" s="505"/>
      <c r="O1329" s="338" t="str">
        <f>IFERROR(VLOOKUP($L1329,[4]Insumos!$C$2:$F$517,3,FALSE),"")</f>
        <v/>
      </c>
      <c r="P1329" s="337" t="e">
        <f>+Tabla1[[#This Row],[Precio Unitario]]*Tabla1[[#This Row],[Cantidad de Insumos]]</f>
        <v>#VALUE!</v>
      </c>
      <c r="Q1329" s="380" t="str">
        <f>IFERROR(VLOOKUP($L1329,[4]Insumos!$C$2:$F$517,4,FALSE),"")</f>
        <v/>
      </c>
      <c r="R1329" s="556"/>
    </row>
    <row r="1330" spans="2:18" x14ac:dyDescent="0.25">
      <c r="B1330" s="403" t="str">
        <f>IF(Tabla1[[#This Row],[Código_Actividad]]="","",CONCATENATE(Tabla1[[#This Row],[POA]],".",Tabla1[[#This Row],[SRS]],".",Tabla1[[#This Row],[AREA]],".",Tabla1[[#This Row],[TIPO]]))</f>
        <v/>
      </c>
      <c r="C1330" s="403" t="str">
        <f>IF(Tabla1[[#This Row],[Código_Actividad]]="","",'Formulario PPGR1'!#REF!)</f>
        <v/>
      </c>
      <c r="D1330" s="403" t="str">
        <f>IF(Tabla1[[#This Row],[Código_Actividad]]="","",'Formulario PPGR1'!#REF!)</f>
        <v/>
      </c>
      <c r="E1330" s="403" t="str">
        <f>IF(Tabla1[[#This Row],[Código_Actividad]]="","",'Formulario PPGR1'!#REF!)</f>
        <v/>
      </c>
      <c r="F1330" s="403" t="str">
        <f>IF(Tabla1[[#This Row],[Código_Actividad]]="","",'Formulario PPGR1'!#REF!)</f>
        <v/>
      </c>
      <c r="G1330" s="335"/>
      <c r="H1330" s="572" t="str">
        <f>IFERROR(VLOOKUP(Tabla1[[#This Row],[Código_Actividad]],'Formulario PPGR2'!$H$10:$I$1048576,2,FALSE),"")</f>
        <v/>
      </c>
      <c r="I1330" s="384" t="str">
        <f>IFERROR(VLOOKUP(Tabla1[[#This Row],[Código_Actividad]],Tabla2[[Código]:[Total de Acciones ]],15,FALSE),"")</f>
        <v/>
      </c>
      <c r="J1330" s="556"/>
      <c r="K1330" s="558" t="str">
        <f>IFERROR(VLOOKUP($J1330,[3]LSIns!$B$5:$C$45,2,FALSE),"")</f>
        <v/>
      </c>
      <c r="L1330" s="557"/>
      <c r="M1330" s="382" t="str">
        <f>IFERROR(VLOOKUP($L1330,[4]Insumos!$C$2:$F$517,2,FALSE),"")</f>
        <v/>
      </c>
      <c r="N1330" s="505"/>
      <c r="O1330" s="338" t="str">
        <f>IFERROR(VLOOKUP($L1330,[4]Insumos!$C$2:$F$517,3,FALSE),"")</f>
        <v/>
      </c>
      <c r="P1330" s="337" t="e">
        <f>+Tabla1[[#This Row],[Precio Unitario]]*Tabla1[[#This Row],[Cantidad de Insumos]]</f>
        <v>#VALUE!</v>
      </c>
      <c r="Q1330" s="380" t="str">
        <f>IFERROR(VLOOKUP($L1330,[4]Insumos!$C$2:$F$517,4,FALSE),"")</f>
        <v/>
      </c>
      <c r="R1330" s="556"/>
    </row>
    <row r="1331" spans="2:18" x14ac:dyDescent="0.25">
      <c r="B1331" s="403" t="str">
        <f>IF(Tabla1[[#This Row],[Código_Actividad]]="","",CONCATENATE(Tabla1[[#This Row],[POA]],".",Tabla1[[#This Row],[SRS]],".",Tabla1[[#This Row],[AREA]],".",Tabla1[[#This Row],[TIPO]]))</f>
        <v/>
      </c>
      <c r="C1331" s="403" t="str">
        <f>IF(Tabla1[[#This Row],[Código_Actividad]]="","",'Formulario PPGR1'!#REF!)</f>
        <v/>
      </c>
      <c r="D1331" s="403" t="str">
        <f>IF(Tabla1[[#This Row],[Código_Actividad]]="","",'Formulario PPGR1'!#REF!)</f>
        <v/>
      </c>
      <c r="E1331" s="403" t="str">
        <f>IF(Tabla1[[#This Row],[Código_Actividad]]="","",'Formulario PPGR1'!#REF!)</f>
        <v/>
      </c>
      <c r="F1331" s="403" t="str">
        <f>IF(Tabla1[[#This Row],[Código_Actividad]]="","",'Formulario PPGR1'!#REF!)</f>
        <v/>
      </c>
      <c r="G1331" s="335"/>
      <c r="H1331" s="572" t="str">
        <f>IFERROR(VLOOKUP(Tabla1[[#This Row],[Código_Actividad]],'Formulario PPGR2'!$H$10:$I$1048576,2,FALSE),"")</f>
        <v/>
      </c>
      <c r="I1331" s="384" t="str">
        <f>IFERROR(VLOOKUP(Tabla1[[#This Row],[Código_Actividad]],Tabla2[[Código]:[Total de Acciones ]],15,FALSE),"")</f>
        <v/>
      </c>
      <c r="J1331" s="556"/>
      <c r="K1331" s="558" t="str">
        <f>IFERROR(VLOOKUP($J1331,[3]LSIns!$B$5:$C$45,2,FALSE),"")</f>
        <v/>
      </c>
      <c r="L1331" s="557"/>
      <c r="M1331" s="382" t="str">
        <f>IFERROR(VLOOKUP($L1331,[4]Insumos!$C$2:$F$517,2,FALSE),"")</f>
        <v/>
      </c>
      <c r="N1331" s="505"/>
      <c r="O1331" s="338" t="str">
        <f>IFERROR(VLOOKUP($L1331,[4]Insumos!$C$2:$F$517,3,FALSE),"")</f>
        <v/>
      </c>
      <c r="P1331" s="337" t="e">
        <f>+Tabla1[[#This Row],[Precio Unitario]]*Tabla1[[#This Row],[Cantidad de Insumos]]</f>
        <v>#VALUE!</v>
      </c>
      <c r="Q1331" s="380" t="str">
        <f>IFERROR(VLOOKUP($L1331,[4]Insumos!$C$2:$F$517,4,FALSE),"")</f>
        <v/>
      </c>
      <c r="R1331" s="556"/>
    </row>
    <row r="1332" spans="2:18" x14ac:dyDescent="0.25">
      <c r="B1332" s="403" t="str">
        <f>IF(Tabla1[[#This Row],[Código_Actividad]]="","",CONCATENATE(Tabla1[[#This Row],[POA]],".",Tabla1[[#This Row],[SRS]],".",Tabla1[[#This Row],[AREA]],".",Tabla1[[#This Row],[TIPO]]))</f>
        <v/>
      </c>
      <c r="C1332" s="403" t="str">
        <f>IF(Tabla1[[#This Row],[Código_Actividad]]="","",'Formulario PPGR1'!#REF!)</f>
        <v/>
      </c>
      <c r="D1332" s="403" t="str">
        <f>IF(Tabla1[[#This Row],[Código_Actividad]]="","",'Formulario PPGR1'!#REF!)</f>
        <v/>
      </c>
      <c r="E1332" s="403" t="str">
        <f>IF(Tabla1[[#This Row],[Código_Actividad]]="","",'Formulario PPGR1'!#REF!)</f>
        <v/>
      </c>
      <c r="F1332" s="403" t="str">
        <f>IF(Tabla1[[#This Row],[Código_Actividad]]="","",'Formulario PPGR1'!#REF!)</f>
        <v/>
      </c>
      <c r="G1332" s="335"/>
      <c r="H1332" s="572" t="str">
        <f>IFERROR(VLOOKUP(Tabla1[[#This Row],[Código_Actividad]],'Formulario PPGR2'!$H$10:$I$1048576,2,FALSE),"")</f>
        <v/>
      </c>
      <c r="I1332" s="384" t="str">
        <f>IFERROR(VLOOKUP(Tabla1[[#This Row],[Código_Actividad]],Tabla2[[Código]:[Total de Acciones ]],15,FALSE),"")</f>
        <v/>
      </c>
      <c r="J1332" s="556"/>
      <c r="K1332" s="558" t="str">
        <f>IFERROR(VLOOKUP($J1332,[3]LSIns!$B$5:$C$45,2,FALSE),"")</f>
        <v/>
      </c>
      <c r="L1332" s="557"/>
      <c r="M1332" s="382" t="str">
        <f>IFERROR(VLOOKUP($L1332,[4]Insumos!$C$2:$F$517,2,FALSE),"")</f>
        <v/>
      </c>
      <c r="N1332" s="505"/>
      <c r="O1332" s="338" t="str">
        <f>IFERROR(VLOOKUP($L1332,[4]Insumos!$C$2:$F$517,3,FALSE),"")</f>
        <v/>
      </c>
      <c r="P1332" s="337" t="e">
        <f>+Tabla1[[#This Row],[Precio Unitario]]*Tabla1[[#This Row],[Cantidad de Insumos]]</f>
        <v>#VALUE!</v>
      </c>
      <c r="Q1332" s="380" t="str">
        <f>IFERROR(VLOOKUP($L1332,[4]Insumos!$C$2:$F$517,4,FALSE),"")</f>
        <v/>
      </c>
      <c r="R1332" s="556"/>
    </row>
    <row r="1333" spans="2:18" x14ac:dyDescent="0.25">
      <c r="B1333" s="403" t="str">
        <f>IF(Tabla1[[#This Row],[Código_Actividad]]="","",CONCATENATE(Tabla1[[#This Row],[POA]],".",Tabla1[[#This Row],[SRS]],".",Tabla1[[#This Row],[AREA]],".",Tabla1[[#This Row],[TIPO]]))</f>
        <v/>
      </c>
      <c r="C1333" s="403" t="str">
        <f>IF(Tabla1[[#This Row],[Código_Actividad]]="","",'Formulario PPGR1'!#REF!)</f>
        <v/>
      </c>
      <c r="D1333" s="403" t="str">
        <f>IF(Tabla1[[#This Row],[Código_Actividad]]="","",'Formulario PPGR1'!#REF!)</f>
        <v/>
      </c>
      <c r="E1333" s="403" t="str">
        <f>IF(Tabla1[[#This Row],[Código_Actividad]]="","",'Formulario PPGR1'!#REF!)</f>
        <v/>
      </c>
      <c r="F1333" s="403" t="str">
        <f>IF(Tabla1[[#This Row],[Código_Actividad]]="","",'Formulario PPGR1'!#REF!)</f>
        <v/>
      </c>
      <c r="G1333" s="335"/>
      <c r="H1333" s="572" t="str">
        <f>IFERROR(VLOOKUP(Tabla1[[#This Row],[Código_Actividad]],'Formulario PPGR2'!$H$10:$I$1048576,2,FALSE),"")</f>
        <v/>
      </c>
      <c r="I1333" s="384" t="str">
        <f>IFERROR(VLOOKUP(Tabla1[[#This Row],[Código_Actividad]],Tabla2[[Código]:[Total de Acciones ]],15,FALSE),"")</f>
        <v/>
      </c>
      <c r="J1333" s="556"/>
      <c r="K1333" s="558" t="str">
        <f>IFERROR(VLOOKUP($J1333,[3]LSIns!$B$5:$C$45,2,FALSE),"")</f>
        <v/>
      </c>
      <c r="L1333" s="557"/>
      <c r="M1333" s="382" t="str">
        <f>IFERROR(VLOOKUP($L1333,[4]Insumos!$C$2:$F$517,2,FALSE),"")</f>
        <v/>
      </c>
      <c r="N1333" s="505"/>
      <c r="O1333" s="338" t="str">
        <f>IFERROR(VLOOKUP($L1333,[4]Insumos!$C$2:$F$517,3,FALSE),"")</f>
        <v/>
      </c>
      <c r="P1333" s="337" t="e">
        <f>+Tabla1[[#This Row],[Precio Unitario]]*Tabla1[[#This Row],[Cantidad de Insumos]]</f>
        <v>#VALUE!</v>
      </c>
      <c r="Q1333" s="380" t="str">
        <f>IFERROR(VLOOKUP($L1333,[4]Insumos!$C$2:$F$517,4,FALSE),"")</f>
        <v/>
      </c>
      <c r="R1333" s="556"/>
    </row>
    <row r="1334" spans="2:18" x14ac:dyDescent="0.25">
      <c r="B1334" s="403" t="str">
        <f>IF(Tabla1[[#This Row],[Código_Actividad]]="","",CONCATENATE(Tabla1[[#This Row],[POA]],".",Tabla1[[#This Row],[SRS]],".",Tabla1[[#This Row],[AREA]],".",Tabla1[[#This Row],[TIPO]]))</f>
        <v/>
      </c>
      <c r="C1334" s="403" t="str">
        <f>IF(Tabla1[[#This Row],[Código_Actividad]]="","",'Formulario PPGR1'!#REF!)</f>
        <v/>
      </c>
      <c r="D1334" s="403" t="str">
        <f>IF(Tabla1[[#This Row],[Código_Actividad]]="","",'Formulario PPGR1'!#REF!)</f>
        <v/>
      </c>
      <c r="E1334" s="403" t="str">
        <f>IF(Tabla1[[#This Row],[Código_Actividad]]="","",'Formulario PPGR1'!#REF!)</f>
        <v/>
      </c>
      <c r="F1334" s="403" t="str">
        <f>IF(Tabla1[[#This Row],[Código_Actividad]]="","",'Formulario PPGR1'!#REF!)</f>
        <v/>
      </c>
      <c r="G1334" s="335"/>
      <c r="H1334" s="572" t="str">
        <f>IFERROR(VLOOKUP(Tabla1[[#This Row],[Código_Actividad]],'Formulario PPGR2'!$H$10:$I$1048576,2,FALSE),"")</f>
        <v/>
      </c>
      <c r="I1334" s="384" t="str">
        <f>IFERROR(VLOOKUP(Tabla1[[#This Row],[Código_Actividad]],Tabla2[[Código]:[Total de Acciones ]],15,FALSE),"")</f>
        <v/>
      </c>
      <c r="J1334" s="556"/>
      <c r="K1334" s="558" t="str">
        <f>IFERROR(VLOOKUP($J1334,[3]LSIns!$B$5:$C$45,2,FALSE),"")</f>
        <v/>
      </c>
      <c r="L1334" s="557"/>
      <c r="M1334" s="382" t="str">
        <f>IFERROR(VLOOKUP($L1334,[4]Insumos!$C$2:$F$517,2,FALSE),"")</f>
        <v/>
      </c>
      <c r="N1334" s="505"/>
      <c r="O1334" s="338" t="str">
        <f>IFERROR(VLOOKUP($L1334,[4]Insumos!$C$2:$F$517,3,FALSE),"")</f>
        <v/>
      </c>
      <c r="P1334" s="337" t="e">
        <f>+Tabla1[[#This Row],[Precio Unitario]]*Tabla1[[#This Row],[Cantidad de Insumos]]</f>
        <v>#VALUE!</v>
      </c>
      <c r="Q1334" s="380" t="str">
        <f>IFERROR(VLOOKUP($L1334,[4]Insumos!$C$2:$F$517,4,FALSE),"")</f>
        <v/>
      </c>
      <c r="R1334" s="556"/>
    </row>
    <row r="1335" spans="2:18" x14ac:dyDescent="0.25">
      <c r="B1335" s="403" t="str">
        <f>IF(Tabla1[[#This Row],[Código_Actividad]]="","",CONCATENATE(Tabla1[[#This Row],[POA]],".",Tabla1[[#This Row],[SRS]],".",Tabla1[[#This Row],[AREA]],".",Tabla1[[#This Row],[TIPO]]))</f>
        <v/>
      </c>
      <c r="C1335" s="403" t="str">
        <f>IF(Tabla1[[#This Row],[Código_Actividad]]="","",'Formulario PPGR1'!#REF!)</f>
        <v/>
      </c>
      <c r="D1335" s="403" t="str">
        <f>IF(Tabla1[[#This Row],[Código_Actividad]]="","",'Formulario PPGR1'!#REF!)</f>
        <v/>
      </c>
      <c r="E1335" s="403" t="str">
        <f>IF(Tabla1[[#This Row],[Código_Actividad]]="","",'Formulario PPGR1'!#REF!)</f>
        <v/>
      </c>
      <c r="F1335" s="403" t="str">
        <f>IF(Tabla1[[#This Row],[Código_Actividad]]="","",'Formulario PPGR1'!#REF!)</f>
        <v/>
      </c>
      <c r="G1335" s="335"/>
      <c r="H1335" s="572" t="str">
        <f>IFERROR(VLOOKUP(Tabla1[[#This Row],[Código_Actividad]],'Formulario PPGR2'!$H$10:$I$1048576,2,FALSE),"")</f>
        <v/>
      </c>
      <c r="I1335" s="384" t="str">
        <f>IFERROR(VLOOKUP(Tabla1[[#This Row],[Código_Actividad]],Tabla2[[Código]:[Total de Acciones ]],15,FALSE),"")</f>
        <v/>
      </c>
      <c r="J1335" s="556"/>
      <c r="K1335" s="558" t="str">
        <f>IFERROR(VLOOKUP($J1335,[3]LSIns!$B$5:$C$45,2,FALSE),"")</f>
        <v/>
      </c>
      <c r="L1335" s="557"/>
      <c r="M1335" s="382" t="str">
        <f>IFERROR(VLOOKUP($L1335,[4]Insumos!$C$2:$F$517,2,FALSE),"")</f>
        <v/>
      </c>
      <c r="N1335" s="505"/>
      <c r="O1335" s="338" t="str">
        <f>IFERROR(VLOOKUP($L1335,[4]Insumos!$C$2:$F$517,3,FALSE),"")</f>
        <v/>
      </c>
      <c r="P1335" s="337" t="e">
        <f>+Tabla1[[#This Row],[Precio Unitario]]*Tabla1[[#This Row],[Cantidad de Insumos]]</f>
        <v>#VALUE!</v>
      </c>
      <c r="Q1335" s="380" t="str">
        <f>IFERROR(VLOOKUP($L1335,[4]Insumos!$C$2:$F$517,4,FALSE),"")</f>
        <v/>
      </c>
      <c r="R1335" s="556"/>
    </row>
    <row r="1336" spans="2:18" x14ac:dyDescent="0.25">
      <c r="B1336" s="403" t="str">
        <f>IF(Tabla1[[#This Row],[Código_Actividad]]="","",CONCATENATE(Tabla1[[#This Row],[POA]],".",Tabla1[[#This Row],[SRS]],".",Tabla1[[#This Row],[AREA]],".",Tabla1[[#This Row],[TIPO]]))</f>
        <v/>
      </c>
      <c r="C1336" s="403" t="str">
        <f>IF(Tabla1[[#This Row],[Código_Actividad]]="","",'Formulario PPGR1'!#REF!)</f>
        <v/>
      </c>
      <c r="D1336" s="403" t="str">
        <f>IF(Tabla1[[#This Row],[Código_Actividad]]="","",'Formulario PPGR1'!#REF!)</f>
        <v/>
      </c>
      <c r="E1336" s="403" t="str">
        <f>IF(Tabla1[[#This Row],[Código_Actividad]]="","",'Formulario PPGR1'!#REF!)</f>
        <v/>
      </c>
      <c r="F1336" s="403" t="str">
        <f>IF(Tabla1[[#This Row],[Código_Actividad]]="","",'Formulario PPGR1'!#REF!)</f>
        <v/>
      </c>
      <c r="G1336" s="335"/>
      <c r="H1336" s="572" t="str">
        <f>IFERROR(VLOOKUP(Tabla1[[#This Row],[Código_Actividad]],'Formulario PPGR2'!$H$10:$I$1048576,2,FALSE),"")</f>
        <v/>
      </c>
      <c r="I1336" s="384" t="str">
        <f>IFERROR(VLOOKUP(Tabla1[[#This Row],[Código_Actividad]],Tabla2[[Código]:[Total de Acciones ]],15,FALSE),"")</f>
        <v/>
      </c>
      <c r="J1336" s="556"/>
      <c r="K1336" s="558" t="str">
        <f>IFERROR(VLOOKUP($J1336,[3]LSIns!$B$5:$C$45,2,FALSE),"")</f>
        <v/>
      </c>
      <c r="L1336" s="557"/>
      <c r="M1336" s="382" t="str">
        <f>IFERROR(VLOOKUP($L1336,[4]Insumos!$C$2:$F$517,2,FALSE),"")</f>
        <v/>
      </c>
      <c r="N1336" s="505"/>
      <c r="O1336" s="338" t="str">
        <f>IFERROR(VLOOKUP($L1336,[4]Insumos!$C$2:$F$517,3,FALSE),"")</f>
        <v/>
      </c>
      <c r="P1336" s="337" t="e">
        <f>+Tabla1[[#This Row],[Precio Unitario]]*Tabla1[[#This Row],[Cantidad de Insumos]]</f>
        <v>#VALUE!</v>
      </c>
      <c r="Q1336" s="380" t="str">
        <f>IFERROR(VLOOKUP($L1336,[4]Insumos!$C$2:$F$517,4,FALSE),"")</f>
        <v/>
      </c>
      <c r="R1336" s="556"/>
    </row>
    <row r="1337" spans="2:18" x14ac:dyDescent="0.25">
      <c r="B1337" s="403" t="str">
        <f>IF(Tabla1[[#This Row],[Código_Actividad]]="","",CONCATENATE(Tabla1[[#This Row],[POA]],".",Tabla1[[#This Row],[SRS]],".",Tabla1[[#This Row],[AREA]],".",Tabla1[[#This Row],[TIPO]]))</f>
        <v/>
      </c>
      <c r="C1337" s="403" t="str">
        <f>IF(Tabla1[[#This Row],[Código_Actividad]]="","",'Formulario PPGR1'!#REF!)</f>
        <v/>
      </c>
      <c r="D1337" s="403" t="str">
        <f>IF(Tabla1[[#This Row],[Código_Actividad]]="","",'Formulario PPGR1'!#REF!)</f>
        <v/>
      </c>
      <c r="E1337" s="403" t="str">
        <f>IF(Tabla1[[#This Row],[Código_Actividad]]="","",'Formulario PPGR1'!#REF!)</f>
        <v/>
      </c>
      <c r="F1337" s="403" t="str">
        <f>IF(Tabla1[[#This Row],[Código_Actividad]]="","",'Formulario PPGR1'!#REF!)</f>
        <v/>
      </c>
      <c r="G1337" s="335"/>
      <c r="H1337" s="572" t="str">
        <f>IFERROR(VLOOKUP(Tabla1[[#This Row],[Código_Actividad]],'Formulario PPGR2'!$H$10:$I$1048576,2,FALSE),"")</f>
        <v/>
      </c>
      <c r="I1337" s="384" t="str">
        <f>IFERROR(VLOOKUP(Tabla1[[#This Row],[Código_Actividad]],Tabla2[[Código]:[Total de Acciones ]],15,FALSE),"")</f>
        <v/>
      </c>
      <c r="J1337" s="556"/>
      <c r="K1337" s="558" t="str">
        <f>IFERROR(VLOOKUP($J1337,[3]LSIns!$B$5:$C$45,2,FALSE),"")</f>
        <v/>
      </c>
      <c r="L1337" s="557"/>
      <c r="M1337" s="382" t="str">
        <f>IFERROR(VLOOKUP($L1337,[4]Insumos!$C$2:$F$517,2,FALSE),"")</f>
        <v/>
      </c>
      <c r="N1337" s="505"/>
      <c r="O1337" s="338" t="str">
        <f>IFERROR(VLOOKUP($L1337,[4]Insumos!$C$2:$F$517,3,FALSE),"")</f>
        <v/>
      </c>
      <c r="P1337" s="337" t="e">
        <f>+Tabla1[[#This Row],[Precio Unitario]]*Tabla1[[#This Row],[Cantidad de Insumos]]</f>
        <v>#VALUE!</v>
      </c>
      <c r="Q1337" s="380" t="str">
        <f>IFERROR(VLOOKUP($L1337,[4]Insumos!$C$2:$F$517,4,FALSE),"")</f>
        <v/>
      </c>
      <c r="R1337" s="556"/>
    </row>
    <row r="1338" spans="2:18" x14ac:dyDescent="0.25">
      <c r="B1338" s="403" t="str">
        <f>IF(Tabla1[[#This Row],[Código_Actividad]]="","",CONCATENATE(Tabla1[[#This Row],[POA]],".",Tabla1[[#This Row],[SRS]],".",Tabla1[[#This Row],[AREA]],".",Tabla1[[#This Row],[TIPO]]))</f>
        <v/>
      </c>
      <c r="C1338" s="403" t="str">
        <f>IF(Tabla1[[#This Row],[Código_Actividad]]="","",'Formulario PPGR1'!#REF!)</f>
        <v/>
      </c>
      <c r="D1338" s="403" t="str">
        <f>IF(Tabla1[[#This Row],[Código_Actividad]]="","",'Formulario PPGR1'!#REF!)</f>
        <v/>
      </c>
      <c r="E1338" s="403" t="str">
        <f>IF(Tabla1[[#This Row],[Código_Actividad]]="","",'Formulario PPGR1'!#REF!)</f>
        <v/>
      </c>
      <c r="F1338" s="403" t="str">
        <f>IF(Tabla1[[#This Row],[Código_Actividad]]="","",'Formulario PPGR1'!#REF!)</f>
        <v/>
      </c>
      <c r="G1338" s="335"/>
      <c r="H1338" s="572" t="str">
        <f>IFERROR(VLOOKUP(Tabla1[[#This Row],[Código_Actividad]],'Formulario PPGR2'!$H$10:$I$1048576,2,FALSE),"")</f>
        <v/>
      </c>
      <c r="I1338" s="384" t="str">
        <f>IFERROR(VLOOKUP(Tabla1[[#This Row],[Código_Actividad]],Tabla2[[Código]:[Total de Acciones ]],15,FALSE),"")</f>
        <v/>
      </c>
      <c r="J1338" s="556"/>
      <c r="K1338" s="558" t="str">
        <f>IFERROR(VLOOKUP($J1338,[3]LSIns!$B$5:$C$45,2,FALSE),"")</f>
        <v/>
      </c>
      <c r="L1338" s="557"/>
      <c r="M1338" s="382" t="str">
        <f>IFERROR(VLOOKUP($L1338,[4]Insumos!$C$2:$F$517,2,FALSE),"")</f>
        <v/>
      </c>
      <c r="N1338" s="505"/>
      <c r="O1338" s="338" t="str">
        <f>IFERROR(VLOOKUP($L1338,[4]Insumos!$C$2:$F$517,3,FALSE),"")</f>
        <v/>
      </c>
      <c r="P1338" s="337" t="e">
        <f>+Tabla1[[#This Row],[Precio Unitario]]*Tabla1[[#This Row],[Cantidad de Insumos]]</f>
        <v>#VALUE!</v>
      </c>
      <c r="Q1338" s="380" t="str">
        <f>IFERROR(VLOOKUP($L1338,[4]Insumos!$C$2:$F$517,4,FALSE),"")</f>
        <v/>
      </c>
      <c r="R1338" s="556"/>
    </row>
    <row r="1339" spans="2:18" x14ac:dyDescent="0.25">
      <c r="B1339" s="403" t="str">
        <f>IF(Tabla1[[#This Row],[Código_Actividad]]="","",CONCATENATE(Tabla1[[#This Row],[POA]],".",Tabla1[[#This Row],[SRS]],".",Tabla1[[#This Row],[AREA]],".",Tabla1[[#This Row],[TIPO]]))</f>
        <v/>
      </c>
      <c r="C1339" s="403" t="str">
        <f>IF(Tabla1[[#This Row],[Código_Actividad]]="","",'Formulario PPGR1'!#REF!)</f>
        <v/>
      </c>
      <c r="D1339" s="403" t="str">
        <f>IF(Tabla1[[#This Row],[Código_Actividad]]="","",'Formulario PPGR1'!#REF!)</f>
        <v/>
      </c>
      <c r="E1339" s="403" t="str">
        <f>IF(Tabla1[[#This Row],[Código_Actividad]]="","",'Formulario PPGR1'!#REF!)</f>
        <v/>
      </c>
      <c r="F1339" s="403" t="str">
        <f>IF(Tabla1[[#This Row],[Código_Actividad]]="","",'Formulario PPGR1'!#REF!)</f>
        <v/>
      </c>
      <c r="G1339" s="335"/>
      <c r="H1339" s="572" t="str">
        <f>IFERROR(VLOOKUP(Tabla1[[#This Row],[Código_Actividad]],'Formulario PPGR2'!$H$10:$I$1048576,2,FALSE),"")</f>
        <v/>
      </c>
      <c r="I1339" s="384" t="str">
        <f>IFERROR(VLOOKUP(Tabla1[[#This Row],[Código_Actividad]],Tabla2[[Código]:[Total de Acciones ]],15,FALSE),"")</f>
        <v/>
      </c>
      <c r="J1339" s="556"/>
      <c r="K1339" s="558" t="str">
        <f>IFERROR(VLOOKUP($J1339,[3]LSIns!$B$5:$C$45,2,FALSE),"")</f>
        <v/>
      </c>
      <c r="L1339" s="557"/>
      <c r="M1339" s="382" t="str">
        <f>IFERROR(VLOOKUP($L1339,[4]Insumos!$C$2:$F$517,2,FALSE),"")</f>
        <v/>
      </c>
      <c r="N1339" s="505"/>
      <c r="O1339" s="338" t="str">
        <f>IFERROR(VLOOKUP($L1339,[4]Insumos!$C$2:$F$517,3,FALSE),"")</f>
        <v/>
      </c>
      <c r="P1339" s="337" t="e">
        <f>+Tabla1[[#This Row],[Precio Unitario]]*Tabla1[[#This Row],[Cantidad de Insumos]]</f>
        <v>#VALUE!</v>
      </c>
      <c r="Q1339" s="380" t="str">
        <f>IFERROR(VLOOKUP($L1339,[4]Insumos!$C$2:$F$517,4,FALSE),"")</f>
        <v/>
      </c>
      <c r="R1339" s="556"/>
    </row>
    <row r="1340" spans="2:18" x14ac:dyDescent="0.25">
      <c r="B1340" s="403" t="str">
        <f>IF(Tabla1[[#This Row],[Código_Actividad]]="","",CONCATENATE(Tabla1[[#This Row],[POA]],".",Tabla1[[#This Row],[SRS]],".",Tabla1[[#This Row],[AREA]],".",Tabla1[[#This Row],[TIPO]]))</f>
        <v/>
      </c>
      <c r="C1340" s="403" t="str">
        <f>IF(Tabla1[[#This Row],[Código_Actividad]]="","",'Formulario PPGR1'!#REF!)</f>
        <v/>
      </c>
      <c r="D1340" s="403" t="str">
        <f>IF(Tabla1[[#This Row],[Código_Actividad]]="","",'Formulario PPGR1'!#REF!)</f>
        <v/>
      </c>
      <c r="E1340" s="403" t="str">
        <f>IF(Tabla1[[#This Row],[Código_Actividad]]="","",'Formulario PPGR1'!#REF!)</f>
        <v/>
      </c>
      <c r="F1340" s="403" t="str">
        <f>IF(Tabla1[[#This Row],[Código_Actividad]]="","",'Formulario PPGR1'!#REF!)</f>
        <v/>
      </c>
      <c r="G1340" s="335"/>
      <c r="H1340" s="572" t="str">
        <f>IFERROR(VLOOKUP(Tabla1[[#This Row],[Código_Actividad]],'Formulario PPGR2'!$H$10:$I$1048576,2,FALSE),"")</f>
        <v/>
      </c>
      <c r="I1340" s="384" t="str">
        <f>IFERROR(VLOOKUP(Tabla1[[#This Row],[Código_Actividad]],Tabla2[[Código]:[Total de Acciones ]],15,FALSE),"")</f>
        <v/>
      </c>
      <c r="J1340" s="556"/>
      <c r="K1340" s="558" t="str">
        <f>IFERROR(VLOOKUP($J1340,[3]LSIns!$B$5:$C$45,2,FALSE),"")</f>
        <v/>
      </c>
      <c r="L1340" s="557"/>
      <c r="M1340" s="382" t="str">
        <f>IFERROR(VLOOKUP($L1340,[4]Insumos!$C$2:$F$517,2,FALSE),"")</f>
        <v/>
      </c>
      <c r="N1340" s="505"/>
      <c r="O1340" s="338" t="str">
        <f>IFERROR(VLOOKUP($L1340,[4]Insumos!$C$2:$F$517,3,FALSE),"")</f>
        <v/>
      </c>
      <c r="P1340" s="337" t="e">
        <f>+Tabla1[[#This Row],[Precio Unitario]]*Tabla1[[#This Row],[Cantidad de Insumos]]</f>
        <v>#VALUE!</v>
      </c>
      <c r="Q1340" s="380" t="str">
        <f>IFERROR(VLOOKUP($L1340,[4]Insumos!$C$2:$F$517,4,FALSE),"")</f>
        <v/>
      </c>
      <c r="R1340" s="556"/>
    </row>
    <row r="1341" spans="2:18" x14ac:dyDescent="0.25">
      <c r="B1341" s="403" t="str">
        <f>IF(Tabla1[[#This Row],[Código_Actividad]]="","",CONCATENATE(Tabla1[[#This Row],[POA]],".",Tabla1[[#This Row],[SRS]],".",Tabla1[[#This Row],[AREA]],".",Tabla1[[#This Row],[TIPO]]))</f>
        <v/>
      </c>
      <c r="C1341" s="403" t="str">
        <f>IF(Tabla1[[#This Row],[Código_Actividad]]="","",'Formulario PPGR1'!#REF!)</f>
        <v/>
      </c>
      <c r="D1341" s="403" t="str">
        <f>IF(Tabla1[[#This Row],[Código_Actividad]]="","",'Formulario PPGR1'!#REF!)</f>
        <v/>
      </c>
      <c r="E1341" s="403" t="str">
        <f>IF(Tabla1[[#This Row],[Código_Actividad]]="","",'Formulario PPGR1'!#REF!)</f>
        <v/>
      </c>
      <c r="F1341" s="403" t="str">
        <f>IF(Tabla1[[#This Row],[Código_Actividad]]="","",'Formulario PPGR1'!#REF!)</f>
        <v/>
      </c>
      <c r="G1341" s="335"/>
      <c r="H1341" s="572" t="str">
        <f>IFERROR(VLOOKUP(Tabla1[[#This Row],[Código_Actividad]],'Formulario PPGR2'!$H$10:$I$1048576,2,FALSE),"")</f>
        <v/>
      </c>
      <c r="I1341" s="384" t="str">
        <f>IFERROR(VLOOKUP(Tabla1[[#This Row],[Código_Actividad]],Tabla2[[Código]:[Total de Acciones ]],15,FALSE),"")</f>
        <v/>
      </c>
      <c r="J1341" s="556"/>
      <c r="K1341" s="558" t="str">
        <f>IFERROR(VLOOKUP($J1341,[3]LSIns!$B$5:$C$45,2,FALSE),"")</f>
        <v/>
      </c>
      <c r="L1341" s="557"/>
      <c r="M1341" s="382" t="str">
        <f>IFERROR(VLOOKUP($L1341,[4]Insumos!$C$2:$F$517,2,FALSE),"")</f>
        <v/>
      </c>
      <c r="N1341" s="505"/>
      <c r="O1341" s="338" t="str">
        <f>IFERROR(VLOOKUP($L1341,[4]Insumos!$C$2:$F$517,3,FALSE),"")</f>
        <v/>
      </c>
      <c r="P1341" s="337" t="e">
        <f>+Tabla1[[#This Row],[Precio Unitario]]*Tabla1[[#This Row],[Cantidad de Insumos]]</f>
        <v>#VALUE!</v>
      </c>
      <c r="Q1341" s="380" t="str">
        <f>IFERROR(VLOOKUP($L1341,[4]Insumos!$C$2:$F$517,4,FALSE),"")</f>
        <v/>
      </c>
      <c r="R1341" s="556"/>
    </row>
    <row r="1342" spans="2:18" x14ac:dyDescent="0.25">
      <c r="B1342" s="403" t="str">
        <f>IF(Tabla1[[#This Row],[Código_Actividad]]="","",CONCATENATE(Tabla1[[#This Row],[POA]],".",Tabla1[[#This Row],[SRS]],".",Tabla1[[#This Row],[AREA]],".",Tabla1[[#This Row],[TIPO]]))</f>
        <v/>
      </c>
      <c r="C1342" s="403" t="str">
        <f>IF(Tabla1[[#This Row],[Código_Actividad]]="","",'Formulario PPGR1'!#REF!)</f>
        <v/>
      </c>
      <c r="D1342" s="403" t="str">
        <f>IF(Tabla1[[#This Row],[Código_Actividad]]="","",'Formulario PPGR1'!#REF!)</f>
        <v/>
      </c>
      <c r="E1342" s="403" t="str">
        <f>IF(Tabla1[[#This Row],[Código_Actividad]]="","",'Formulario PPGR1'!#REF!)</f>
        <v/>
      </c>
      <c r="F1342" s="403" t="str">
        <f>IF(Tabla1[[#This Row],[Código_Actividad]]="","",'Formulario PPGR1'!#REF!)</f>
        <v/>
      </c>
      <c r="G1342" s="400"/>
      <c r="H1342" s="419" t="str">
        <f>IFERROR(VLOOKUP(Tabla1[[#This Row],[Código_Actividad]],'Formulario PPGR2'!$H$10:$I$1048576,2,FALSE),"")</f>
        <v/>
      </c>
      <c r="I1342" s="336" t="str">
        <f>IFERROR(VLOOKUP(Tabla1[[#This Row],[Código_Actividad]],Tabla2[[Código]:[Total de Acciones ]],15,FALSE),"")</f>
        <v/>
      </c>
      <c r="J1342" s="556"/>
      <c r="K1342" s="558" t="str">
        <f>IFERROR(VLOOKUP($J1342,[8]LSIns!$B$5:$C$45,2,FALSE),"")</f>
        <v/>
      </c>
      <c r="L1342" s="557"/>
      <c r="M1342" s="401" t="str">
        <f>IFERROR(VLOOKUP($L1342,[4]Insumos!$C$2:$F$517,2,FALSE),"")</f>
        <v/>
      </c>
      <c r="N1342" s="505"/>
      <c r="O1342" s="402" t="str">
        <f>IFERROR(VLOOKUP($L1342,[4]Insumos!$C$2:$F$517,3,FALSE),"")</f>
        <v/>
      </c>
      <c r="P1342" s="337" t="e">
        <f>+Tabla1[[#This Row],[Precio Unitario]]*Tabla1[[#This Row],[Cantidad de Insumos]]</f>
        <v>#VALUE!</v>
      </c>
      <c r="Q1342" s="402" t="str">
        <f>IFERROR(VLOOKUP($L1342,[4]Insumos!$C$2:$F$517,4,FALSE),"")</f>
        <v/>
      </c>
      <c r="R1342" s="571"/>
    </row>
    <row r="1343" spans="2:18" x14ac:dyDescent="0.25">
      <c r="B1343" s="403" t="str">
        <f>IF(Tabla1[[#This Row],[Código_Actividad]]="","",CONCATENATE(Tabla1[[#This Row],[POA]],".",Tabla1[[#This Row],[SRS]],".",Tabla1[[#This Row],[AREA]],".",Tabla1[[#This Row],[TIPO]]))</f>
        <v/>
      </c>
      <c r="C1343" s="403" t="str">
        <f>IF(Tabla1[[#This Row],[Código_Actividad]]="","",'Formulario PPGR1'!#REF!)</f>
        <v/>
      </c>
      <c r="D1343" s="403" t="str">
        <f>IF(Tabla1[[#This Row],[Código_Actividad]]="","",'Formulario PPGR1'!#REF!)</f>
        <v/>
      </c>
      <c r="E1343" s="403" t="str">
        <f>IF(Tabla1[[#This Row],[Código_Actividad]]="","",'Formulario PPGR1'!#REF!)</f>
        <v/>
      </c>
      <c r="F1343" s="403" t="str">
        <f>IF(Tabla1[[#This Row],[Código_Actividad]]="","",'Formulario PPGR1'!#REF!)</f>
        <v/>
      </c>
      <c r="G1343" s="400"/>
      <c r="H1343" s="419" t="str">
        <f>IFERROR(VLOOKUP(Tabla1[[#This Row],[Código_Actividad]],'Formulario PPGR2'!$H$10:$I$1048576,2,FALSE),"")</f>
        <v/>
      </c>
      <c r="I1343" s="336" t="str">
        <f>IFERROR(VLOOKUP(Tabla1[[#This Row],[Código_Actividad]],Tabla2[[Código]:[Total de Acciones ]],15,FALSE),"")</f>
        <v/>
      </c>
      <c r="J1343" s="556"/>
      <c r="K1343" s="558" t="str">
        <f>IFERROR(VLOOKUP($J1343,[8]LSIns!$B$5:$C$45,2,FALSE),"")</f>
        <v/>
      </c>
      <c r="L1343" s="557"/>
      <c r="M1343" s="401" t="str">
        <f>IFERROR(VLOOKUP($L1343,[4]Insumos!$C$2:$F$517,2,FALSE),"")</f>
        <v/>
      </c>
      <c r="N1343" s="505"/>
      <c r="O1343" s="402" t="str">
        <f>IFERROR(VLOOKUP($L1343,[4]Insumos!$C$2:$F$517,3,FALSE),"")</f>
        <v/>
      </c>
      <c r="P1343" s="337" t="e">
        <f>+Tabla1[[#This Row],[Precio Unitario]]*Tabla1[[#This Row],[Cantidad de Insumos]]</f>
        <v>#VALUE!</v>
      </c>
      <c r="Q1343" s="402" t="str">
        <f>IFERROR(VLOOKUP($L1343,[4]Insumos!$C$2:$F$517,4,FALSE),"")</f>
        <v/>
      </c>
      <c r="R1343" s="571"/>
    </row>
    <row r="1344" spans="2:18" x14ac:dyDescent="0.25">
      <c r="B1344" s="403" t="str">
        <f>IF(Tabla1[[#This Row],[Código_Actividad]]="","",CONCATENATE(Tabla1[[#This Row],[POA]],".",Tabla1[[#This Row],[SRS]],".",Tabla1[[#This Row],[AREA]],".",Tabla1[[#This Row],[TIPO]]))</f>
        <v/>
      </c>
      <c r="C1344" s="403" t="str">
        <f>IF(Tabla1[[#This Row],[Código_Actividad]]="","",'Formulario PPGR1'!#REF!)</f>
        <v/>
      </c>
      <c r="D1344" s="403" t="str">
        <f>IF(Tabla1[[#This Row],[Código_Actividad]]="","",'Formulario PPGR1'!#REF!)</f>
        <v/>
      </c>
      <c r="E1344" s="403" t="str">
        <f>IF(Tabla1[[#This Row],[Código_Actividad]]="","",'Formulario PPGR1'!#REF!)</f>
        <v/>
      </c>
      <c r="F1344" s="403" t="str">
        <f>IF(Tabla1[[#This Row],[Código_Actividad]]="","",'Formulario PPGR1'!#REF!)</f>
        <v/>
      </c>
      <c r="G1344" s="400"/>
      <c r="H1344" s="419" t="str">
        <f>IFERROR(VLOOKUP(Tabla1[[#This Row],[Código_Actividad]],'Formulario PPGR2'!$H$10:$I$1048576,2,FALSE),"")</f>
        <v/>
      </c>
      <c r="I1344" s="336" t="str">
        <f>IFERROR(VLOOKUP(Tabla1[[#This Row],[Código_Actividad]],Tabla2[[Código]:[Total de Acciones ]],15,FALSE),"")</f>
        <v/>
      </c>
      <c r="J1344" s="556"/>
      <c r="K1344" s="558" t="str">
        <f>IFERROR(VLOOKUP($J1344,[8]LSIns!$B$5:$C$45,2,FALSE),"")</f>
        <v/>
      </c>
      <c r="L1344" s="557"/>
      <c r="M1344" s="401" t="str">
        <f>IFERROR(VLOOKUP($L1344,[4]Insumos!$C$2:$F$517,2,FALSE),"")</f>
        <v/>
      </c>
      <c r="N1344" s="505"/>
      <c r="O1344" s="402" t="str">
        <f>IFERROR(VLOOKUP($L1344,[4]Insumos!$C$2:$F$517,3,FALSE),"")</f>
        <v/>
      </c>
      <c r="P1344" s="337" t="e">
        <f>+Tabla1[[#This Row],[Precio Unitario]]*Tabla1[[#This Row],[Cantidad de Insumos]]</f>
        <v>#VALUE!</v>
      </c>
      <c r="Q1344" s="402" t="str">
        <f>IFERROR(VLOOKUP($L1344,[4]Insumos!$C$2:$F$517,4,FALSE),"")</f>
        <v/>
      </c>
      <c r="R1344" s="571"/>
    </row>
    <row r="1345" spans="2:18" x14ac:dyDescent="0.25">
      <c r="B1345" s="403" t="str">
        <f>IF(Tabla1[[#This Row],[Código_Actividad]]="","",CONCATENATE(Tabla1[[#This Row],[POA]],".",Tabla1[[#This Row],[SRS]],".",Tabla1[[#This Row],[AREA]],".",Tabla1[[#This Row],[TIPO]]))</f>
        <v/>
      </c>
      <c r="C1345" s="403" t="str">
        <f>IF(Tabla1[[#This Row],[Código_Actividad]]="","",'Formulario PPGR1'!#REF!)</f>
        <v/>
      </c>
      <c r="D1345" s="403" t="str">
        <f>IF(Tabla1[[#This Row],[Código_Actividad]]="","",'Formulario PPGR1'!#REF!)</f>
        <v/>
      </c>
      <c r="E1345" s="403" t="str">
        <f>IF(Tabla1[[#This Row],[Código_Actividad]]="","",'Formulario PPGR1'!#REF!)</f>
        <v/>
      </c>
      <c r="F1345" s="403" t="str">
        <f>IF(Tabla1[[#This Row],[Código_Actividad]]="","",'Formulario PPGR1'!#REF!)</f>
        <v/>
      </c>
      <c r="G1345" s="400"/>
      <c r="H1345" s="419" t="str">
        <f>IFERROR(VLOOKUP(Tabla1[[#This Row],[Código_Actividad]],'Formulario PPGR2'!$H$10:$I$1048576,2,FALSE),"")</f>
        <v/>
      </c>
      <c r="I1345" s="336" t="str">
        <f>IFERROR(VLOOKUP(Tabla1[[#This Row],[Código_Actividad]],Tabla2[[Código]:[Total de Acciones ]],15,FALSE),"")</f>
        <v/>
      </c>
      <c r="J1345" s="556"/>
      <c r="K1345" s="558" t="str">
        <f>IFERROR(VLOOKUP($J1345,[8]LSIns!$B$5:$C$45,2,FALSE),"")</f>
        <v/>
      </c>
      <c r="L1345" s="557"/>
      <c r="M1345" s="401" t="str">
        <f>IFERROR(VLOOKUP($L1345,[4]Insumos!$C$2:$F$517,2,FALSE),"")</f>
        <v/>
      </c>
      <c r="N1345" s="505"/>
      <c r="O1345" s="402" t="str">
        <f>IFERROR(VLOOKUP($L1345,[4]Insumos!$C$2:$F$517,3,FALSE),"")</f>
        <v/>
      </c>
      <c r="P1345" s="337" t="e">
        <f>+Tabla1[[#This Row],[Precio Unitario]]*Tabla1[[#This Row],[Cantidad de Insumos]]</f>
        <v>#VALUE!</v>
      </c>
      <c r="Q1345" s="402" t="str">
        <f>IFERROR(VLOOKUP($L1345,[4]Insumos!$C$2:$F$517,4,FALSE),"")</f>
        <v/>
      </c>
      <c r="R1345" s="571"/>
    </row>
    <row r="1346" spans="2:18" x14ac:dyDescent="0.25">
      <c r="B1346" s="403" t="str">
        <f>IF(Tabla1[[#This Row],[Código_Actividad]]="","",CONCATENATE(Tabla1[[#This Row],[POA]],".",Tabla1[[#This Row],[SRS]],".",Tabla1[[#This Row],[AREA]],".",Tabla1[[#This Row],[TIPO]]))</f>
        <v/>
      </c>
      <c r="C1346" s="403" t="str">
        <f>IF(Tabla1[[#This Row],[Código_Actividad]]="","",'Formulario PPGR1'!#REF!)</f>
        <v/>
      </c>
      <c r="D1346" s="403" t="str">
        <f>IF(Tabla1[[#This Row],[Código_Actividad]]="","",'Formulario PPGR1'!#REF!)</f>
        <v/>
      </c>
      <c r="E1346" s="403" t="str">
        <f>IF(Tabla1[[#This Row],[Código_Actividad]]="","",'Formulario PPGR1'!#REF!)</f>
        <v/>
      </c>
      <c r="F1346" s="403" t="str">
        <f>IF(Tabla1[[#This Row],[Código_Actividad]]="","",'Formulario PPGR1'!#REF!)</f>
        <v/>
      </c>
      <c r="G1346" s="400"/>
      <c r="H1346" s="419" t="str">
        <f>IFERROR(VLOOKUP(Tabla1[[#This Row],[Código_Actividad]],'Formulario PPGR2'!$H$10:$I$1048576,2,FALSE),"")</f>
        <v/>
      </c>
      <c r="I1346" s="336" t="str">
        <f>IFERROR(VLOOKUP(Tabla1[[#This Row],[Código_Actividad]],Tabla2[[Código]:[Total de Acciones ]],15,FALSE),"")</f>
        <v/>
      </c>
      <c r="J1346" s="556"/>
      <c r="K1346" s="558" t="str">
        <f>IFERROR(VLOOKUP($J1346,[8]LSIns!$B$5:$C$45,2,FALSE),"")</f>
        <v/>
      </c>
      <c r="L1346" s="557"/>
      <c r="M1346" s="401" t="str">
        <f>IFERROR(VLOOKUP($L1346,[4]Insumos!$C$2:$F$517,2,FALSE),"")</f>
        <v/>
      </c>
      <c r="N1346" s="505"/>
      <c r="O1346" s="402" t="str">
        <f>IFERROR(VLOOKUP($L1346,[4]Insumos!$C$2:$F$517,3,FALSE),"")</f>
        <v/>
      </c>
      <c r="P1346" s="337" t="e">
        <f>+Tabla1[[#This Row],[Precio Unitario]]*Tabla1[[#This Row],[Cantidad de Insumos]]</f>
        <v>#VALUE!</v>
      </c>
      <c r="Q1346" s="402" t="str">
        <f>IFERROR(VLOOKUP($L1346,[4]Insumos!$C$2:$F$517,4,FALSE),"")</f>
        <v/>
      </c>
      <c r="R1346" s="571"/>
    </row>
    <row r="1347" spans="2:18" x14ac:dyDescent="0.25">
      <c r="B1347" s="403" t="str">
        <f>IF(Tabla1[[#This Row],[Código_Actividad]]="","",CONCATENATE(Tabla1[[#This Row],[POA]],".",Tabla1[[#This Row],[SRS]],".",Tabla1[[#This Row],[AREA]],".",Tabla1[[#This Row],[TIPO]]))</f>
        <v/>
      </c>
      <c r="C1347" s="403" t="str">
        <f>IF(Tabla1[[#This Row],[Código_Actividad]]="","",'Formulario PPGR1'!#REF!)</f>
        <v/>
      </c>
      <c r="D1347" s="403" t="str">
        <f>IF(Tabla1[[#This Row],[Código_Actividad]]="","",'Formulario PPGR1'!#REF!)</f>
        <v/>
      </c>
      <c r="E1347" s="403" t="str">
        <f>IF(Tabla1[[#This Row],[Código_Actividad]]="","",'Formulario PPGR1'!#REF!)</f>
        <v/>
      </c>
      <c r="F1347" s="403" t="str">
        <f>IF(Tabla1[[#This Row],[Código_Actividad]]="","",'Formulario PPGR1'!#REF!)</f>
        <v/>
      </c>
      <c r="G1347" s="400"/>
      <c r="H1347" s="419" t="str">
        <f>IFERROR(VLOOKUP(Tabla1[[#This Row],[Código_Actividad]],'Formulario PPGR2'!$H$10:$I$1048576,2,FALSE),"")</f>
        <v/>
      </c>
      <c r="I1347" s="336" t="str">
        <f>IFERROR(VLOOKUP(Tabla1[[#This Row],[Código_Actividad]],Tabla2[[Código]:[Total de Acciones ]],15,FALSE),"")</f>
        <v/>
      </c>
      <c r="J1347" s="556"/>
      <c r="K1347" s="558" t="str">
        <f>IFERROR(VLOOKUP($J1347,[8]LSIns!$B$5:$C$45,2,FALSE),"")</f>
        <v/>
      </c>
      <c r="L1347" s="557"/>
      <c r="M1347" s="401" t="str">
        <f>IFERROR(VLOOKUP($L1347,[4]Insumos!$C$2:$F$517,2,FALSE),"")</f>
        <v/>
      </c>
      <c r="N1347" s="505"/>
      <c r="O1347" s="402" t="str">
        <f>IFERROR(VLOOKUP($L1347,[4]Insumos!$C$2:$F$517,3,FALSE),"")</f>
        <v/>
      </c>
      <c r="P1347" s="337" t="e">
        <f>+Tabla1[[#This Row],[Precio Unitario]]*Tabla1[[#This Row],[Cantidad de Insumos]]</f>
        <v>#VALUE!</v>
      </c>
      <c r="Q1347" s="402" t="str">
        <f>IFERROR(VLOOKUP($L1347,[4]Insumos!$C$2:$F$517,4,FALSE),"")</f>
        <v/>
      </c>
      <c r="R1347" s="571"/>
    </row>
    <row r="1348" spans="2:18" x14ac:dyDescent="0.25">
      <c r="B1348" s="403" t="str">
        <f>IF(Tabla1[[#This Row],[Código_Actividad]]="","",CONCATENATE(Tabla1[[#This Row],[POA]],".",Tabla1[[#This Row],[SRS]],".",Tabla1[[#This Row],[AREA]],".",Tabla1[[#This Row],[TIPO]]))</f>
        <v/>
      </c>
      <c r="C1348" s="403" t="str">
        <f>IF(Tabla1[[#This Row],[Código_Actividad]]="","",'Formulario PPGR1'!#REF!)</f>
        <v/>
      </c>
      <c r="D1348" s="403" t="str">
        <f>IF(Tabla1[[#This Row],[Código_Actividad]]="","",'Formulario PPGR1'!#REF!)</f>
        <v/>
      </c>
      <c r="E1348" s="403" t="str">
        <f>IF(Tabla1[[#This Row],[Código_Actividad]]="","",'Formulario PPGR1'!#REF!)</f>
        <v/>
      </c>
      <c r="F1348" s="403" t="str">
        <f>IF(Tabla1[[#This Row],[Código_Actividad]]="","",'Formulario PPGR1'!#REF!)</f>
        <v/>
      </c>
      <c r="G1348" s="400"/>
      <c r="H1348" s="419" t="str">
        <f>IFERROR(VLOOKUP(Tabla1[[#This Row],[Código_Actividad]],'Formulario PPGR2'!$H$10:$I$1048576,2,FALSE),"")</f>
        <v/>
      </c>
      <c r="I1348" s="336" t="str">
        <f>IFERROR(VLOOKUP(Tabla1[[#This Row],[Código_Actividad]],Tabla2[[Código]:[Total de Acciones ]],15,FALSE),"")</f>
        <v/>
      </c>
      <c r="J1348" s="556"/>
      <c r="K1348" s="558" t="str">
        <f>IFERROR(VLOOKUP($J1348,[8]LSIns!$B$5:$C$45,2,FALSE),"")</f>
        <v/>
      </c>
      <c r="L1348" s="557"/>
      <c r="M1348" s="401" t="str">
        <f>IFERROR(VLOOKUP($L1348,[4]Insumos!$C$2:$F$517,2,FALSE),"")</f>
        <v/>
      </c>
      <c r="N1348" s="505"/>
      <c r="O1348" s="402" t="str">
        <f>IFERROR(VLOOKUP($L1348,[4]Insumos!$C$2:$F$517,3,FALSE),"")</f>
        <v/>
      </c>
      <c r="P1348" s="337" t="e">
        <f>+Tabla1[[#This Row],[Precio Unitario]]*Tabla1[[#This Row],[Cantidad de Insumos]]</f>
        <v>#VALUE!</v>
      </c>
      <c r="Q1348" s="402" t="str">
        <f>IFERROR(VLOOKUP($L1348,[4]Insumos!$C$2:$F$517,4,FALSE),"")</f>
        <v/>
      </c>
      <c r="R1348" s="571"/>
    </row>
    <row r="1349" spans="2:18" hidden="1" x14ac:dyDescent="0.25">
      <c r="B1349" s="403" t="str">
        <f>IF(Tabla1[[#This Row],[Código_Actividad]]="","",CONCATENATE(Tabla1[[#This Row],[POA]],".",Tabla1[[#This Row],[SRS]],".",Tabla1[[#This Row],[AREA]],".",Tabla1[[#This Row],[TIPO]]))</f>
        <v/>
      </c>
      <c r="C1349" s="403" t="str">
        <f>IF(Tabla1[[#This Row],[Código_Actividad]]="","",'Formulario PPGR1'!#REF!)</f>
        <v/>
      </c>
      <c r="D1349" s="403" t="str">
        <f>IF(Tabla1[[#This Row],[Código_Actividad]]="","",'Formulario PPGR1'!#REF!)</f>
        <v/>
      </c>
      <c r="E1349" s="403" t="str">
        <f>IF(Tabla1[[#This Row],[Código_Actividad]]="","",'Formulario PPGR1'!#REF!)</f>
        <v/>
      </c>
      <c r="F1349" s="403" t="str">
        <f>IF(Tabla1[[#This Row],[Código_Actividad]]="","",'Formulario PPGR1'!#REF!)</f>
        <v/>
      </c>
      <c r="G1349" s="400"/>
      <c r="H1349" s="419" t="str">
        <f>IFERROR(VLOOKUP(Tabla1[[#This Row],[Código_Actividad]],'Formulario PPGR2'!$H$10:$I$1048576,2,FALSE),"")</f>
        <v/>
      </c>
      <c r="I1349" s="336" t="str">
        <f>IFERROR(VLOOKUP(Tabla1[[#This Row],[Código_Actividad]],Tabla2[[Código]:[Total de Acciones ]],15,FALSE),"")</f>
        <v/>
      </c>
      <c r="J1349" s="556"/>
      <c r="K1349" s="558" t="str">
        <f>IFERROR(VLOOKUP($J1349,[9]LSIns!$B$5:$C$45,2,FALSE),"")</f>
        <v/>
      </c>
      <c r="L1349" s="557"/>
      <c r="M1349" s="401" t="str">
        <f>IFERROR(VLOOKUP($L1349,[4]Insumos!$C$2:$F$517,2,FALSE),"")</f>
        <v/>
      </c>
      <c r="N1349" s="505"/>
      <c r="O1349" s="402" t="str">
        <f>IFERROR(VLOOKUP($L1349,[4]Insumos!$C$2:$F$517,3,FALSE),"")</f>
        <v/>
      </c>
      <c r="P1349" s="337" t="e">
        <f>+Tabla1[[#This Row],[Precio Unitario]]*Tabla1[[#This Row],[Cantidad de Insumos]]</f>
        <v>#VALUE!</v>
      </c>
      <c r="Q1349" s="402" t="str">
        <f>IFERROR(VLOOKUP($L1349,[4]Insumos!$C$2:$F$517,4,FALSE),"")</f>
        <v/>
      </c>
      <c r="R1349" s="571"/>
    </row>
    <row r="1350" spans="2:18" hidden="1" x14ac:dyDescent="0.25">
      <c r="B1350" s="403" t="str">
        <f>IF(Tabla1[[#This Row],[Código_Actividad]]="","",CONCATENATE(Tabla1[[#This Row],[POA]],".",Tabla1[[#This Row],[SRS]],".",Tabla1[[#This Row],[AREA]],".",Tabla1[[#This Row],[TIPO]]))</f>
        <v/>
      </c>
      <c r="C1350" s="403" t="str">
        <f>IF(Tabla1[[#This Row],[Código_Actividad]]="","",'Formulario PPGR1'!#REF!)</f>
        <v/>
      </c>
      <c r="D1350" s="403" t="str">
        <f>IF(Tabla1[[#This Row],[Código_Actividad]]="","",'Formulario PPGR1'!#REF!)</f>
        <v/>
      </c>
      <c r="E1350" s="403" t="str">
        <f>IF(Tabla1[[#This Row],[Código_Actividad]]="","",'Formulario PPGR1'!#REF!)</f>
        <v/>
      </c>
      <c r="F1350" s="403" t="str">
        <f>IF(Tabla1[[#This Row],[Código_Actividad]]="","",'Formulario PPGR1'!#REF!)</f>
        <v/>
      </c>
      <c r="G1350" s="400"/>
      <c r="H1350" s="419" t="str">
        <f>IFERROR(VLOOKUP(Tabla1[[#This Row],[Código_Actividad]],'Formulario PPGR2'!$H$10:$I$1048576,2,FALSE),"")</f>
        <v/>
      </c>
      <c r="I1350" s="336" t="str">
        <f>IFERROR(VLOOKUP(Tabla1[[#This Row],[Código_Actividad]],Tabla2[[Código]:[Total de Acciones ]],15,FALSE),"")</f>
        <v/>
      </c>
      <c r="J1350" s="556"/>
      <c r="K1350" s="558" t="str">
        <f>IFERROR(VLOOKUP($J1350,[9]LSIns!$B$5:$C$45,2,FALSE),"")</f>
        <v/>
      </c>
      <c r="L1350" s="557"/>
      <c r="M1350" s="401" t="str">
        <f>IFERROR(VLOOKUP($L1350,[4]Insumos!$C$2:$F$517,2,FALSE),"")</f>
        <v/>
      </c>
      <c r="N1350" s="505"/>
      <c r="O1350" s="402" t="str">
        <f>IFERROR(VLOOKUP($L1350,[4]Insumos!$C$2:$F$517,3,FALSE),"")</f>
        <v/>
      </c>
      <c r="P1350" s="337" t="e">
        <f>+Tabla1[[#This Row],[Precio Unitario]]*Tabla1[[#This Row],[Cantidad de Insumos]]</f>
        <v>#VALUE!</v>
      </c>
      <c r="Q1350" s="402" t="str">
        <f>IFERROR(VLOOKUP($L1350,[4]Insumos!$C$2:$F$517,4,FALSE),"")</f>
        <v/>
      </c>
      <c r="R1350" s="571"/>
    </row>
    <row r="1351" spans="2:18" hidden="1" x14ac:dyDescent="0.25">
      <c r="B1351" s="403" t="str">
        <f>IF(Tabla1[[#This Row],[Código_Actividad]]="","",CONCATENATE(Tabla1[[#This Row],[POA]],".",Tabla1[[#This Row],[SRS]],".",Tabla1[[#This Row],[AREA]],".",Tabla1[[#This Row],[TIPO]]))</f>
        <v/>
      </c>
      <c r="C1351" s="403" t="str">
        <f>IF(Tabla1[[#This Row],[Código_Actividad]]="","",'Formulario PPGR1'!#REF!)</f>
        <v/>
      </c>
      <c r="D1351" s="403" t="str">
        <f>IF(Tabla1[[#This Row],[Código_Actividad]]="","",'Formulario PPGR1'!#REF!)</f>
        <v/>
      </c>
      <c r="E1351" s="403" t="str">
        <f>IF(Tabla1[[#This Row],[Código_Actividad]]="","",'Formulario PPGR1'!#REF!)</f>
        <v/>
      </c>
      <c r="F1351" s="403" t="str">
        <f>IF(Tabla1[[#This Row],[Código_Actividad]]="","",'Formulario PPGR1'!#REF!)</f>
        <v/>
      </c>
      <c r="G1351" s="400"/>
      <c r="H1351" s="419" t="str">
        <f>IFERROR(VLOOKUP(Tabla1[[#This Row],[Código_Actividad]],'Formulario PPGR2'!$H$10:$I$1048576,2,FALSE),"")</f>
        <v/>
      </c>
      <c r="I1351" s="336" t="str">
        <f>IFERROR(VLOOKUP(Tabla1[[#This Row],[Código_Actividad]],Tabla2[[Código]:[Total de Acciones ]],15,FALSE),"")</f>
        <v/>
      </c>
      <c r="J1351" s="556"/>
      <c r="K1351" s="558" t="str">
        <f>IFERROR(VLOOKUP($J1351,[9]LSIns!$B$5:$C$45,2,FALSE),"")</f>
        <v/>
      </c>
      <c r="L1351" s="557"/>
      <c r="M1351" s="401" t="str">
        <f>IFERROR(VLOOKUP($L1351,[4]Insumos!$C$2:$F$517,2,FALSE),"")</f>
        <v/>
      </c>
      <c r="N1351" s="505"/>
      <c r="O1351" s="402" t="str">
        <f>IFERROR(VLOOKUP($L1351,[4]Insumos!$C$2:$F$517,3,FALSE),"")</f>
        <v/>
      </c>
      <c r="P1351" s="337" t="e">
        <f>+Tabla1[[#This Row],[Precio Unitario]]*Tabla1[[#This Row],[Cantidad de Insumos]]</f>
        <v>#VALUE!</v>
      </c>
      <c r="Q1351" s="402" t="str">
        <f>IFERROR(VLOOKUP($L1351,[4]Insumos!$C$2:$F$517,4,FALSE),"")</f>
        <v/>
      </c>
      <c r="R1351" s="571"/>
    </row>
    <row r="1352" spans="2:18" hidden="1" x14ac:dyDescent="0.25">
      <c r="B1352" s="403" t="str">
        <f>IF(Tabla1[[#This Row],[Código_Actividad]]="","",CONCATENATE(Tabla1[[#This Row],[POA]],".",Tabla1[[#This Row],[SRS]],".",Tabla1[[#This Row],[AREA]],".",Tabla1[[#This Row],[TIPO]]))</f>
        <v/>
      </c>
      <c r="C1352" s="403" t="str">
        <f>IF(Tabla1[[#This Row],[Código_Actividad]]="","",'Formulario PPGR1'!#REF!)</f>
        <v/>
      </c>
      <c r="D1352" s="403" t="str">
        <f>IF(Tabla1[[#This Row],[Código_Actividad]]="","",'Formulario PPGR1'!#REF!)</f>
        <v/>
      </c>
      <c r="E1352" s="403" t="str">
        <f>IF(Tabla1[[#This Row],[Código_Actividad]]="","",'Formulario PPGR1'!#REF!)</f>
        <v/>
      </c>
      <c r="F1352" s="403" t="str">
        <f>IF(Tabla1[[#This Row],[Código_Actividad]]="","",'Formulario PPGR1'!#REF!)</f>
        <v/>
      </c>
      <c r="G1352" s="400"/>
      <c r="H1352" s="419" t="str">
        <f>IFERROR(VLOOKUP(Tabla1[[#This Row],[Código_Actividad]],'Formulario PPGR2'!$H$10:$I$1048576,2,FALSE),"")</f>
        <v/>
      </c>
      <c r="I1352" s="336" t="str">
        <f>IFERROR(VLOOKUP(Tabla1[[#This Row],[Código_Actividad]],Tabla2[[Código]:[Total de Acciones ]],15,FALSE),"")</f>
        <v/>
      </c>
      <c r="J1352" s="556"/>
      <c r="K1352" s="558" t="str">
        <f>IFERROR(VLOOKUP($J1352,[9]LSIns!$B$5:$C$45,2,FALSE),"")</f>
        <v/>
      </c>
      <c r="L1352" s="557"/>
      <c r="M1352" s="401" t="str">
        <f>IFERROR(VLOOKUP($L1352,[4]Insumos!$C$2:$F$517,2,FALSE),"")</f>
        <v/>
      </c>
      <c r="N1352" s="505"/>
      <c r="O1352" s="402" t="str">
        <f>IFERROR(VLOOKUP($L1352,[4]Insumos!$C$2:$F$517,3,FALSE),"")</f>
        <v/>
      </c>
      <c r="P1352" s="337" t="e">
        <f>+Tabla1[[#This Row],[Precio Unitario]]*Tabla1[[#This Row],[Cantidad de Insumos]]</f>
        <v>#VALUE!</v>
      </c>
      <c r="Q1352" s="402" t="str">
        <f>IFERROR(VLOOKUP($L1352,[4]Insumos!$C$2:$F$517,4,FALSE),"")</f>
        <v/>
      </c>
      <c r="R1352" s="571"/>
    </row>
    <row r="1353" spans="2:18" hidden="1" x14ac:dyDescent="0.25">
      <c r="B1353" s="403" t="str">
        <f>IF(Tabla1[[#This Row],[Código_Actividad]]="","",CONCATENATE(Tabla1[[#This Row],[POA]],".",Tabla1[[#This Row],[SRS]],".",Tabla1[[#This Row],[AREA]],".",Tabla1[[#This Row],[TIPO]]))</f>
        <v/>
      </c>
      <c r="C1353" s="403" t="str">
        <f>IF(Tabla1[[#This Row],[Código_Actividad]]="","",'Formulario PPGR1'!#REF!)</f>
        <v/>
      </c>
      <c r="D1353" s="403" t="str">
        <f>IF(Tabla1[[#This Row],[Código_Actividad]]="","",'Formulario PPGR1'!#REF!)</f>
        <v/>
      </c>
      <c r="E1353" s="403" t="str">
        <f>IF(Tabla1[[#This Row],[Código_Actividad]]="","",'Formulario PPGR1'!#REF!)</f>
        <v/>
      </c>
      <c r="F1353" s="403" t="str">
        <f>IF(Tabla1[[#This Row],[Código_Actividad]]="","",'Formulario PPGR1'!#REF!)</f>
        <v/>
      </c>
      <c r="G1353" s="400"/>
      <c r="H1353" s="419" t="str">
        <f>IFERROR(VLOOKUP(Tabla1[[#This Row],[Código_Actividad]],'Formulario PPGR2'!$H$10:$I$1048576,2,FALSE),"")</f>
        <v/>
      </c>
      <c r="I1353" s="336" t="str">
        <f>IFERROR(VLOOKUP(Tabla1[[#This Row],[Código_Actividad]],Tabla2[[Código]:[Total de Acciones ]],15,FALSE),"")</f>
        <v/>
      </c>
      <c r="J1353" s="556"/>
      <c r="K1353" s="558" t="str">
        <f>IFERROR(VLOOKUP($J1353,[9]LSIns!$B$5:$C$45,2,FALSE),"")</f>
        <v/>
      </c>
      <c r="L1353" s="557"/>
      <c r="M1353" s="401" t="str">
        <f>IFERROR(VLOOKUP($L1353,[4]Insumos!$C$2:$F$517,2,FALSE),"")</f>
        <v/>
      </c>
      <c r="N1353" s="505"/>
      <c r="O1353" s="402" t="str">
        <f>IFERROR(VLOOKUP($L1353,[4]Insumos!$C$2:$F$517,3,FALSE),"")</f>
        <v/>
      </c>
      <c r="P1353" s="337" t="e">
        <f>+Tabla1[[#This Row],[Precio Unitario]]*Tabla1[[#This Row],[Cantidad de Insumos]]</f>
        <v>#VALUE!</v>
      </c>
      <c r="Q1353" s="402" t="str">
        <f>IFERROR(VLOOKUP($L1353,[4]Insumos!$C$2:$F$517,4,FALSE),"")</f>
        <v/>
      </c>
      <c r="R1353" s="571"/>
    </row>
    <row r="1354" spans="2:18" hidden="1" x14ac:dyDescent="0.25">
      <c r="B1354" s="403" t="str">
        <f>IF(Tabla1[[#This Row],[Código_Actividad]]="","",CONCATENATE(Tabla1[[#This Row],[POA]],".",Tabla1[[#This Row],[SRS]],".",Tabla1[[#This Row],[AREA]],".",Tabla1[[#This Row],[TIPO]]))</f>
        <v/>
      </c>
      <c r="C1354" s="403" t="str">
        <f>IF(Tabla1[[#This Row],[Código_Actividad]]="","",'Formulario PPGR1'!#REF!)</f>
        <v/>
      </c>
      <c r="D1354" s="403" t="str">
        <f>IF(Tabla1[[#This Row],[Código_Actividad]]="","",'Formulario PPGR1'!#REF!)</f>
        <v/>
      </c>
      <c r="E1354" s="403" t="str">
        <f>IF(Tabla1[[#This Row],[Código_Actividad]]="","",'Formulario PPGR1'!#REF!)</f>
        <v/>
      </c>
      <c r="F1354" s="403" t="str">
        <f>IF(Tabla1[[#This Row],[Código_Actividad]]="","",'Formulario PPGR1'!#REF!)</f>
        <v/>
      </c>
      <c r="G1354" s="400"/>
      <c r="H1354" s="419" t="str">
        <f>IFERROR(VLOOKUP(Tabla1[[#This Row],[Código_Actividad]],'Formulario PPGR2'!$H$10:$I$1048576,2,FALSE),"")</f>
        <v/>
      </c>
      <c r="I1354" s="336" t="str">
        <f>IFERROR(VLOOKUP(Tabla1[[#This Row],[Código_Actividad]],Tabla2[[Código]:[Total de Acciones ]],15,FALSE),"")</f>
        <v/>
      </c>
      <c r="J1354" s="556"/>
      <c r="K1354" s="558" t="str">
        <f>IFERROR(VLOOKUP($J1354,[9]LSIns!$B$5:$C$45,2,FALSE),"")</f>
        <v/>
      </c>
      <c r="L1354" s="557"/>
      <c r="M1354" s="401" t="str">
        <f>IFERROR(VLOOKUP($L1354,[4]Insumos!$C$2:$F$517,2,FALSE),"")</f>
        <v/>
      </c>
      <c r="N1354" s="505"/>
      <c r="O1354" s="402" t="str">
        <f>IFERROR(VLOOKUP($L1354,[4]Insumos!$C$2:$F$517,3,FALSE),"")</f>
        <v/>
      </c>
      <c r="P1354" s="337" t="e">
        <f>+Tabla1[[#This Row],[Precio Unitario]]*Tabla1[[#This Row],[Cantidad de Insumos]]</f>
        <v>#VALUE!</v>
      </c>
      <c r="Q1354" s="402" t="str">
        <f>IFERROR(VLOOKUP($L1354,[4]Insumos!$C$2:$F$517,4,FALSE),"")</f>
        <v/>
      </c>
      <c r="R1354" s="571"/>
    </row>
    <row r="1355" spans="2:18" hidden="1" x14ac:dyDescent="0.25">
      <c r="B1355" s="403" t="str">
        <f>IF(Tabla1[[#This Row],[Código_Actividad]]="","",CONCATENATE(Tabla1[[#This Row],[POA]],".",Tabla1[[#This Row],[SRS]],".",Tabla1[[#This Row],[AREA]],".",Tabla1[[#This Row],[TIPO]]))</f>
        <v/>
      </c>
      <c r="C1355" s="403" t="str">
        <f>IF(Tabla1[[#This Row],[Código_Actividad]]="","",'Formulario PPGR1'!#REF!)</f>
        <v/>
      </c>
      <c r="D1355" s="403" t="str">
        <f>IF(Tabla1[[#This Row],[Código_Actividad]]="","",'Formulario PPGR1'!#REF!)</f>
        <v/>
      </c>
      <c r="E1355" s="403" t="str">
        <f>IF(Tabla1[[#This Row],[Código_Actividad]]="","",'Formulario PPGR1'!#REF!)</f>
        <v/>
      </c>
      <c r="F1355" s="403" t="str">
        <f>IF(Tabla1[[#This Row],[Código_Actividad]]="","",'Formulario PPGR1'!#REF!)</f>
        <v/>
      </c>
      <c r="G1355" s="400"/>
      <c r="H1355" s="419" t="str">
        <f>IFERROR(VLOOKUP(Tabla1[[#This Row],[Código_Actividad]],'Formulario PPGR2'!$H$10:$I$1048576,2,FALSE),"")</f>
        <v/>
      </c>
      <c r="I1355" s="336" t="str">
        <f>IFERROR(VLOOKUP(Tabla1[[#This Row],[Código_Actividad]],Tabla2[[Código]:[Total de Acciones ]],15,FALSE),"")</f>
        <v/>
      </c>
      <c r="J1355" s="556"/>
      <c r="K1355" s="558" t="str">
        <f>IFERROR(VLOOKUP(#REF!,[9]LSIns!$B$5:$C$45,2,FALSE),"")</f>
        <v/>
      </c>
      <c r="L1355" s="557"/>
      <c r="M1355" s="401" t="str">
        <f>IFERROR(VLOOKUP($L1355,[4]Insumos!$C$2:$F$517,2,FALSE),"")</f>
        <v/>
      </c>
      <c r="N1355" s="505"/>
      <c r="O1355" s="402" t="str">
        <f>IFERROR(VLOOKUP($L1355,[4]Insumos!$C$2:$F$517,3,FALSE),"")</f>
        <v/>
      </c>
      <c r="P1355" s="337" t="e">
        <f>+Tabla1[[#This Row],[Precio Unitario]]*Tabla1[[#This Row],[Cantidad de Insumos]]</f>
        <v>#VALUE!</v>
      </c>
      <c r="Q1355" s="402" t="str">
        <f>IFERROR(VLOOKUP($L1355,[4]Insumos!$C$2:$F$517,4,FALSE),"")</f>
        <v/>
      </c>
      <c r="R1355" s="571"/>
    </row>
    <row r="1356" spans="2:18" hidden="1" x14ac:dyDescent="0.25">
      <c r="B1356" s="403" t="str">
        <f>IF(Tabla1[[#This Row],[Código_Actividad]]="","",CONCATENATE(Tabla1[[#This Row],[POA]],".",Tabla1[[#This Row],[SRS]],".",Tabla1[[#This Row],[AREA]],".",Tabla1[[#This Row],[TIPO]]))</f>
        <v/>
      </c>
      <c r="C1356" s="403" t="str">
        <f>IF(Tabla1[[#This Row],[Código_Actividad]]="","",'Formulario PPGR1'!#REF!)</f>
        <v/>
      </c>
      <c r="D1356" s="403" t="str">
        <f>IF(Tabla1[[#This Row],[Código_Actividad]]="","",'Formulario PPGR1'!#REF!)</f>
        <v/>
      </c>
      <c r="E1356" s="403" t="str">
        <f>IF(Tabla1[[#This Row],[Código_Actividad]]="","",'Formulario PPGR1'!#REF!)</f>
        <v/>
      </c>
      <c r="F1356" s="403" t="str">
        <f>IF(Tabla1[[#This Row],[Código_Actividad]]="","",'Formulario PPGR1'!#REF!)</f>
        <v/>
      </c>
      <c r="G1356" s="400"/>
      <c r="H1356" s="419" t="str">
        <f>IFERROR(VLOOKUP(Tabla1[[#This Row],[Código_Actividad]],'Formulario PPGR2'!$H$10:$I$1048576,2,FALSE),"")</f>
        <v/>
      </c>
      <c r="I1356" s="336" t="str">
        <f>IFERROR(VLOOKUP(Tabla1[[#This Row],[Código_Actividad]],Tabla2[[Código]:[Total de Acciones ]],15,FALSE),"")</f>
        <v/>
      </c>
      <c r="J1356" s="556"/>
      <c r="K1356" s="558" t="str">
        <f>IFERROR(VLOOKUP($J1356,[9]LSIns!$B$5:$C$45,2,FALSE),"")</f>
        <v/>
      </c>
      <c r="L1356" s="557"/>
      <c r="M1356" s="401" t="str">
        <f>IFERROR(VLOOKUP($L1356,[4]Insumos!$C$2:$F$517,2,FALSE),"")</f>
        <v/>
      </c>
      <c r="N1356" s="505"/>
      <c r="O1356" s="402" t="str">
        <f>IFERROR(VLOOKUP($L1356,[4]Insumos!$C$2:$F$517,3,FALSE),"")</f>
        <v/>
      </c>
      <c r="P1356" s="337" t="e">
        <f>+Tabla1[[#This Row],[Precio Unitario]]*Tabla1[[#This Row],[Cantidad de Insumos]]</f>
        <v>#VALUE!</v>
      </c>
      <c r="Q1356" s="402" t="str">
        <f>IFERROR(VLOOKUP($L1356,[4]Insumos!$C$2:$F$517,4,FALSE),"")</f>
        <v/>
      </c>
      <c r="R1356" s="571"/>
    </row>
    <row r="1357" spans="2:18" hidden="1" x14ac:dyDescent="0.25">
      <c r="B1357" s="403" t="str">
        <f>IF(Tabla1[[#This Row],[Código_Actividad]]="","",CONCATENATE(Tabla1[[#This Row],[POA]],".",Tabla1[[#This Row],[SRS]],".",Tabla1[[#This Row],[AREA]],".",Tabla1[[#This Row],[TIPO]]))</f>
        <v/>
      </c>
      <c r="C1357" s="403" t="str">
        <f>IF(Tabla1[[#This Row],[Código_Actividad]]="","",'Formulario PPGR1'!#REF!)</f>
        <v/>
      </c>
      <c r="D1357" s="403" t="str">
        <f>IF(Tabla1[[#This Row],[Código_Actividad]]="","",'Formulario PPGR1'!#REF!)</f>
        <v/>
      </c>
      <c r="E1357" s="403" t="str">
        <f>IF(Tabla1[[#This Row],[Código_Actividad]]="","",'Formulario PPGR1'!#REF!)</f>
        <v/>
      </c>
      <c r="F1357" s="403" t="str">
        <f>IF(Tabla1[[#This Row],[Código_Actividad]]="","",'Formulario PPGR1'!#REF!)</f>
        <v/>
      </c>
      <c r="G1357" s="400"/>
      <c r="H1357" s="419" t="str">
        <f>IFERROR(VLOOKUP(Tabla1[[#This Row],[Código_Actividad]],'Formulario PPGR2'!$H$10:$I$1048576,2,FALSE),"")</f>
        <v/>
      </c>
      <c r="I1357" s="336" t="str">
        <f>IFERROR(VLOOKUP(Tabla1[[#This Row],[Código_Actividad]],Tabla2[[Código]:[Total de Acciones ]],15,FALSE),"")</f>
        <v/>
      </c>
      <c r="J1357" s="556"/>
      <c r="K1357" s="558" t="str">
        <f>IFERROR(VLOOKUP($J1357,[9]LSIns!$B$5:$C$45,2,FALSE),"")</f>
        <v/>
      </c>
      <c r="L1357" s="557"/>
      <c r="M1357" s="401" t="str">
        <f>IFERROR(VLOOKUP($L1357,[4]Insumos!$C$2:$F$517,2,FALSE),"")</f>
        <v/>
      </c>
      <c r="N1357" s="505"/>
      <c r="O1357" s="402" t="str">
        <f>IFERROR(VLOOKUP($L1357,[4]Insumos!$C$2:$F$517,3,FALSE),"")</f>
        <v/>
      </c>
      <c r="P1357" s="337" t="e">
        <f>+Tabla1[[#This Row],[Precio Unitario]]*Tabla1[[#This Row],[Cantidad de Insumos]]</f>
        <v>#VALUE!</v>
      </c>
      <c r="Q1357" s="402" t="str">
        <f>IFERROR(VLOOKUP($L1357,[4]Insumos!$C$2:$F$517,4,FALSE),"")</f>
        <v/>
      </c>
      <c r="R1357" s="571"/>
    </row>
    <row r="1358" spans="2:18" hidden="1" x14ac:dyDescent="0.25">
      <c r="B1358" s="403" t="str">
        <f>IF(Tabla1[[#This Row],[Código_Actividad]]="","",CONCATENATE(Tabla1[[#This Row],[POA]],".",Tabla1[[#This Row],[SRS]],".",Tabla1[[#This Row],[AREA]],".",Tabla1[[#This Row],[TIPO]]))</f>
        <v/>
      </c>
      <c r="C1358" s="403" t="str">
        <f>IF(Tabla1[[#This Row],[Código_Actividad]]="","",'Formulario PPGR1'!#REF!)</f>
        <v/>
      </c>
      <c r="D1358" s="403" t="str">
        <f>IF(Tabla1[[#This Row],[Código_Actividad]]="","",'Formulario PPGR1'!#REF!)</f>
        <v/>
      </c>
      <c r="E1358" s="403" t="str">
        <f>IF(Tabla1[[#This Row],[Código_Actividad]]="","",'Formulario PPGR1'!#REF!)</f>
        <v/>
      </c>
      <c r="F1358" s="403" t="str">
        <f>IF(Tabla1[[#This Row],[Código_Actividad]]="","",'Formulario PPGR1'!#REF!)</f>
        <v/>
      </c>
      <c r="G1358" s="400"/>
      <c r="H1358" s="419" t="str">
        <f>IFERROR(VLOOKUP(Tabla1[[#This Row],[Código_Actividad]],'Formulario PPGR2'!$H$10:$I$1048576,2,FALSE),"")</f>
        <v/>
      </c>
      <c r="I1358" s="336" t="str">
        <f>IFERROR(VLOOKUP(Tabla1[[#This Row],[Código_Actividad]],Tabla2[[Código]:[Total de Acciones ]],15,FALSE),"")</f>
        <v/>
      </c>
      <c r="J1358" s="556"/>
      <c r="K1358" s="558" t="str">
        <f>IFERROR(VLOOKUP($J1358,[9]LSIns!$B$5:$C$45,2,FALSE),"")</f>
        <v/>
      </c>
      <c r="L1358" s="557"/>
      <c r="M1358" s="401" t="str">
        <f>IFERROR(VLOOKUP($L1358,[4]Insumos!$C$2:$F$517,2,FALSE),"")</f>
        <v/>
      </c>
      <c r="N1358" s="505"/>
      <c r="O1358" s="402" t="str">
        <f>IFERROR(VLOOKUP($L1358,[4]Insumos!$C$2:$F$517,3,FALSE),"")</f>
        <v/>
      </c>
      <c r="P1358" s="337" t="e">
        <f>+Tabla1[[#This Row],[Precio Unitario]]*Tabla1[[#This Row],[Cantidad de Insumos]]</f>
        <v>#VALUE!</v>
      </c>
      <c r="Q1358" s="402" t="str">
        <f>IFERROR(VLOOKUP($L1358,[4]Insumos!$C$2:$F$517,4,FALSE),"")</f>
        <v/>
      </c>
      <c r="R1358" s="571"/>
    </row>
    <row r="1359" spans="2:18" hidden="1" x14ac:dyDescent="0.25">
      <c r="B1359" s="403" t="str">
        <f>IF(Tabla1[[#This Row],[Código_Actividad]]="","",CONCATENATE(Tabla1[[#This Row],[POA]],".",Tabla1[[#This Row],[SRS]],".",Tabla1[[#This Row],[AREA]],".",Tabla1[[#This Row],[TIPO]]))</f>
        <v/>
      </c>
      <c r="C1359" s="403" t="str">
        <f>IF(Tabla1[[#This Row],[Código_Actividad]]="","",'Formulario PPGR1'!#REF!)</f>
        <v/>
      </c>
      <c r="D1359" s="403" t="str">
        <f>IF(Tabla1[[#This Row],[Código_Actividad]]="","",'Formulario PPGR1'!#REF!)</f>
        <v/>
      </c>
      <c r="E1359" s="403" t="str">
        <f>IF(Tabla1[[#This Row],[Código_Actividad]]="","",'Formulario PPGR1'!#REF!)</f>
        <v/>
      </c>
      <c r="F1359" s="403" t="str">
        <f>IF(Tabla1[[#This Row],[Código_Actividad]]="","",'Formulario PPGR1'!#REF!)</f>
        <v/>
      </c>
      <c r="G1359" s="400"/>
      <c r="H1359" s="419" t="str">
        <f>IFERROR(VLOOKUP(Tabla1[[#This Row],[Código_Actividad]],'Formulario PPGR2'!$H$10:$I$1048576,2,FALSE),"")</f>
        <v/>
      </c>
      <c r="I1359" s="336" t="str">
        <f>IFERROR(VLOOKUP(Tabla1[[#This Row],[Código_Actividad]],Tabla2[[Código]:[Total de Acciones ]],15,FALSE),"")</f>
        <v/>
      </c>
      <c r="J1359" s="556"/>
      <c r="K1359" s="558" t="str">
        <f>IFERROR(VLOOKUP($J1359,[9]LSIns!$B$5:$C$45,2,FALSE),"")</f>
        <v/>
      </c>
      <c r="L1359" s="557"/>
      <c r="M1359" s="401" t="str">
        <f>IFERROR(VLOOKUP($L1359,[4]Insumos!$C$2:$F$517,2,FALSE),"")</f>
        <v/>
      </c>
      <c r="N1359" s="505"/>
      <c r="O1359" s="402" t="str">
        <f>IFERROR(VLOOKUP($L1359,[4]Insumos!$C$2:$F$517,3,FALSE),"")</f>
        <v/>
      </c>
      <c r="P1359" s="337" t="e">
        <f>+Tabla1[[#This Row],[Precio Unitario]]*Tabla1[[#This Row],[Cantidad de Insumos]]</f>
        <v>#VALUE!</v>
      </c>
      <c r="Q1359" s="402" t="str">
        <f>IFERROR(VLOOKUP($L1359,[4]Insumos!$C$2:$F$517,4,FALSE),"")</f>
        <v/>
      </c>
      <c r="R1359" s="571"/>
    </row>
    <row r="1360" spans="2:18" hidden="1" x14ac:dyDescent="0.25">
      <c r="B1360" s="403" t="str">
        <f>IF(Tabla1[[#This Row],[Código_Actividad]]="","",CONCATENATE(Tabla1[[#This Row],[POA]],".",Tabla1[[#This Row],[SRS]],".",Tabla1[[#This Row],[AREA]],".",Tabla1[[#This Row],[TIPO]]))</f>
        <v/>
      </c>
      <c r="C1360" s="403" t="str">
        <f>IF(Tabla1[[#This Row],[Código_Actividad]]="","",'Formulario PPGR1'!#REF!)</f>
        <v/>
      </c>
      <c r="D1360" s="403" t="str">
        <f>IF(Tabla1[[#This Row],[Código_Actividad]]="","",'Formulario PPGR1'!#REF!)</f>
        <v/>
      </c>
      <c r="E1360" s="403" t="str">
        <f>IF(Tabla1[[#This Row],[Código_Actividad]]="","",'Formulario PPGR1'!#REF!)</f>
        <v/>
      </c>
      <c r="F1360" s="403" t="str">
        <f>IF(Tabla1[[#This Row],[Código_Actividad]]="","",'Formulario PPGR1'!#REF!)</f>
        <v/>
      </c>
      <c r="G1360" s="400"/>
      <c r="H1360" s="419" t="str">
        <f>IFERROR(VLOOKUP(Tabla1[[#This Row],[Código_Actividad]],'Formulario PPGR2'!$H$10:$I$1048576,2,FALSE),"")</f>
        <v/>
      </c>
      <c r="I1360" s="336" t="str">
        <f>IFERROR(VLOOKUP(Tabla1[[#This Row],[Código_Actividad]],Tabla2[[Código]:[Total de Acciones ]],15,FALSE),"")</f>
        <v/>
      </c>
      <c r="J1360" s="556"/>
      <c r="K1360" s="558" t="str">
        <f>IFERROR(VLOOKUP($J1360,[9]LSIns!$B$5:$C$45,2,FALSE),"")</f>
        <v/>
      </c>
      <c r="L1360" s="557"/>
      <c r="M1360" s="401" t="str">
        <f>IFERROR(VLOOKUP($L1360,[4]Insumos!$C$2:$F$517,2,FALSE),"")</f>
        <v/>
      </c>
      <c r="N1360" s="505"/>
      <c r="O1360" s="402" t="str">
        <f>IFERROR(VLOOKUP($L1360,[4]Insumos!$C$2:$F$517,3,FALSE),"")</f>
        <v/>
      </c>
      <c r="P1360" s="337" t="e">
        <f>+Tabla1[[#This Row],[Precio Unitario]]*Tabla1[[#This Row],[Cantidad de Insumos]]</f>
        <v>#VALUE!</v>
      </c>
      <c r="Q1360" s="402" t="str">
        <f>IFERROR(VLOOKUP($L1360,[4]Insumos!$C$2:$F$517,4,FALSE),"")</f>
        <v/>
      </c>
      <c r="R1360" s="571"/>
    </row>
    <row r="1361" spans="2:18" hidden="1" x14ac:dyDescent="0.25">
      <c r="B1361" s="403" t="str">
        <f>IF(Tabla1[[#This Row],[Código_Actividad]]="","",CONCATENATE(Tabla1[[#This Row],[POA]],".",Tabla1[[#This Row],[SRS]],".",Tabla1[[#This Row],[AREA]],".",Tabla1[[#This Row],[TIPO]]))</f>
        <v/>
      </c>
      <c r="C1361" s="403" t="str">
        <f>IF(Tabla1[[#This Row],[Código_Actividad]]="","",'Formulario PPGR1'!#REF!)</f>
        <v/>
      </c>
      <c r="D1361" s="403" t="str">
        <f>IF(Tabla1[[#This Row],[Código_Actividad]]="","",'Formulario PPGR1'!#REF!)</f>
        <v/>
      </c>
      <c r="E1361" s="403" t="str">
        <f>IF(Tabla1[[#This Row],[Código_Actividad]]="","",'Formulario PPGR1'!#REF!)</f>
        <v/>
      </c>
      <c r="F1361" s="403" t="str">
        <f>IF(Tabla1[[#This Row],[Código_Actividad]]="","",'Formulario PPGR1'!#REF!)</f>
        <v/>
      </c>
      <c r="G1361" s="400"/>
      <c r="H1361" s="419" t="str">
        <f>IFERROR(VLOOKUP(Tabla1[[#This Row],[Código_Actividad]],'Formulario PPGR2'!$H$10:$I$1048576,2,FALSE),"")</f>
        <v/>
      </c>
      <c r="I1361" s="336" t="str">
        <f>IFERROR(VLOOKUP(Tabla1[[#This Row],[Código_Actividad]],Tabla2[[Código]:[Total de Acciones ]],15,FALSE),"")</f>
        <v/>
      </c>
      <c r="J1361" s="556"/>
      <c r="K1361" s="558" t="str">
        <f>IFERROR(VLOOKUP($J1361,[9]LSIns!$B$5:$C$45,2,FALSE),"")</f>
        <v/>
      </c>
      <c r="L1361" s="557"/>
      <c r="M1361" s="401" t="str">
        <f>IFERROR(VLOOKUP($L1361,[4]Insumos!$C$2:$F$517,2,FALSE),"")</f>
        <v/>
      </c>
      <c r="N1361" s="505"/>
      <c r="O1361" s="402" t="str">
        <f>IFERROR(VLOOKUP($L1361,[4]Insumos!$C$2:$F$517,3,FALSE),"")</f>
        <v/>
      </c>
      <c r="P1361" s="337" t="e">
        <f>+Tabla1[[#This Row],[Precio Unitario]]*Tabla1[[#This Row],[Cantidad de Insumos]]</f>
        <v>#VALUE!</v>
      </c>
      <c r="Q1361" s="402" t="str">
        <f>IFERROR(VLOOKUP($L1361,[4]Insumos!$C$2:$F$517,4,FALSE),"")</f>
        <v/>
      </c>
      <c r="R1361" s="571"/>
    </row>
    <row r="1362" spans="2:18" hidden="1" x14ac:dyDescent="0.25">
      <c r="B1362" s="403" t="str">
        <f>IF(Tabla1[[#This Row],[Código_Actividad]]="","",CONCATENATE(Tabla1[[#This Row],[POA]],".",Tabla1[[#This Row],[SRS]],".",Tabla1[[#This Row],[AREA]],".",Tabla1[[#This Row],[TIPO]]))</f>
        <v/>
      </c>
      <c r="C1362" s="403" t="str">
        <f>IF(Tabla1[[#This Row],[Código_Actividad]]="","",'Formulario PPGR1'!#REF!)</f>
        <v/>
      </c>
      <c r="D1362" s="403" t="str">
        <f>IF(Tabla1[[#This Row],[Código_Actividad]]="","",'Formulario PPGR1'!#REF!)</f>
        <v/>
      </c>
      <c r="E1362" s="403" t="str">
        <f>IF(Tabla1[[#This Row],[Código_Actividad]]="","",'Formulario PPGR1'!#REF!)</f>
        <v/>
      </c>
      <c r="F1362" s="403" t="str">
        <f>IF(Tabla1[[#This Row],[Código_Actividad]]="","",'Formulario PPGR1'!#REF!)</f>
        <v/>
      </c>
      <c r="G1362" s="400"/>
      <c r="H1362" s="419" t="str">
        <f>IFERROR(VLOOKUP(Tabla1[[#This Row],[Código_Actividad]],'Formulario PPGR2'!$H$10:$I$1048576,2,FALSE),"")</f>
        <v/>
      </c>
      <c r="I1362" s="336" t="str">
        <f>IFERROR(VLOOKUP(Tabla1[[#This Row],[Código_Actividad]],Tabla2[[Código]:[Total de Acciones ]],15,FALSE),"")</f>
        <v/>
      </c>
      <c r="J1362" s="556"/>
      <c r="K1362" s="558" t="str">
        <f>IFERROR(VLOOKUP($J1362,[9]LSIns!$B$5:$C$45,2,FALSE),"")</f>
        <v/>
      </c>
      <c r="L1362" s="557"/>
      <c r="M1362" s="401" t="str">
        <f>IFERROR(VLOOKUP($L1362,[4]Insumos!$C$2:$F$517,2,FALSE),"")</f>
        <v/>
      </c>
      <c r="N1362" s="505"/>
      <c r="O1362" s="402" t="str">
        <f>IFERROR(VLOOKUP($L1362,[4]Insumos!$C$2:$F$517,3,FALSE),"")</f>
        <v/>
      </c>
      <c r="P1362" s="337" t="e">
        <f>+Tabla1[[#This Row],[Precio Unitario]]*Tabla1[[#This Row],[Cantidad de Insumos]]</f>
        <v>#VALUE!</v>
      </c>
      <c r="Q1362" s="402" t="str">
        <f>IFERROR(VLOOKUP($L1362,[4]Insumos!$C$2:$F$517,4,FALSE),"")</f>
        <v/>
      </c>
      <c r="R1362" s="571"/>
    </row>
    <row r="1363" spans="2:18" hidden="1" x14ac:dyDescent="0.25">
      <c r="B1363" s="403" t="str">
        <f>IF(Tabla1[[#This Row],[Código_Actividad]]="","",CONCATENATE(Tabla1[[#This Row],[POA]],".",Tabla1[[#This Row],[SRS]],".",Tabla1[[#This Row],[AREA]],".",Tabla1[[#This Row],[TIPO]]))</f>
        <v/>
      </c>
      <c r="C1363" s="403" t="str">
        <f>IF(Tabla1[[#This Row],[Código_Actividad]]="","",'Formulario PPGR1'!#REF!)</f>
        <v/>
      </c>
      <c r="D1363" s="403" t="str">
        <f>IF(Tabla1[[#This Row],[Código_Actividad]]="","",'Formulario PPGR1'!#REF!)</f>
        <v/>
      </c>
      <c r="E1363" s="403" t="str">
        <f>IF(Tabla1[[#This Row],[Código_Actividad]]="","",'Formulario PPGR1'!#REF!)</f>
        <v/>
      </c>
      <c r="F1363" s="403" t="str">
        <f>IF(Tabla1[[#This Row],[Código_Actividad]]="","",'Formulario PPGR1'!#REF!)</f>
        <v/>
      </c>
      <c r="G1363" s="400"/>
      <c r="H1363" s="419" t="str">
        <f>IFERROR(VLOOKUP(Tabla1[[#This Row],[Código_Actividad]],'Formulario PPGR2'!$H$10:$I$1048576,2,FALSE),"")</f>
        <v/>
      </c>
      <c r="I1363" s="336" t="str">
        <f>IFERROR(VLOOKUP(Tabla1[[#This Row],[Código_Actividad]],Tabla2[[Código]:[Total de Acciones ]],15,FALSE),"")</f>
        <v/>
      </c>
      <c r="J1363" s="556"/>
      <c r="K1363" s="558" t="str">
        <f>IFERROR(VLOOKUP($J1363,[9]LSIns!$B$5:$C$45,2,FALSE),"")</f>
        <v/>
      </c>
      <c r="L1363" s="557"/>
      <c r="M1363" s="401" t="str">
        <f>IFERROR(VLOOKUP($L1363,[4]Insumos!$C$2:$F$517,2,FALSE),"")</f>
        <v/>
      </c>
      <c r="N1363" s="505"/>
      <c r="O1363" s="402" t="str">
        <f>IFERROR(VLOOKUP($L1363,[4]Insumos!$C$2:$F$517,3,FALSE),"")</f>
        <v/>
      </c>
      <c r="P1363" s="337" t="e">
        <f>+Tabla1[[#This Row],[Precio Unitario]]*Tabla1[[#This Row],[Cantidad de Insumos]]</f>
        <v>#VALUE!</v>
      </c>
      <c r="Q1363" s="402" t="str">
        <f>IFERROR(VLOOKUP($L1363,[4]Insumos!$C$2:$F$517,4,FALSE),"")</f>
        <v/>
      </c>
      <c r="R1363" s="571"/>
    </row>
    <row r="1364" spans="2:18" hidden="1" x14ac:dyDescent="0.25">
      <c r="B1364" s="403" t="str">
        <f>IF(Tabla1[[#This Row],[Código_Actividad]]="","",CONCATENATE(Tabla1[[#This Row],[POA]],".",Tabla1[[#This Row],[SRS]],".",Tabla1[[#This Row],[AREA]],".",Tabla1[[#This Row],[TIPO]]))</f>
        <v/>
      </c>
      <c r="C1364" s="403" t="str">
        <f>IF(Tabla1[[#This Row],[Código_Actividad]]="","",'Formulario PPGR1'!#REF!)</f>
        <v/>
      </c>
      <c r="D1364" s="403" t="str">
        <f>IF(Tabla1[[#This Row],[Código_Actividad]]="","",'Formulario PPGR1'!#REF!)</f>
        <v/>
      </c>
      <c r="E1364" s="403" t="str">
        <f>IF(Tabla1[[#This Row],[Código_Actividad]]="","",'Formulario PPGR1'!#REF!)</f>
        <v/>
      </c>
      <c r="F1364" s="403" t="str">
        <f>IF(Tabla1[[#This Row],[Código_Actividad]]="","",'Formulario PPGR1'!#REF!)</f>
        <v/>
      </c>
      <c r="G1364" s="400"/>
      <c r="H1364" s="419" t="str">
        <f>IFERROR(VLOOKUP(Tabla1[[#This Row],[Código_Actividad]],'Formulario PPGR2'!$H$10:$I$1048576,2,FALSE),"")</f>
        <v/>
      </c>
      <c r="I1364" s="336" t="str">
        <f>IFERROR(VLOOKUP(Tabla1[[#This Row],[Código_Actividad]],Tabla2[[Código]:[Total de Acciones ]],15,FALSE),"")</f>
        <v/>
      </c>
      <c r="J1364" s="556"/>
      <c r="K1364" s="558" t="str">
        <f>IFERROR(VLOOKUP($J1364,[9]LSIns!$B$5:$C$45,2,FALSE),"")</f>
        <v/>
      </c>
      <c r="L1364" s="557"/>
      <c r="M1364" s="401" t="str">
        <f>IFERROR(VLOOKUP($L1364,[4]Insumos!$C$2:$F$517,2,FALSE),"")</f>
        <v/>
      </c>
      <c r="N1364" s="505"/>
      <c r="O1364" s="402" t="str">
        <f>IFERROR(VLOOKUP($L1364,[4]Insumos!$C$2:$F$517,3,FALSE),"")</f>
        <v/>
      </c>
      <c r="P1364" s="337" t="e">
        <f>+Tabla1[[#This Row],[Precio Unitario]]*Tabla1[[#This Row],[Cantidad de Insumos]]</f>
        <v>#VALUE!</v>
      </c>
      <c r="Q1364" s="402" t="str">
        <f>IFERROR(VLOOKUP($L1364,[4]Insumos!$C$2:$F$517,4,FALSE),"")</f>
        <v/>
      </c>
      <c r="R1364" s="571"/>
    </row>
    <row r="1365" spans="2:18" hidden="1" x14ac:dyDescent="0.25">
      <c r="B1365" s="403" t="str">
        <f>IF(Tabla1[[#This Row],[Código_Actividad]]="","",CONCATENATE(Tabla1[[#This Row],[POA]],".",Tabla1[[#This Row],[SRS]],".",Tabla1[[#This Row],[AREA]],".",Tabla1[[#This Row],[TIPO]]))</f>
        <v/>
      </c>
      <c r="C1365" s="403" t="str">
        <f>IF(Tabla1[[#This Row],[Código_Actividad]]="","",'Formulario PPGR1'!#REF!)</f>
        <v/>
      </c>
      <c r="D1365" s="403" t="str">
        <f>IF(Tabla1[[#This Row],[Código_Actividad]]="","",'Formulario PPGR1'!#REF!)</f>
        <v/>
      </c>
      <c r="E1365" s="403" t="str">
        <f>IF(Tabla1[[#This Row],[Código_Actividad]]="","",'Formulario PPGR1'!#REF!)</f>
        <v/>
      </c>
      <c r="F1365" s="403" t="str">
        <f>IF(Tabla1[[#This Row],[Código_Actividad]]="","",'Formulario PPGR1'!#REF!)</f>
        <v/>
      </c>
      <c r="G1365" s="400"/>
      <c r="H1365" s="419" t="str">
        <f>IFERROR(VLOOKUP(Tabla1[[#This Row],[Código_Actividad]],'Formulario PPGR2'!$H$10:$I$1048576,2,FALSE),"")</f>
        <v/>
      </c>
      <c r="I1365" s="336" t="str">
        <f>IFERROR(VLOOKUP(Tabla1[[#This Row],[Código_Actividad]],Tabla2[[Código]:[Total de Acciones ]],15,FALSE),"")</f>
        <v/>
      </c>
      <c r="J1365" s="556"/>
      <c r="K1365" s="558" t="str">
        <f>IFERROR(VLOOKUP($J1365,[9]LSIns!$B$5:$C$45,2,FALSE),"")</f>
        <v/>
      </c>
      <c r="L1365" s="557"/>
      <c r="M1365" s="401" t="str">
        <f>IFERROR(VLOOKUP($L1365,[4]Insumos!$C$2:$F$517,2,FALSE),"")</f>
        <v/>
      </c>
      <c r="N1365" s="505"/>
      <c r="O1365" s="402" t="str">
        <f>IFERROR(VLOOKUP($L1365,[4]Insumos!$C$2:$F$517,3,FALSE),"")</f>
        <v/>
      </c>
      <c r="P1365" s="337" t="e">
        <f>+Tabla1[[#This Row],[Precio Unitario]]*Tabla1[[#This Row],[Cantidad de Insumos]]</f>
        <v>#VALUE!</v>
      </c>
      <c r="Q1365" s="402" t="str">
        <f>IFERROR(VLOOKUP($L1365,[4]Insumos!$C$2:$F$517,4,FALSE),"")</f>
        <v/>
      </c>
      <c r="R1365" s="571"/>
    </row>
    <row r="1366" spans="2:18" hidden="1" x14ac:dyDescent="0.25">
      <c r="B1366" s="403" t="str">
        <f>IF(Tabla1[[#This Row],[Código_Actividad]]="","",CONCATENATE(Tabla1[[#This Row],[POA]],".",Tabla1[[#This Row],[SRS]],".",Tabla1[[#This Row],[AREA]],".",Tabla1[[#This Row],[TIPO]]))</f>
        <v/>
      </c>
      <c r="C1366" s="403" t="str">
        <f>IF(Tabla1[[#This Row],[Código_Actividad]]="","",'Formulario PPGR1'!#REF!)</f>
        <v/>
      </c>
      <c r="D1366" s="403" t="str">
        <f>IF(Tabla1[[#This Row],[Código_Actividad]]="","",'Formulario PPGR1'!#REF!)</f>
        <v/>
      </c>
      <c r="E1366" s="403" t="str">
        <f>IF(Tabla1[[#This Row],[Código_Actividad]]="","",'Formulario PPGR1'!#REF!)</f>
        <v/>
      </c>
      <c r="F1366" s="403" t="str">
        <f>IF(Tabla1[[#This Row],[Código_Actividad]]="","",'Formulario PPGR1'!#REF!)</f>
        <v/>
      </c>
      <c r="G1366" s="400"/>
      <c r="H1366" s="419" t="str">
        <f>IFERROR(VLOOKUP(Tabla1[[#This Row],[Código_Actividad]],'Formulario PPGR2'!$H$10:$I$1048576,2,FALSE),"")</f>
        <v/>
      </c>
      <c r="I1366" s="336" t="str">
        <f>IFERROR(VLOOKUP(Tabla1[[#This Row],[Código_Actividad]],Tabla2[[Código]:[Total de Acciones ]],15,FALSE),"")</f>
        <v/>
      </c>
      <c r="J1366" s="556"/>
      <c r="K1366" s="558" t="str">
        <f>IFERROR(VLOOKUP($J1366,[9]LSIns!$B$5:$C$45,2,FALSE),"")</f>
        <v/>
      </c>
      <c r="L1366" s="557"/>
      <c r="M1366" s="401" t="str">
        <f>IFERROR(VLOOKUP($L1366,[4]Insumos!$C$2:$F$517,2,FALSE),"")</f>
        <v/>
      </c>
      <c r="N1366" s="505"/>
      <c r="O1366" s="402" t="str">
        <f>IFERROR(VLOOKUP($L1366,[4]Insumos!$C$2:$F$517,3,FALSE),"")</f>
        <v/>
      </c>
      <c r="P1366" s="337" t="e">
        <f>+Tabla1[[#This Row],[Precio Unitario]]*Tabla1[[#This Row],[Cantidad de Insumos]]</f>
        <v>#VALUE!</v>
      </c>
      <c r="Q1366" s="402" t="str">
        <f>IFERROR(VLOOKUP($L1366,[4]Insumos!$C$2:$F$517,4,FALSE),"")</f>
        <v/>
      </c>
      <c r="R1366" s="571"/>
    </row>
    <row r="1367" spans="2:18" hidden="1" x14ac:dyDescent="0.25">
      <c r="B1367" s="403" t="str">
        <f>IF(Tabla1[[#This Row],[Código_Actividad]]="","",CONCATENATE(Tabla1[[#This Row],[POA]],".",Tabla1[[#This Row],[SRS]],".",Tabla1[[#This Row],[AREA]],".",Tabla1[[#This Row],[TIPO]]))</f>
        <v/>
      </c>
      <c r="C1367" s="403" t="str">
        <f>IF(Tabla1[[#This Row],[Código_Actividad]]="","",'Formulario PPGR1'!#REF!)</f>
        <v/>
      </c>
      <c r="D1367" s="403" t="str">
        <f>IF(Tabla1[[#This Row],[Código_Actividad]]="","",'Formulario PPGR1'!#REF!)</f>
        <v/>
      </c>
      <c r="E1367" s="403" t="str">
        <f>IF(Tabla1[[#This Row],[Código_Actividad]]="","",'Formulario PPGR1'!#REF!)</f>
        <v/>
      </c>
      <c r="F1367" s="403" t="str">
        <f>IF(Tabla1[[#This Row],[Código_Actividad]]="","",'Formulario PPGR1'!#REF!)</f>
        <v/>
      </c>
      <c r="G1367" s="400"/>
      <c r="H1367" s="419" t="str">
        <f>IFERROR(VLOOKUP(Tabla1[[#This Row],[Código_Actividad]],'Formulario PPGR2'!$H$10:$I$1048576,2,FALSE),"")</f>
        <v/>
      </c>
      <c r="I1367" s="336" t="str">
        <f>IFERROR(VLOOKUP(Tabla1[[#This Row],[Código_Actividad]],Tabla2[[Código]:[Total de Acciones ]],15,FALSE),"")</f>
        <v/>
      </c>
      <c r="J1367" s="556"/>
      <c r="K1367" s="558" t="str">
        <f>IFERROR(VLOOKUP($J1367,[9]LSIns!$B$5:$C$45,2,FALSE),"")</f>
        <v/>
      </c>
      <c r="L1367" s="557"/>
      <c r="M1367" s="401" t="str">
        <f>IFERROR(VLOOKUP($L1367,[4]Insumos!$C$2:$F$517,2,FALSE),"")</f>
        <v/>
      </c>
      <c r="N1367" s="505"/>
      <c r="O1367" s="402" t="str">
        <f>IFERROR(VLOOKUP($L1367,[4]Insumos!$C$2:$F$517,3,FALSE),"")</f>
        <v/>
      </c>
      <c r="P1367" s="337" t="e">
        <f>+Tabla1[[#This Row],[Precio Unitario]]*Tabla1[[#This Row],[Cantidad de Insumos]]</f>
        <v>#VALUE!</v>
      </c>
      <c r="Q1367" s="402" t="str">
        <f>IFERROR(VLOOKUP($L1367,[4]Insumos!$C$2:$F$517,4,FALSE),"")</f>
        <v/>
      </c>
      <c r="R1367" s="571"/>
    </row>
    <row r="1368" spans="2:18" hidden="1" x14ac:dyDescent="0.25">
      <c r="B1368" s="403" t="str">
        <f>IF(Tabla1[[#This Row],[Código_Actividad]]="","",CONCATENATE(Tabla1[[#This Row],[POA]],".",Tabla1[[#This Row],[SRS]],".",Tabla1[[#This Row],[AREA]],".",Tabla1[[#This Row],[TIPO]]))</f>
        <v/>
      </c>
      <c r="C1368" s="403" t="str">
        <f>IF(Tabla1[[#This Row],[Código_Actividad]]="","",'Formulario PPGR1'!#REF!)</f>
        <v/>
      </c>
      <c r="D1368" s="403" t="str">
        <f>IF(Tabla1[[#This Row],[Código_Actividad]]="","",'Formulario PPGR1'!#REF!)</f>
        <v/>
      </c>
      <c r="E1368" s="403" t="str">
        <f>IF(Tabla1[[#This Row],[Código_Actividad]]="","",'Formulario PPGR1'!#REF!)</f>
        <v/>
      </c>
      <c r="F1368" s="403" t="str">
        <f>IF(Tabla1[[#This Row],[Código_Actividad]]="","",'Formulario PPGR1'!#REF!)</f>
        <v/>
      </c>
      <c r="G1368" s="400"/>
      <c r="H1368" s="419" t="str">
        <f>IFERROR(VLOOKUP(Tabla1[[#This Row],[Código_Actividad]],'Formulario PPGR2'!$H$10:$I$1048576,2,FALSE),"")</f>
        <v/>
      </c>
      <c r="I1368" s="336" t="str">
        <f>IFERROR(VLOOKUP(Tabla1[[#This Row],[Código_Actividad]],Tabla2[[Código]:[Total de Acciones ]],15,FALSE),"")</f>
        <v/>
      </c>
      <c r="J1368" s="556"/>
      <c r="K1368" s="558" t="str">
        <f>IFERROR(VLOOKUP($J1368,[9]LSIns!$B$5:$C$45,2,FALSE),"")</f>
        <v/>
      </c>
      <c r="L1368" s="557"/>
      <c r="M1368" s="401" t="str">
        <f>IFERROR(VLOOKUP($L1368,[4]Insumos!$C$2:$F$517,2,FALSE),"")</f>
        <v/>
      </c>
      <c r="N1368" s="505"/>
      <c r="O1368" s="402" t="str">
        <f>IFERROR(VLOOKUP($L1368,[4]Insumos!$C$2:$F$517,3,FALSE),"")</f>
        <v/>
      </c>
      <c r="P1368" s="337" t="e">
        <f>+Tabla1[[#This Row],[Precio Unitario]]*Tabla1[[#This Row],[Cantidad de Insumos]]</f>
        <v>#VALUE!</v>
      </c>
      <c r="Q1368" s="402" t="str">
        <f>IFERROR(VLOOKUP($L1368,[4]Insumos!$C$2:$F$517,4,FALSE),"")</f>
        <v/>
      </c>
      <c r="R1368" s="571"/>
    </row>
    <row r="1369" spans="2:18" hidden="1" x14ac:dyDescent="0.25">
      <c r="B1369" s="403" t="str">
        <f>IF(Tabla1[[#This Row],[Código_Actividad]]="","",CONCATENATE(Tabla1[[#This Row],[POA]],".",Tabla1[[#This Row],[SRS]],".",Tabla1[[#This Row],[AREA]],".",Tabla1[[#This Row],[TIPO]]))</f>
        <v/>
      </c>
      <c r="C1369" s="403" t="str">
        <f>IF(Tabla1[[#This Row],[Código_Actividad]]="","",'Formulario PPGR1'!#REF!)</f>
        <v/>
      </c>
      <c r="D1369" s="403" t="str">
        <f>IF(Tabla1[[#This Row],[Código_Actividad]]="","",'Formulario PPGR1'!#REF!)</f>
        <v/>
      </c>
      <c r="E1369" s="403" t="str">
        <f>IF(Tabla1[[#This Row],[Código_Actividad]]="","",'Formulario PPGR1'!#REF!)</f>
        <v/>
      </c>
      <c r="F1369" s="403" t="str">
        <f>IF(Tabla1[[#This Row],[Código_Actividad]]="","",'Formulario PPGR1'!#REF!)</f>
        <v/>
      </c>
      <c r="G1369" s="400"/>
      <c r="H1369" s="419" t="str">
        <f>IFERROR(VLOOKUP(Tabla1[[#This Row],[Código_Actividad]],'Formulario PPGR2'!$H$10:$I$1048576,2,FALSE),"")</f>
        <v/>
      </c>
      <c r="I1369" s="336" t="str">
        <f>IFERROR(VLOOKUP(Tabla1[[#This Row],[Código_Actividad]],Tabla2[[Código]:[Total de Acciones ]],15,FALSE),"")</f>
        <v/>
      </c>
      <c r="J1369" s="556"/>
      <c r="K1369" s="558" t="str">
        <f>IFERROR(VLOOKUP($J1369,[9]LSIns!$B$5:$C$45,2,FALSE),"")</f>
        <v/>
      </c>
      <c r="L1369" s="557"/>
      <c r="M1369" s="401" t="str">
        <f>IFERROR(VLOOKUP($L1369,[4]Insumos!$C$2:$F$517,2,FALSE),"")</f>
        <v/>
      </c>
      <c r="N1369" s="505"/>
      <c r="O1369" s="402" t="str">
        <f>IFERROR(VLOOKUP($L1369,[4]Insumos!$C$2:$F$517,3,FALSE),"")</f>
        <v/>
      </c>
      <c r="P1369" s="337" t="e">
        <f>+Tabla1[[#This Row],[Precio Unitario]]*Tabla1[[#This Row],[Cantidad de Insumos]]</f>
        <v>#VALUE!</v>
      </c>
      <c r="Q1369" s="402" t="str">
        <f>IFERROR(VLOOKUP($L1369,[4]Insumos!$C$2:$F$517,4,FALSE),"")</f>
        <v/>
      </c>
      <c r="R1369" s="571"/>
    </row>
    <row r="1370" spans="2:18" hidden="1" x14ac:dyDescent="0.25">
      <c r="B1370" s="403" t="str">
        <f>IF(Tabla1[[#This Row],[Código_Actividad]]="","",CONCATENATE(Tabla1[[#This Row],[POA]],".",Tabla1[[#This Row],[SRS]],".",Tabla1[[#This Row],[AREA]],".",Tabla1[[#This Row],[TIPO]]))</f>
        <v/>
      </c>
      <c r="C1370" s="403" t="str">
        <f>IF(Tabla1[[#This Row],[Código_Actividad]]="","",'Formulario PPGR1'!#REF!)</f>
        <v/>
      </c>
      <c r="D1370" s="403" t="str">
        <f>IF(Tabla1[[#This Row],[Código_Actividad]]="","",'Formulario PPGR1'!#REF!)</f>
        <v/>
      </c>
      <c r="E1370" s="403" t="str">
        <f>IF(Tabla1[[#This Row],[Código_Actividad]]="","",'Formulario PPGR1'!#REF!)</f>
        <v/>
      </c>
      <c r="F1370" s="403" t="str">
        <f>IF(Tabla1[[#This Row],[Código_Actividad]]="","",'Formulario PPGR1'!#REF!)</f>
        <v/>
      </c>
      <c r="G1370" s="400"/>
      <c r="H1370" s="419" t="str">
        <f>IFERROR(VLOOKUP(Tabla1[[#This Row],[Código_Actividad]],'Formulario PPGR2'!$H$10:$I$1048576,2,FALSE),"")</f>
        <v/>
      </c>
      <c r="I1370" s="336" t="str">
        <f>IFERROR(VLOOKUP(Tabla1[[#This Row],[Código_Actividad]],Tabla2[[Código]:[Total de Acciones ]],15,FALSE),"")</f>
        <v/>
      </c>
      <c r="J1370" s="556"/>
      <c r="K1370" s="558" t="str">
        <f>IFERROR(VLOOKUP($J1370,[9]LSIns!$B$5:$C$45,2,FALSE),"")</f>
        <v/>
      </c>
      <c r="L1370" s="557"/>
      <c r="M1370" s="401" t="str">
        <f>IFERROR(VLOOKUP($L1370,[4]Insumos!$C$2:$F$517,2,FALSE),"")</f>
        <v/>
      </c>
      <c r="N1370" s="505"/>
      <c r="O1370" s="402" t="str">
        <f>IFERROR(VLOOKUP($L1370,[4]Insumos!$C$2:$F$517,3,FALSE),"")</f>
        <v/>
      </c>
      <c r="P1370" s="337" t="e">
        <f>+Tabla1[[#This Row],[Precio Unitario]]*Tabla1[[#This Row],[Cantidad de Insumos]]</f>
        <v>#VALUE!</v>
      </c>
      <c r="Q1370" s="402" t="str">
        <f>IFERROR(VLOOKUP($L1370,[4]Insumos!$C$2:$F$517,4,FALSE),"")</f>
        <v/>
      </c>
      <c r="R1370" s="571"/>
    </row>
    <row r="1371" spans="2:18" hidden="1" x14ac:dyDescent="0.25">
      <c r="B1371" s="403" t="str">
        <f>IF(Tabla1[[#This Row],[Código_Actividad]]="","",CONCATENATE(Tabla1[[#This Row],[POA]],".",Tabla1[[#This Row],[SRS]],".",Tabla1[[#This Row],[AREA]],".",Tabla1[[#This Row],[TIPO]]))</f>
        <v/>
      </c>
      <c r="C1371" s="403" t="str">
        <f>IF(Tabla1[[#This Row],[Código_Actividad]]="","",'Formulario PPGR1'!#REF!)</f>
        <v/>
      </c>
      <c r="D1371" s="403" t="str">
        <f>IF(Tabla1[[#This Row],[Código_Actividad]]="","",'Formulario PPGR1'!#REF!)</f>
        <v/>
      </c>
      <c r="E1371" s="403" t="str">
        <f>IF(Tabla1[[#This Row],[Código_Actividad]]="","",'Formulario PPGR1'!#REF!)</f>
        <v/>
      </c>
      <c r="F1371" s="403" t="str">
        <f>IF(Tabla1[[#This Row],[Código_Actividad]]="","",'Formulario PPGR1'!#REF!)</f>
        <v/>
      </c>
      <c r="G1371" s="400"/>
      <c r="H1371" s="419" t="str">
        <f>IFERROR(VLOOKUP(Tabla1[[#This Row],[Código_Actividad]],'Formulario PPGR2'!$H$10:$I$1048576,2,FALSE),"")</f>
        <v/>
      </c>
      <c r="I1371" s="336" t="str">
        <f>IFERROR(VLOOKUP(Tabla1[[#This Row],[Código_Actividad]],Tabla2[[Código]:[Total de Acciones ]],15,FALSE),"")</f>
        <v/>
      </c>
      <c r="J1371" s="556"/>
      <c r="K1371" s="558" t="str">
        <f>IFERROR(VLOOKUP($J1371,[9]LSIns!$B$5:$C$45,2,FALSE),"")</f>
        <v/>
      </c>
      <c r="L1371" s="557"/>
      <c r="M1371" s="401" t="str">
        <f>IFERROR(VLOOKUP($L1371,[4]Insumos!$C$2:$F$517,2,FALSE),"")</f>
        <v/>
      </c>
      <c r="N1371" s="505"/>
      <c r="O1371" s="402" t="str">
        <f>IFERROR(VLOOKUP($L1371,[4]Insumos!$C$2:$F$517,3,FALSE),"")</f>
        <v/>
      </c>
      <c r="P1371" s="337" t="e">
        <f>+Tabla1[[#This Row],[Precio Unitario]]*Tabla1[[#This Row],[Cantidad de Insumos]]</f>
        <v>#VALUE!</v>
      </c>
      <c r="Q1371" s="402" t="str">
        <f>IFERROR(VLOOKUP($L1371,[4]Insumos!$C$2:$F$517,4,FALSE),"")</f>
        <v/>
      </c>
      <c r="R1371" s="571"/>
    </row>
    <row r="1372" spans="2:18" hidden="1" x14ac:dyDescent="0.25">
      <c r="B1372" s="403" t="str">
        <f>IF(Tabla1[[#This Row],[Código_Actividad]]="","",CONCATENATE(Tabla1[[#This Row],[POA]],".",Tabla1[[#This Row],[SRS]],".",Tabla1[[#This Row],[AREA]],".",Tabla1[[#This Row],[TIPO]]))</f>
        <v/>
      </c>
      <c r="C1372" s="403" t="str">
        <f>IF(Tabla1[[#This Row],[Código_Actividad]]="","",'Formulario PPGR1'!#REF!)</f>
        <v/>
      </c>
      <c r="D1372" s="403" t="str">
        <f>IF(Tabla1[[#This Row],[Código_Actividad]]="","",'Formulario PPGR1'!#REF!)</f>
        <v/>
      </c>
      <c r="E1372" s="403" t="str">
        <f>IF(Tabla1[[#This Row],[Código_Actividad]]="","",'Formulario PPGR1'!#REF!)</f>
        <v/>
      </c>
      <c r="F1372" s="403" t="str">
        <f>IF(Tabla1[[#This Row],[Código_Actividad]]="","",'Formulario PPGR1'!#REF!)</f>
        <v/>
      </c>
      <c r="G1372" s="400"/>
      <c r="H1372" s="419" t="str">
        <f>IFERROR(VLOOKUP(Tabla1[[#This Row],[Código_Actividad]],'Formulario PPGR2'!$H$10:$I$1048576,2,FALSE),"")</f>
        <v/>
      </c>
      <c r="I1372" s="336" t="str">
        <f>IFERROR(VLOOKUP(Tabla1[[#This Row],[Código_Actividad]],Tabla2[[Código]:[Total de Acciones ]],15,FALSE),"")</f>
        <v/>
      </c>
      <c r="J1372" s="556"/>
      <c r="K1372" s="558" t="str">
        <f>IFERROR(VLOOKUP($J1372,[9]LSIns!$B$5:$C$45,2,FALSE),"")</f>
        <v/>
      </c>
      <c r="L1372" s="557"/>
      <c r="M1372" s="401" t="str">
        <f>IFERROR(VLOOKUP($L1372,[4]Insumos!$C$2:$F$517,2,FALSE),"")</f>
        <v/>
      </c>
      <c r="N1372" s="505"/>
      <c r="O1372" s="402" t="str">
        <f>IFERROR(VLOOKUP($L1372,[4]Insumos!$C$2:$F$517,3,FALSE),"")</f>
        <v/>
      </c>
      <c r="P1372" s="337" t="e">
        <f>+Tabla1[[#This Row],[Precio Unitario]]*Tabla1[[#This Row],[Cantidad de Insumos]]</f>
        <v>#VALUE!</v>
      </c>
      <c r="Q1372" s="402" t="str">
        <f>IFERROR(VLOOKUP($L1372,[4]Insumos!$C$2:$F$517,4,FALSE),"")</f>
        <v/>
      </c>
      <c r="R1372" s="571"/>
    </row>
    <row r="1373" spans="2:18" hidden="1" x14ac:dyDescent="0.25">
      <c r="B1373" s="403" t="str">
        <f>IF(Tabla1[[#This Row],[Código_Actividad]]="","",CONCATENATE(Tabla1[[#This Row],[POA]],".",Tabla1[[#This Row],[SRS]],".",Tabla1[[#This Row],[AREA]],".",Tabla1[[#This Row],[TIPO]]))</f>
        <v/>
      </c>
      <c r="C1373" s="403" t="str">
        <f>IF(Tabla1[[#This Row],[Código_Actividad]]="","",'Formulario PPGR1'!#REF!)</f>
        <v/>
      </c>
      <c r="D1373" s="403" t="str">
        <f>IF(Tabla1[[#This Row],[Código_Actividad]]="","",'Formulario PPGR1'!#REF!)</f>
        <v/>
      </c>
      <c r="E1373" s="403" t="str">
        <f>IF(Tabla1[[#This Row],[Código_Actividad]]="","",'Formulario PPGR1'!#REF!)</f>
        <v/>
      </c>
      <c r="F1373" s="403" t="str">
        <f>IF(Tabla1[[#This Row],[Código_Actividad]]="","",'Formulario PPGR1'!#REF!)</f>
        <v/>
      </c>
      <c r="G1373" s="400"/>
      <c r="H1373" s="419" t="str">
        <f>IFERROR(VLOOKUP(Tabla1[[#This Row],[Código_Actividad]],'Formulario PPGR2'!$H$10:$I$1048576,2,FALSE),"")</f>
        <v/>
      </c>
      <c r="I1373" s="336" t="str">
        <f>IFERROR(VLOOKUP(Tabla1[[#This Row],[Código_Actividad]],Tabla2[[Código]:[Total de Acciones ]],15,FALSE),"")</f>
        <v/>
      </c>
      <c r="J1373" s="556"/>
      <c r="K1373" s="558" t="str">
        <f>IFERROR(VLOOKUP($J1373,[9]LSIns!$B$5:$C$45,2,FALSE),"")</f>
        <v/>
      </c>
      <c r="L1373" s="557"/>
      <c r="M1373" s="401" t="str">
        <f>IFERROR(VLOOKUP($L1373,[4]Insumos!$C$2:$F$517,2,FALSE),"")</f>
        <v/>
      </c>
      <c r="N1373" s="505"/>
      <c r="O1373" s="402" t="str">
        <f>IFERROR(VLOOKUP($L1373,[4]Insumos!$C$2:$F$517,3,FALSE),"")</f>
        <v/>
      </c>
      <c r="P1373" s="337" t="e">
        <f>+Tabla1[[#This Row],[Precio Unitario]]*Tabla1[[#This Row],[Cantidad de Insumos]]</f>
        <v>#VALUE!</v>
      </c>
      <c r="Q1373" s="402" t="str">
        <f>IFERROR(VLOOKUP($L1373,[4]Insumos!$C$2:$F$517,4,FALSE),"")</f>
        <v/>
      </c>
      <c r="R1373" s="571"/>
    </row>
    <row r="1374" spans="2:18" hidden="1" x14ac:dyDescent="0.25">
      <c r="B1374" s="403" t="str">
        <f>IF(Tabla1[[#This Row],[Código_Actividad]]="","",CONCATENATE(Tabla1[[#This Row],[POA]],".",Tabla1[[#This Row],[SRS]],".",Tabla1[[#This Row],[AREA]],".",Tabla1[[#This Row],[TIPO]]))</f>
        <v/>
      </c>
      <c r="C1374" s="403" t="str">
        <f>IF(Tabla1[[#This Row],[Código_Actividad]]="","",'Formulario PPGR1'!#REF!)</f>
        <v/>
      </c>
      <c r="D1374" s="403" t="str">
        <f>IF(Tabla1[[#This Row],[Código_Actividad]]="","",'Formulario PPGR1'!#REF!)</f>
        <v/>
      </c>
      <c r="E1374" s="403" t="str">
        <f>IF(Tabla1[[#This Row],[Código_Actividad]]="","",'Formulario PPGR1'!#REF!)</f>
        <v/>
      </c>
      <c r="F1374" s="403" t="str">
        <f>IF(Tabla1[[#This Row],[Código_Actividad]]="","",'Formulario PPGR1'!#REF!)</f>
        <v/>
      </c>
      <c r="G1374" s="400"/>
      <c r="H1374" s="419" t="str">
        <f>IFERROR(VLOOKUP(Tabla1[[#This Row],[Código_Actividad]],'Formulario PPGR2'!$H$10:$I$1048576,2,FALSE),"")</f>
        <v/>
      </c>
      <c r="I1374" s="336" t="str">
        <f>IFERROR(VLOOKUP(Tabla1[[#This Row],[Código_Actividad]],Tabla2[[Código]:[Total de Acciones ]],15,FALSE),"")</f>
        <v/>
      </c>
      <c r="J1374" s="556"/>
      <c r="K1374" s="558" t="str">
        <f>IFERROR(VLOOKUP($J1374,[9]LSIns!$B$5:$C$45,2,FALSE),"")</f>
        <v/>
      </c>
      <c r="L1374" s="557"/>
      <c r="M1374" s="401" t="str">
        <f>IFERROR(VLOOKUP($L1374,[4]Insumos!$C$2:$F$517,2,FALSE),"")</f>
        <v/>
      </c>
      <c r="N1374" s="505"/>
      <c r="O1374" s="402" t="str">
        <f>IFERROR(VLOOKUP($L1374,[4]Insumos!$C$2:$F$517,3,FALSE),"")</f>
        <v/>
      </c>
      <c r="P1374" s="337" t="e">
        <f>+Tabla1[[#This Row],[Precio Unitario]]*Tabla1[[#This Row],[Cantidad de Insumos]]</f>
        <v>#VALUE!</v>
      </c>
      <c r="Q1374" s="402" t="str">
        <f>IFERROR(VLOOKUP($L1374,[4]Insumos!$C$2:$F$517,4,FALSE),"")</f>
        <v/>
      </c>
      <c r="R1374" s="571"/>
    </row>
    <row r="1375" spans="2:18" hidden="1" x14ac:dyDescent="0.25">
      <c r="B1375" s="403" t="str">
        <f>IF(Tabla1[[#This Row],[Código_Actividad]]="","",CONCATENATE(Tabla1[[#This Row],[POA]],".",Tabla1[[#This Row],[SRS]],".",Tabla1[[#This Row],[AREA]],".",Tabla1[[#This Row],[TIPO]]))</f>
        <v/>
      </c>
      <c r="C1375" s="403" t="str">
        <f>IF(Tabla1[[#This Row],[Código_Actividad]]="","",'Formulario PPGR1'!#REF!)</f>
        <v/>
      </c>
      <c r="D1375" s="403" t="str">
        <f>IF(Tabla1[[#This Row],[Código_Actividad]]="","",'Formulario PPGR1'!#REF!)</f>
        <v/>
      </c>
      <c r="E1375" s="403" t="str">
        <f>IF(Tabla1[[#This Row],[Código_Actividad]]="","",'Formulario PPGR1'!#REF!)</f>
        <v/>
      </c>
      <c r="F1375" s="403" t="str">
        <f>IF(Tabla1[[#This Row],[Código_Actividad]]="","",'Formulario PPGR1'!#REF!)</f>
        <v/>
      </c>
      <c r="G1375" s="400"/>
      <c r="H1375" s="419" t="str">
        <f>IFERROR(VLOOKUP(Tabla1[[#This Row],[Código_Actividad]],'Formulario PPGR2'!$H$10:$I$1048576,2,FALSE),"")</f>
        <v/>
      </c>
      <c r="I1375" s="336" t="str">
        <f>IFERROR(VLOOKUP(Tabla1[[#This Row],[Código_Actividad]],Tabla2[[Código]:[Total de Acciones ]],15,FALSE),"")</f>
        <v/>
      </c>
      <c r="J1375" s="556"/>
      <c r="K1375" s="558" t="str">
        <f>IFERROR(VLOOKUP($J1375,[9]LSIns!$B$5:$C$45,2,FALSE),"")</f>
        <v/>
      </c>
      <c r="L1375" s="557"/>
      <c r="M1375" s="401" t="str">
        <f>IFERROR(VLOOKUP($L1375,[4]Insumos!$C$2:$F$517,2,FALSE),"")</f>
        <v/>
      </c>
      <c r="N1375" s="505"/>
      <c r="O1375" s="402" t="str">
        <f>IFERROR(VLOOKUP($L1375,[4]Insumos!$C$2:$F$517,3,FALSE),"")</f>
        <v/>
      </c>
      <c r="P1375" s="337" t="e">
        <f>+Tabla1[[#This Row],[Precio Unitario]]*Tabla1[[#This Row],[Cantidad de Insumos]]</f>
        <v>#VALUE!</v>
      </c>
      <c r="Q1375" s="402" t="str">
        <f>IFERROR(VLOOKUP($L1375,[4]Insumos!$C$2:$F$517,4,FALSE),"")</f>
        <v/>
      </c>
      <c r="R1375" s="571"/>
    </row>
    <row r="1376" spans="2:18" hidden="1" x14ac:dyDescent="0.25">
      <c r="B1376" s="403" t="str">
        <f>IF(Tabla1[[#This Row],[Código_Actividad]]="","",CONCATENATE(Tabla1[[#This Row],[POA]],".",Tabla1[[#This Row],[SRS]],".",Tabla1[[#This Row],[AREA]],".",Tabla1[[#This Row],[TIPO]]))</f>
        <v/>
      </c>
      <c r="C1376" s="403" t="str">
        <f>IF(Tabla1[[#This Row],[Código_Actividad]]="","",'Formulario PPGR1'!#REF!)</f>
        <v/>
      </c>
      <c r="D1376" s="403" t="str">
        <f>IF(Tabla1[[#This Row],[Código_Actividad]]="","",'Formulario PPGR1'!#REF!)</f>
        <v/>
      </c>
      <c r="E1376" s="403" t="str">
        <f>IF(Tabla1[[#This Row],[Código_Actividad]]="","",'Formulario PPGR1'!#REF!)</f>
        <v/>
      </c>
      <c r="F1376" s="403" t="str">
        <f>IF(Tabla1[[#This Row],[Código_Actividad]]="","",'Formulario PPGR1'!#REF!)</f>
        <v/>
      </c>
      <c r="G1376" s="400"/>
      <c r="H1376" s="419" t="str">
        <f>IFERROR(VLOOKUP(Tabla1[[#This Row],[Código_Actividad]],'Formulario PPGR2'!$H$10:$I$1048576,2,FALSE),"")</f>
        <v/>
      </c>
      <c r="I1376" s="336" t="str">
        <f>IFERROR(VLOOKUP(Tabla1[[#This Row],[Código_Actividad]],Tabla2[[Código]:[Total de Acciones ]],15,FALSE),"")</f>
        <v/>
      </c>
      <c r="J1376" s="556"/>
      <c r="K1376" s="558" t="str">
        <f>IFERROR(VLOOKUP($J1376,[9]LSIns!$B$5:$C$45,2,FALSE),"")</f>
        <v/>
      </c>
      <c r="L1376" s="557"/>
      <c r="M1376" s="401" t="str">
        <f>IFERROR(VLOOKUP($L1376,[4]Insumos!$C$2:$F$517,2,FALSE),"")</f>
        <v/>
      </c>
      <c r="N1376" s="505"/>
      <c r="O1376" s="402" t="str">
        <f>IFERROR(VLOOKUP($L1376,[4]Insumos!$C$2:$F$517,3,FALSE),"")</f>
        <v/>
      </c>
      <c r="P1376" s="337" t="e">
        <f>+Tabla1[[#This Row],[Precio Unitario]]*Tabla1[[#This Row],[Cantidad de Insumos]]</f>
        <v>#VALUE!</v>
      </c>
      <c r="Q1376" s="402" t="str">
        <f>IFERROR(VLOOKUP($L1376,[4]Insumos!$C$2:$F$517,4,FALSE),"")</f>
        <v/>
      </c>
      <c r="R1376" s="571"/>
    </row>
    <row r="1377" spans="2:18" hidden="1" x14ac:dyDescent="0.25">
      <c r="B1377" s="403" t="str">
        <f>IF(Tabla1[[#This Row],[Código_Actividad]]="","",CONCATENATE(Tabla1[[#This Row],[POA]],".",Tabla1[[#This Row],[SRS]],".",Tabla1[[#This Row],[AREA]],".",Tabla1[[#This Row],[TIPO]]))</f>
        <v/>
      </c>
      <c r="C1377" s="403" t="str">
        <f>IF(Tabla1[[#This Row],[Código_Actividad]]="","",'Formulario PPGR1'!#REF!)</f>
        <v/>
      </c>
      <c r="D1377" s="403" t="str">
        <f>IF(Tabla1[[#This Row],[Código_Actividad]]="","",'Formulario PPGR1'!#REF!)</f>
        <v/>
      </c>
      <c r="E1377" s="403" t="str">
        <f>IF(Tabla1[[#This Row],[Código_Actividad]]="","",'Formulario PPGR1'!#REF!)</f>
        <v/>
      </c>
      <c r="F1377" s="403" t="str">
        <f>IF(Tabla1[[#This Row],[Código_Actividad]]="","",'Formulario PPGR1'!#REF!)</f>
        <v/>
      </c>
      <c r="G1377" s="400"/>
      <c r="H1377" s="419" t="str">
        <f>IFERROR(VLOOKUP(Tabla1[[#This Row],[Código_Actividad]],'Formulario PPGR2'!$H$10:$I$1048576,2,FALSE),"")</f>
        <v/>
      </c>
      <c r="I1377" s="336" t="str">
        <f>IFERROR(VLOOKUP(Tabla1[[#This Row],[Código_Actividad]],Tabla2[[Código]:[Total de Acciones ]],15,FALSE),"")</f>
        <v/>
      </c>
      <c r="J1377" s="556"/>
      <c r="K1377" s="558" t="str">
        <f>IFERROR(VLOOKUP($J1377,[9]LSIns!$B$5:$C$45,2,FALSE),"")</f>
        <v/>
      </c>
      <c r="L1377" s="557"/>
      <c r="M1377" s="401" t="str">
        <f>IFERROR(VLOOKUP($L1377,[4]Insumos!$C$2:$F$517,2,FALSE),"")</f>
        <v/>
      </c>
      <c r="N1377" s="505"/>
      <c r="O1377" s="402" t="str">
        <f>IFERROR(VLOOKUP($L1377,[4]Insumos!$C$2:$F$517,3,FALSE),"")</f>
        <v/>
      </c>
      <c r="P1377" s="337" t="e">
        <f>+Tabla1[[#This Row],[Precio Unitario]]*Tabla1[[#This Row],[Cantidad de Insumos]]</f>
        <v>#VALUE!</v>
      </c>
      <c r="Q1377" s="402" t="str">
        <f>IFERROR(VLOOKUP($L1377,[4]Insumos!$C$2:$F$517,4,FALSE),"")</f>
        <v/>
      </c>
      <c r="R1377" s="571"/>
    </row>
    <row r="1378" spans="2:18" hidden="1" x14ac:dyDescent="0.25">
      <c r="B1378" s="403" t="str">
        <f>IF(Tabla1[[#This Row],[Código_Actividad]]="","",CONCATENATE(Tabla1[[#This Row],[POA]],".",Tabla1[[#This Row],[SRS]],".",Tabla1[[#This Row],[AREA]],".",Tabla1[[#This Row],[TIPO]]))</f>
        <v/>
      </c>
      <c r="C1378" s="403" t="str">
        <f>IF(Tabla1[[#This Row],[Código_Actividad]]="","",'Formulario PPGR1'!#REF!)</f>
        <v/>
      </c>
      <c r="D1378" s="403" t="str">
        <f>IF(Tabla1[[#This Row],[Código_Actividad]]="","",'Formulario PPGR1'!#REF!)</f>
        <v/>
      </c>
      <c r="E1378" s="403" t="str">
        <f>IF(Tabla1[[#This Row],[Código_Actividad]]="","",'Formulario PPGR1'!#REF!)</f>
        <v/>
      </c>
      <c r="F1378" s="403" t="str">
        <f>IF(Tabla1[[#This Row],[Código_Actividad]]="","",'Formulario PPGR1'!#REF!)</f>
        <v/>
      </c>
      <c r="G1378" s="400"/>
      <c r="H1378" s="419" t="str">
        <f>IFERROR(VLOOKUP(Tabla1[[#This Row],[Código_Actividad]],'Formulario PPGR2'!$H$10:$I$1048576,2,FALSE),"")</f>
        <v/>
      </c>
      <c r="I1378" s="336" t="str">
        <f>IFERROR(VLOOKUP(Tabla1[[#This Row],[Código_Actividad]],Tabla2[[Código]:[Total de Acciones ]],15,FALSE),"")</f>
        <v/>
      </c>
      <c r="J1378" s="556"/>
      <c r="K1378" s="558" t="str">
        <f>IFERROR(VLOOKUP($J1378,[9]LSIns!$B$5:$C$45,2,FALSE),"")</f>
        <v/>
      </c>
      <c r="L1378" s="557"/>
      <c r="M1378" s="401" t="str">
        <f>IFERROR(VLOOKUP($L1378,[4]Insumos!$C$2:$F$517,2,FALSE),"")</f>
        <v/>
      </c>
      <c r="N1378" s="505"/>
      <c r="O1378" s="402" t="str">
        <f>IFERROR(VLOOKUP($L1378,[4]Insumos!$C$2:$F$517,3,FALSE),"")</f>
        <v/>
      </c>
      <c r="P1378" s="337" t="e">
        <f>+Tabla1[[#This Row],[Precio Unitario]]*Tabla1[[#This Row],[Cantidad de Insumos]]</f>
        <v>#VALUE!</v>
      </c>
      <c r="Q1378" s="402" t="str">
        <f>IFERROR(VLOOKUP($L1378,[4]Insumos!$C$2:$F$517,4,FALSE),"")</f>
        <v/>
      </c>
      <c r="R1378" s="571"/>
    </row>
    <row r="1379" spans="2:18" hidden="1" x14ac:dyDescent="0.25">
      <c r="B1379" s="403" t="str">
        <f>IF(Tabla1[[#This Row],[Código_Actividad]]="","",CONCATENATE(Tabla1[[#This Row],[POA]],".",Tabla1[[#This Row],[SRS]],".",Tabla1[[#This Row],[AREA]],".",Tabla1[[#This Row],[TIPO]]))</f>
        <v/>
      </c>
      <c r="C1379" s="403" t="str">
        <f>IF(Tabla1[[#This Row],[Código_Actividad]]="","",'Formulario PPGR1'!#REF!)</f>
        <v/>
      </c>
      <c r="D1379" s="403" t="str">
        <f>IF(Tabla1[[#This Row],[Código_Actividad]]="","",'Formulario PPGR1'!#REF!)</f>
        <v/>
      </c>
      <c r="E1379" s="403" t="str">
        <f>IF(Tabla1[[#This Row],[Código_Actividad]]="","",'Formulario PPGR1'!#REF!)</f>
        <v/>
      </c>
      <c r="F1379" s="403" t="str">
        <f>IF(Tabla1[[#This Row],[Código_Actividad]]="","",'Formulario PPGR1'!#REF!)</f>
        <v/>
      </c>
      <c r="G1379" s="400"/>
      <c r="H1379" s="419" t="str">
        <f>IFERROR(VLOOKUP(Tabla1[[#This Row],[Código_Actividad]],'Formulario PPGR2'!$H$10:$I$1048576,2,FALSE),"")</f>
        <v/>
      </c>
      <c r="I1379" s="336" t="str">
        <f>IFERROR(VLOOKUP(Tabla1[[#This Row],[Código_Actividad]],Tabla2[[Código]:[Total de Acciones ]],15,FALSE),"")</f>
        <v/>
      </c>
      <c r="J1379" s="556"/>
      <c r="K1379" s="558" t="str">
        <f>IFERROR(VLOOKUP($J1379,[9]LSIns!$B$5:$C$45,2,FALSE),"")</f>
        <v/>
      </c>
      <c r="L1379" s="557"/>
      <c r="M1379" s="401" t="str">
        <f>IFERROR(VLOOKUP($L1379,[4]Insumos!$C$2:$F$517,2,FALSE),"")</f>
        <v/>
      </c>
      <c r="N1379" s="505"/>
      <c r="O1379" s="402" t="str">
        <f>IFERROR(VLOOKUP($L1379,[4]Insumos!$C$2:$F$517,3,FALSE),"")</f>
        <v/>
      </c>
      <c r="P1379" s="337" t="e">
        <f>+Tabla1[[#This Row],[Precio Unitario]]*Tabla1[[#This Row],[Cantidad de Insumos]]</f>
        <v>#VALUE!</v>
      </c>
      <c r="Q1379" s="402" t="str">
        <f>IFERROR(VLOOKUP($L1379,[4]Insumos!$C$2:$F$517,4,FALSE),"")</f>
        <v/>
      </c>
      <c r="R1379" s="571"/>
    </row>
    <row r="1380" spans="2:18" hidden="1" x14ac:dyDescent="0.25">
      <c r="B1380" s="403" t="str">
        <f>IF(Tabla1[[#This Row],[Código_Actividad]]="","",CONCATENATE(Tabla1[[#This Row],[POA]],".",Tabla1[[#This Row],[SRS]],".",Tabla1[[#This Row],[AREA]],".",Tabla1[[#This Row],[TIPO]]))</f>
        <v/>
      </c>
      <c r="C1380" s="403" t="str">
        <f>IF(Tabla1[[#This Row],[Código_Actividad]]="","",'Formulario PPGR1'!#REF!)</f>
        <v/>
      </c>
      <c r="D1380" s="403" t="str">
        <f>IF(Tabla1[[#This Row],[Código_Actividad]]="","",'Formulario PPGR1'!#REF!)</f>
        <v/>
      </c>
      <c r="E1380" s="403" t="str">
        <f>IF(Tabla1[[#This Row],[Código_Actividad]]="","",'Formulario PPGR1'!#REF!)</f>
        <v/>
      </c>
      <c r="F1380" s="403" t="str">
        <f>IF(Tabla1[[#This Row],[Código_Actividad]]="","",'Formulario PPGR1'!#REF!)</f>
        <v/>
      </c>
      <c r="G1380" s="400"/>
      <c r="H1380" s="419" t="str">
        <f>IFERROR(VLOOKUP(Tabla1[[#This Row],[Código_Actividad]],'Formulario PPGR2'!$H$10:$I$1048576,2,FALSE),"")</f>
        <v/>
      </c>
      <c r="I1380" s="336" t="str">
        <f>IFERROR(VLOOKUP(Tabla1[[#This Row],[Código_Actividad]],Tabla2[[Código]:[Total de Acciones ]],15,FALSE),"")</f>
        <v/>
      </c>
      <c r="J1380" s="556"/>
      <c r="K1380" s="558" t="str">
        <f>IFERROR(VLOOKUP($J1380,[9]LSIns!$B$5:$C$45,2,FALSE),"")</f>
        <v/>
      </c>
      <c r="L1380" s="557"/>
      <c r="M1380" s="401" t="str">
        <f>IFERROR(VLOOKUP($L1380,[4]Insumos!$C$2:$F$517,2,FALSE),"")</f>
        <v/>
      </c>
      <c r="N1380" s="505"/>
      <c r="O1380" s="402" t="str">
        <f>IFERROR(VLOOKUP($L1380,[4]Insumos!$C$2:$F$517,3,FALSE),"")</f>
        <v/>
      </c>
      <c r="P1380" s="337" t="e">
        <f>+Tabla1[[#This Row],[Precio Unitario]]*Tabla1[[#This Row],[Cantidad de Insumos]]</f>
        <v>#VALUE!</v>
      </c>
      <c r="Q1380" s="402" t="str">
        <f>IFERROR(VLOOKUP($L1380,[4]Insumos!$C$2:$F$517,4,FALSE),"")</f>
        <v/>
      </c>
      <c r="R1380" s="571"/>
    </row>
    <row r="1381" spans="2:18" hidden="1" x14ac:dyDescent="0.25">
      <c r="B1381" s="403" t="str">
        <f>IF(Tabla1[[#This Row],[Código_Actividad]]="","",CONCATENATE(Tabla1[[#This Row],[POA]],".",Tabla1[[#This Row],[SRS]],".",Tabla1[[#This Row],[AREA]],".",Tabla1[[#This Row],[TIPO]]))</f>
        <v/>
      </c>
      <c r="C1381" s="403" t="str">
        <f>IF(Tabla1[[#This Row],[Código_Actividad]]="","",'Formulario PPGR1'!#REF!)</f>
        <v/>
      </c>
      <c r="D1381" s="403" t="str">
        <f>IF(Tabla1[[#This Row],[Código_Actividad]]="","",'Formulario PPGR1'!#REF!)</f>
        <v/>
      </c>
      <c r="E1381" s="403" t="str">
        <f>IF(Tabla1[[#This Row],[Código_Actividad]]="","",'Formulario PPGR1'!#REF!)</f>
        <v/>
      </c>
      <c r="F1381" s="403" t="str">
        <f>IF(Tabla1[[#This Row],[Código_Actividad]]="","",'Formulario PPGR1'!#REF!)</f>
        <v/>
      </c>
      <c r="G1381" s="400"/>
      <c r="H1381" s="419" t="str">
        <f>IFERROR(VLOOKUP(Tabla1[[#This Row],[Código_Actividad]],'Formulario PPGR2'!$H$10:$I$1048576,2,FALSE),"")</f>
        <v/>
      </c>
      <c r="I1381" s="336" t="str">
        <f>IFERROR(VLOOKUP(Tabla1[[#This Row],[Código_Actividad]],Tabla2[[Código]:[Total de Acciones ]],15,FALSE),"")</f>
        <v/>
      </c>
      <c r="J1381" s="556"/>
      <c r="K1381" s="558" t="str">
        <f>IFERROR(VLOOKUP($J1381,[9]LSIns!$B$5:$C$45,2,FALSE),"")</f>
        <v/>
      </c>
      <c r="L1381" s="557"/>
      <c r="M1381" s="401" t="str">
        <f>IFERROR(VLOOKUP($L1381,[4]Insumos!$C$2:$F$517,2,FALSE),"")</f>
        <v/>
      </c>
      <c r="N1381" s="505"/>
      <c r="O1381" s="402" t="str">
        <f>IFERROR(VLOOKUP($L1381,[4]Insumos!$C$2:$F$517,3,FALSE),"")</f>
        <v/>
      </c>
      <c r="P1381" s="337" t="e">
        <f>+Tabla1[[#This Row],[Precio Unitario]]*Tabla1[[#This Row],[Cantidad de Insumos]]</f>
        <v>#VALUE!</v>
      </c>
      <c r="Q1381" s="402" t="str">
        <f>IFERROR(VLOOKUP($L1381,[4]Insumos!$C$2:$F$517,4,FALSE),"")</f>
        <v/>
      </c>
      <c r="R1381" s="571"/>
    </row>
    <row r="1382" spans="2:18" hidden="1" x14ac:dyDescent="0.25">
      <c r="B1382" s="403" t="str">
        <f>IF(Tabla1[[#This Row],[Código_Actividad]]="","",CONCATENATE(Tabla1[[#This Row],[POA]],".",Tabla1[[#This Row],[SRS]],".",Tabla1[[#This Row],[AREA]],".",Tabla1[[#This Row],[TIPO]]))</f>
        <v/>
      </c>
      <c r="C1382" s="403" t="str">
        <f>IF(Tabla1[[#This Row],[Código_Actividad]]="","",'Formulario PPGR1'!#REF!)</f>
        <v/>
      </c>
      <c r="D1382" s="403" t="str">
        <f>IF(Tabla1[[#This Row],[Código_Actividad]]="","",'Formulario PPGR1'!#REF!)</f>
        <v/>
      </c>
      <c r="E1382" s="403" t="str">
        <f>IF(Tabla1[[#This Row],[Código_Actividad]]="","",'Formulario PPGR1'!#REF!)</f>
        <v/>
      </c>
      <c r="F1382" s="403" t="str">
        <f>IF(Tabla1[[#This Row],[Código_Actividad]]="","",'Formulario PPGR1'!#REF!)</f>
        <v/>
      </c>
      <c r="G1382" s="400"/>
      <c r="H1382" s="419" t="str">
        <f>IFERROR(VLOOKUP(Tabla1[[#This Row],[Código_Actividad]],'Formulario PPGR2'!$H$10:$I$1048576,2,FALSE),"")</f>
        <v/>
      </c>
      <c r="I1382" s="336" t="str">
        <f>IFERROR(VLOOKUP(Tabla1[[#This Row],[Código_Actividad]],Tabla2[[Código]:[Total de Acciones ]],15,FALSE),"")</f>
        <v/>
      </c>
      <c r="J1382" s="556"/>
      <c r="K1382" s="558" t="str">
        <f>IFERROR(VLOOKUP($J1382,[9]LSIns!$B$5:$C$45,2,FALSE),"")</f>
        <v/>
      </c>
      <c r="L1382" s="557"/>
      <c r="M1382" s="401" t="str">
        <f>IFERROR(VLOOKUP($L1382,[4]Insumos!$C$2:$F$517,2,FALSE),"")</f>
        <v/>
      </c>
      <c r="N1382" s="505"/>
      <c r="O1382" s="402" t="str">
        <f>IFERROR(VLOOKUP($L1382,[4]Insumos!$C$2:$F$517,3,FALSE),"")</f>
        <v/>
      </c>
      <c r="P1382" s="337" t="e">
        <f>+Tabla1[[#This Row],[Precio Unitario]]*Tabla1[[#This Row],[Cantidad de Insumos]]</f>
        <v>#VALUE!</v>
      </c>
      <c r="Q1382" s="402" t="str">
        <f>IFERROR(VLOOKUP($L1382,[4]Insumos!$C$2:$F$517,4,FALSE),"")</f>
        <v/>
      </c>
      <c r="R1382" s="571"/>
    </row>
    <row r="1383" spans="2:18" hidden="1" x14ac:dyDescent="0.25">
      <c r="B1383" s="403" t="str">
        <f>IF(Tabla1[[#This Row],[Código_Actividad]]="","",CONCATENATE(Tabla1[[#This Row],[POA]],".",Tabla1[[#This Row],[SRS]],".",Tabla1[[#This Row],[AREA]],".",Tabla1[[#This Row],[TIPO]]))</f>
        <v/>
      </c>
      <c r="C1383" s="403" t="str">
        <f>IF(Tabla1[[#This Row],[Código_Actividad]]="","",'Formulario PPGR1'!#REF!)</f>
        <v/>
      </c>
      <c r="D1383" s="403" t="str">
        <f>IF(Tabla1[[#This Row],[Código_Actividad]]="","",'Formulario PPGR1'!#REF!)</f>
        <v/>
      </c>
      <c r="E1383" s="403" t="str">
        <f>IF(Tabla1[[#This Row],[Código_Actividad]]="","",'Formulario PPGR1'!#REF!)</f>
        <v/>
      </c>
      <c r="F1383" s="403" t="str">
        <f>IF(Tabla1[[#This Row],[Código_Actividad]]="","",'Formulario PPGR1'!#REF!)</f>
        <v/>
      </c>
      <c r="G1383" s="400"/>
      <c r="H1383" s="419" t="str">
        <f>IFERROR(VLOOKUP(Tabla1[[#This Row],[Código_Actividad]],'Formulario PPGR2'!$H$10:$I$1048576,2,FALSE),"")</f>
        <v/>
      </c>
      <c r="I1383" s="336" t="str">
        <f>IFERROR(VLOOKUP(Tabla1[[#This Row],[Código_Actividad]],Tabla2[[Código]:[Total de Acciones ]],15,FALSE),"")</f>
        <v/>
      </c>
      <c r="J1383" s="556"/>
      <c r="K1383" s="558" t="str">
        <f>IFERROR(VLOOKUP($J1383,[9]LSIns!$B$5:$C$45,2,FALSE),"")</f>
        <v/>
      </c>
      <c r="L1383" s="557"/>
      <c r="M1383" s="401" t="str">
        <f>IFERROR(VLOOKUP($L1383,[4]Insumos!$C$2:$F$517,2,FALSE),"")</f>
        <v/>
      </c>
      <c r="N1383" s="505"/>
      <c r="O1383" s="402" t="str">
        <f>IFERROR(VLOOKUP($L1383,[4]Insumos!$C$2:$F$517,3,FALSE),"")</f>
        <v/>
      </c>
      <c r="P1383" s="337" t="e">
        <f>+Tabla1[[#This Row],[Precio Unitario]]*Tabla1[[#This Row],[Cantidad de Insumos]]</f>
        <v>#VALUE!</v>
      </c>
      <c r="Q1383" s="402" t="str">
        <f>IFERROR(VLOOKUP($L1383,[4]Insumos!$C$2:$F$517,4,FALSE),"")</f>
        <v/>
      </c>
      <c r="R1383" s="571"/>
    </row>
    <row r="1384" spans="2:18" hidden="1" x14ac:dyDescent="0.25">
      <c r="B1384" s="403" t="str">
        <f>IF(Tabla1[[#This Row],[Código_Actividad]]="","",CONCATENATE(Tabla1[[#This Row],[POA]],".",Tabla1[[#This Row],[SRS]],".",Tabla1[[#This Row],[AREA]],".",Tabla1[[#This Row],[TIPO]]))</f>
        <v/>
      </c>
      <c r="C1384" s="403" t="str">
        <f>IF(Tabla1[[#This Row],[Código_Actividad]]="","",'Formulario PPGR1'!#REF!)</f>
        <v/>
      </c>
      <c r="D1384" s="403" t="str">
        <f>IF(Tabla1[[#This Row],[Código_Actividad]]="","",'Formulario PPGR1'!#REF!)</f>
        <v/>
      </c>
      <c r="E1384" s="403" t="str">
        <f>IF(Tabla1[[#This Row],[Código_Actividad]]="","",'Formulario PPGR1'!#REF!)</f>
        <v/>
      </c>
      <c r="F1384" s="403" t="str">
        <f>IF(Tabla1[[#This Row],[Código_Actividad]]="","",'Formulario PPGR1'!#REF!)</f>
        <v/>
      </c>
      <c r="G1384" s="400"/>
      <c r="H1384" s="419" t="str">
        <f>IFERROR(VLOOKUP(Tabla1[[#This Row],[Código_Actividad]],'Formulario PPGR2'!$H$10:$I$1048576,2,FALSE),"")</f>
        <v/>
      </c>
      <c r="I1384" s="336" t="str">
        <f>IFERROR(VLOOKUP(Tabla1[[#This Row],[Código_Actividad]],Tabla2[[Código]:[Total de Acciones ]],15,FALSE),"")</f>
        <v/>
      </c>
      <c r="J1384" s="556"/>
      <c r="K1384" s="558" t="str">
        <f>IFERROR(VLOOKUP($J1384,[9]LSIns!$B$5:$C$45,2,FALSE),"")</f>
        <v/>
      </c>
      <c r="L1384" s="557"/>
      <c r="M1384" s="401" t="str">
        <f>IFERROR(VLOOKUP($L1384,[4]Insumos!$C$2:$F$517,2,FALSE),"")</f>
        <v/>
      </c>
      <c r="N1384" s="505"/>
      <c r="O1384" s="402" t="str">
        <f>IFERROR(VLOOKUP($L1384,[4]Insumos!$C$2:$F$517,3,FALSE),"")</f>
        <v/>
      </c>
      <c r="P1384" s="337" t="e">
        <f>+Tabla1[[#This Row],[Precio Unitario]]*Tabla1[[#This Row],[Cantidad de Insumos]]</f>
        <v>#VALUE!</v>
      </c>
      <c r="Q1384" s="402" t="str">
        <f>IFERROR(VLOOKUP($L1384,[4]Insumos!$C$2:$F$517,4,FALSE),"")</f>
        <v/>
      </c>
      <c r="R1384" s="571"/>
    </row>
    <row r="1385" spans="2:18" hidden="1" x14ac:dyDescent="0.25">
      <c r="B1385" s="403" t="str">
        <f>IF(Tabla1[[#This Row],[Código_Actividad]]="","",CONCATENATE(Tabla1[[#This Row],[POA]],".",Tabla1[[#This Row],[SRS]],".",Tabla1[[#This Row],[AREA]],".",Tabla1[[#This Row],[TIPO]]))</f>
        <v/>
      </c>
      <c r="C1385" s="403" t="str">
        <f>IF(Tabla1[[#This Row],[Código_Actividad]]="","",'Formulario PPGR1'!#REF!)</f>
        <v/>
      </c>
      <c r="D1385" s="403" t="str">
        <f>IF(Tabla1[[#This Row],[Código_Actividad]]="","",'Formulario PPGR1'!#REF!)</f>
        <v/>
      </c>
      <c r="E1385" s="403" t="str">
        <f>IF(Tabla1[[#This Row],[Código_Actividad]]="","",'Formulario PPGR1'!#REF!)</f>
        <v/>
      </c>
      <c r="F1385" s="403" t="str">
        <f>IF(Tabla1[[#This Row],[Código_Actividad]]="","",'Formulario PPGR1'!#REF!)</f>
        <v/>
      </c>
      <c r="G1385" s="400"/>
      <c r="H1385" s="419" t="str">
        <f>IFERROR(VLOOKUP(Tabla1[[#This Row],[Código_Actividad]],'Formulario PPGR2'!$H$10:$I$1048576,2,FALSE),"")</f>
        <v/>
      </c>
      <c r="I1385" s="336" t="str">
        <f>IFERROR(VLOOKUP(Tabla1[[#This Row],[Código_Actividad]],Tabla2[[Código]:[Total de Acciones ]],15,FALSE),"")</f>
        <v/>
      </c>
      <c r="J1385" s="556"/>
      <c r="K1385" s="558" t="str">
        <f>IFERROR(VLOOKUP($J1385,[9]LSIns!$B$5:$C$45,2,FALSE),"")</f>
        <v/>
      </c>
      <c r="L1385" s="557"/>
      <c r="M1385" s="401" t="str">
        <f>IFERROR(VLOOKUP($L1385,[4]Insumos!$C$2:$F$517,2,FALSE),"")</f>
        <v/>
      </c>
      <c r="N1385" s="505"/>
      <c r="O1385" s="402" t="str">
        <f>IFERROR(VLOOKUP($L1385,[4]Insumos!$C$2:$F$517,3,FALSE),"")</f>
        <v/>
      </c>
      <c r="P1385" s="337" t="e">
        <f>+Tabla1[[#This Row],[Precio Unitario]]*Tabla1[[#This Row],[Cantidad de Insumos]]</f>
        <v>#VALUE!</v>
      </c>
      <c r="Q1385" s="402" t="str">
        <f>IFERROR(VLOOKUP($L1385,[4]Insumos!$C$2:$F$517,4,FALSE),"")</f>
        <v/>
      </c>
      <c r="R1385" s="571"/>
    </row>
    <row r="1386" spans="2:18" hidden="1" x14ac:dyDescent="0.25">
      <c r="B1386" s="403" t="str">
        <f>IF(Tabla1[[#This Row],[Código_Actividad]]="","",CONCATENATE(Tabla1[[#This Row],[POA]],".",Tabla1[[#This Row],[SRS]],".",Tabla1[[#This Row],[AREA]],".",Tabla1[[#This Row],[TIPO]]))</f>
        <v/>
      </c>
      <c r="C1386" s="403" t="str">
        <f>IF(Tabla1[[#This Row],[Código_Actividad]]="","",'Formulario PPGR1'!#REF!)</f>
        <v/>
      </c>
      <c r="D1386" s="403" t="str">
        <f>IF(Tabla1[[#This Row],[Código_Actividad]]="","",'Formulario PPGR1'!#REF!)</f>
        <v/>
      </c>
      <c r="E1386" s="403" t="str">
        <f>IF(Tabla1[[#This Row],[Código_Actividad]]="","",'Formulario PPGR1'!#REF!)</f>
        <v/>
      </c>
      <c r="F1386" s="403" t="str">
        <f>IF(Tabla1[[#This Row],[Código_Actividad]]="","",'Formulario PPGR1'!#REF!)</f>
        <v/>
      </c>
      <c r="G1386" s="400"/>
      <c r="H1386" s="419" t="str">
        <f>IFERROR(VLOOKUP(Tabla1[[#This Row],[Código_Actividad]],'Formulario PPGR2'!$H$10:$I$1048576,2,FALSE),"")</f>
        <v/>
      </c>
      <c r="I1386" s="336" t="str">
        <f>IFERROR(VLOOKUP(Tabla1[[#This Row],[Código_Actividad]],Tabla2[[Código]:[Total de Acciones ]],15,FALSE),"")</f>
        <v/>
      </c>
      <c r="J1386" s="556"/>
      <c r="K1386" s="558" t="str">
        <f>IFERROR(VLOOKUP($J1386,[9]LSIns!$B$5:$C$45,2,FALSE),"")</f>
        <v/>
      </c>
      <c r="L1386" s="557"/>
      <c r="M1386" s="401" t="str">
        <f>IFERROR(VLOOKUP($L1386,[4]Insumos!$C$2:$F$517,2,FALSE),"")</f>
        <v/>
      </c>
      <c r="N1386" s="505"/>
      <c r="O1386" s="402" t="str">
        <f>IFERROR(VLOOKUP($L1386,[4]Insumos!$C$2:$F$517,3,FALSE),"")</f>
        <v/>
      </c>
      <c r="P1386" s="337" t="e">
        <f>+Tabla1[[#This Row],[Precio Unitario]]*Tabla1[[#This Row],[Cantidad de Insumos]]</f>
        <v>#VALUE!</v>
      </c>
      <c r="Q1386" s="402" t="str">
        <f>IFERROR(VLOOKUP($L1386,[4]Insumos!$C$2:$F$517,4,FALSE),"")</f>
        <v/>
      </c>
      <c r="R1386" s="571"/>
    </row>
    <row r="1387" spans="2:18" hidden="1" x14ac:dyDescent="0.25">
      <c r="B1387" s="403" t="str">
        <f>IF(Tabla1[[#This Row],[Código_Actividad]]="","",CONCATENATE(Tabla1[[#This Row],[POA]],".",Tabla1[[#This Row],[SRS]],".",Tabla1[[#This Row],[AREA]],".",Tabla1[[#This Row],[TIPO]]))</f>
        <v/>
      </c>
      <c r="C1387" s="403" t="str">
        <f>IF(Tabla1[[#This Row],[Código_Actividad]]="","",'Formulario PPGR1'!#REF!)</f>
        <v/>
      </c>
      <c r="D1387" s="403" t="str">
        <f>IF(Tabla1[[#This Row],[Código_Actividad]]="","",'Formulario PPGR1'!#REF!)</f>
        <v/>
      </c>
      <c r="E1387" s="403" t="str">
        <f>IF(Tabla1[[#This Row],[Código_Actividad]]="","",'Formulario PPGR1'!#REF!)</f>
        <v/>
      </c>
      <c r="F1387" s="403" t="str">
        <f>IF(Tabla1[[#This Row],[Código_Actividad]]="","",'Formulario PPGR1'!#REF!)</f>
        <v/>
      </c>
      <c r="G1387" s="400"/>
      <c r="H1387" s="419" t="str">
        <f>IFERROR(VLOOKUP(Tabla1[[#This Row],[Código_Actividad]],'Formulario PPGR2'!$H$10:$I$1048576,2,FALSE),"")</f>
        <v/>
      </c>
      <c r="I1387" s="336" t="str">
        <f>IFERROR(VLOOKUP(Tabla1[[#This Row],[Código_Actividad]],Tabla2[[Código]:[Total de Acciones ]],15,FALSE),"")</f>
        <v/>
      </c>
      <c r="J1387" s="556"/>
      <c r="K1387" s="558" t="str">
        <f>IFERROR(VLOOKUP($J1387,[9]LSIns!$B$5:$C$45,2,FALSE),"")</f>
        <v/>
      </c>
      <c r="L1387" s="557"/>
      <c r="M1387" s="401" t="str">
        <f>IFERROR(VLOOKUP($L1387,[4]Insumos!$C$2:$F$517,2,FALSE),"")</f>
        <v/>
      </c>
      <c r="N1387" s="505"/>
      <c r="O1387" s="402" t="str">
        <f>IFERROR(VLOOKUP($L1387,[4]Insumos!$C$2:$F$517,3,FALSE),"")</f>
        <v/>
      </c>
      <c r="P1387" s="337" t="e">
        <f>+Tabla1[[#This Row],[Precio Unitario]]*Tabla1[[#This Row],[Cantidad de Insumos]]</f>
        <v>#VALUE!</v>
      </c>
      <c r="Q1387" s="402" t="str">
        <f>IFERROR(VLOOKUP($L1387,[4]Insumos!$C$2:$F$517,4,FALSE),"")</f>
        <v/>
      </c>
      <c r="R1387" s="571"/>
    </row>
    <row r="1388" spans="2:18" hidden="1" x14ac:dyDescent="0.25">
      <c r="B1388" s="403" t="str">
        <f>IF(Tabla1[[#This Row],[Código_Actividad]]="","",CONCATENATE(Tabla1[[#This Row],[POA]],".",Tabla1[[#This Row],[SRS]],".",Tabla1[[#This Row],[AREA]],".",Tabla1[[#This Row],[TIPO]]))</f>
        <v/>
      </c>
      <c r="C1388" s="403" t="str">
        <f>IF(Tabla1[[#This Row],[Código_Actividad]]="","",'Formulario PPGR1'!#REF!)</f>
        <v/>
      </c>
      <c r="D1388" s="403" t="str">
        <f>IF(Tabla1[[#This Row],[Código_Actividad]]="","",'Formulario PPGR1'!#REF!)</f>
        <v/>
      </c>
      <c r="E1388" s="403" t="str">
        <f>IF(Tabla1[[#This Row],[Código_Actividad]]="","",'Formulario PPGR1'!#REF!)</f>
        <v/>
      </c>
      <c r="F1388" s="403" t="str">
        <f>IF(Tabla1[[#This Row],[Código_Actividad]]="","",'Formulario PPGR1'!#REF!)</f>
        <v/>
      </c>
      <c r="G1388" s="400"/>
      <c r="H1388" s="419" t="str">
        <f>IFERROR(VLOOKUP(Tabla1[[#This Row],[Código_Actividad]],'Formulario PPGR2'!$H$10:$I$1048576,2,FALSE),"")</f>
        <v/>
      </c>
      <c r="I1388" s="336" t="str">
        <f>IFERROR(VLOOKUP(Tabla1[[#This Row],[Código_Actividad]],Tabla2[[Código]:[Total de Acciones ]],15,FALSE),"")</f>
        <v/>
      </c>
      <c r="J1388" s="556"/>
      <c r="K1388" s="558" t="str">
        <f>IFERROR(VLOOKUP($J1388,[9]LSIns!$B$5:$C$45,2,FALSE),"")</f>
        <v/>
      </c>
      <c r="L1388" s="557"/>
      <c r="M1388" s="401" t="str">
        <f>IFERROR(VLOOKUP($L1388,[4]Insumos!$C$2:$F$517,2,FALSE),"")</f>
        <v/>
      </c>
      <c r="N1388" s="505"/>
      <c r="O1388" s="402" t="str">
        <f>IFERROR(VLOOKUP($L1388,[4]Insumos!$C$2:$F$517,3,FALSE),"")</f>
        <v/>
      </c>
      <c r="P1388" s="337" t="e">
        <f>+Tabla1[[#This Row],[Precio Unitario]]*Tabla1[[#This Row],[Cantidad de Insumos]]</f>
        <v>#VALUE!</v>
      </c>
      <c r="Q1388" s="402" t="str">
        <f>IFERROR(VLOOKUP($L1388,[4]Insumos!$C$2:$F$517,4,FALSE),"")</f>
        <v/>
      </c>
      <c r="R1388" s="571"/>
    </row>
    <row r="1389" spans="2:18" x14ac:dyDescent="0.25">
      <c r="B1389" s="403" t="str">
        <f>IF(Tabla1[[#This Row],[Código_Actividad]]="","",CONCATENATE(Tabla1[[#This Row],[POA]],".",Tabla1[[#This Row],[SRS]],".",Tabla1[[#This Row],[AREA]],".",Tabla1[[#This Row],[TIPO]]))</f>
        <v/>
      </c>
      <c r="C1389" s="403" t="str">
        <f>IF(Tabla1[[#This Row],[Código_Actividad]]="","",'Formulario PPGR1'!#REF!)</f>
        <v/>
      </c>
      <c r="D1389" s="403" t="str">
        <f>IF(Tabla1[[#This Row],[Código_Actividad]]="","",'Formulario PPGR1'!#REF!)</f>
        <v/>
      </c>
      <c r="E1389" s="403" t="str">
        <f>IF(Tabla1[[#This Row],[Código_Actividad]]="","",'Formulario PPGR1'!#REF!)</f>
        <v/>
      </c>
      <c r="F1389" s="403" t="str">
        <f>IF(Tabla1[[#This Row],[Código_Actividad]]="","",'Formulario PPGR1'!#REF!)</f>
        <v/>
      </c>
      <c r="G1389" s="400"/>
      <c r="H1389" s="419" t="str">
        <f>IFERROR(VLOOKUP(Tabla1[[#This Row],[Código_Actividad]],'Formulario PPGR2'!$H$10:$I$1048576,2,FALSE),"")</f>
        <v/>
      </c>
      <c r="I1389" s="336" t="str">
        <f>IFERROR(VLOOKUP(Tabla1[[#This Row],[Código_Actividad]],Tabla2[[Código]:[Total de Acciones ]],15,FALSE),"")</f>
        <v/>
      </c>
      <c r="J1389" s="556"/>
      <c r="K1389" s="558" t="str">
        <f>IFERROR(VLOOKUP($J1389,[10]LSIns!$B$5:$C$45,2,FALSE),"")</f>
        <v/>
      </c>
      <c r="L1389" s="557"/>
      <c r="M1389" s="401" t="str">
        <f>IFERROR(VLOOKUP($L1389,[4]Insumos!$C$2:$F$517,2,FALSE),"")</f>
        <v/>
      </c>
      <c r="N1389" s="505"/>
      <c r="O1389" s="402" t="str">
        <f>IFERROR(VLOOKUP($L1389,[4]Insumos!$C$2:$F$517,3,FALSE),"")</f>
        <v/>
      </c>
      <c r="P1389" s="337" t="e">
        <f>+Tabla1[[#This Row],[Precio Unitario]]*Tabla1[[#This Row],[Cantidad de Insumos]]</f>
        <v>#VALUE!</v>
      </c>
      <c r="Q1389" s="402" t="str">
        <f>IFERROR(VLOOKUP($L1389,[4]Insumos!$C$2:$F$517,4,FALSE),"")</f>
        <v/>
      </c>
      <c r="R1389" s="571"/>
    </row>
    <row r="1390" spans="2:18" x14ac:dyDescent="0.25">
      <c r="B1390" s="403" t="str">
        <f>IF(Tabla1[[#This Row],[Código_Actividad]]="","",CONCATENATE(Tabla1[[#This Row],[POA]],".",Tabla1[[#This Row],[SRS]],".",Tabla1[[#This Row],[AREA]],".",Tabla1[[#This Row],[TIPO]]))</f>
        <v/>
      </c>
      <c r="C1390" s="403" t="str">
        <f>IF(Tabla1[[#This Row],[Código_Actividad]]="","",'Formulario PPGR1'!#REF!)</f>
        <v/>
      </c>
      <c r="D1390" s="403" t="str">
        <f>IF(Tabla1[[#This Row],[Código_Actividad]]="","",'Formulario PPGR1'!#REF!)</f>
        <v/>
      </c>
      <c r="E1390" s="403" t="str">
        <f>IF(Tabla1[[#This Row],[Código_Actividad]]="","",'Formulario PPGR1'!#REF!)</f>
        <v/>
      </c>
      <c r="F1390" s="403" t="str">
        <f>IF(Tabla1[[#This Row],[Código_Actividad]]="","",'Formulario PPGR1'!#REF!)</f>
        <v/>
      </c>
      <c r="G1390" s="400"/>
      <c r="H1390" s="419" t="str">
        <f>IFERROR(VLOOKUP(Tabla1[[#This Row],[Código_Actividad]],'Formulario PPGR2'!$H$10:$I$1048576,2,FALSE),"")</f>
        <v/>
      </c>
      <c r="I1390" s="336" t="str">
        <f>IFERROR(VLOOKUP(Tabla1[[#This Row],[Código_Actividad]],Tabla2[[Código]:[Total de Acciones ]],15,FALSE),"")</f>
        <v/>
      </c>
      <c r="J1390" s="556"/>
      <c r="K1390" s="558" t="str">
        <f>IFERROR(VLOOKUP($J1390,[10]LSIns!$B$5:$C$45,2,FALSE),"")</f>
        <v/>
      </c>
      <c r="L1390" s="557"/>
      <c r="M1390" s="401" t="str">
        <f>IFERROR(VLOOKUP($L1390,[4]Insumos!$C$2:$F$517,2,FALSE),"")</f>
        <v/>
      </c>
      <c r="N1390" s="505"/>
      <c r="O1390" s="402" t="str">
        <f>IFERROR(VLOOKUP($L1390,[4]Insumos!$C$2:$F$517,3,FALSE),"")</f>
        <v/>
      </c>
      <c r="P1390" s="337" t="e">
        <f>+Tabla1[[#This Row],[Precio Unitario]]*Tabla1[[#This Row],[Cantidad de Insumos]]</f>
        <v>#VALUE!</v>
      </c>
      <c r="Q1390" s="402" t="str">
        <f>IFERROR(VLOOKUP($L1390,[4]Insumos!$C$2:$F$517,4,FALSE),"")</f>
        <v/>
      </c>
      <c r="R1390" s="571"/>
    </row>
    <row r="1391" spans="2:18" x14ac:dyDescent="0.25">
      <c r="B1391" s="403" t="str">
        <f>IF(Tabla1[[#This Row],[Código_Actividad]]="","",CONCATENATE(Tabla1[[#This Row],[POA]],".",Tabla1[[#This Row],[SRS]],".",Tabla1[[#This Row],[AREA]],".",Tabla1[[#This Row],[TIPO]]))</f>
        <v/>
      </c>
      <c r="C1391" s="403" t="str">
        <f>IF(Tabla1[[#This Row],[Código_Actividad]]="","",'Formulario PPGR1'!#REF!)</f>
        <v/>
      </c>
      <c r="D1391" s="403" t="str">
        <f>IF(Tabla1[[#This Row],[Código_Actividad]]="","",'Formulario PPGR1'!#REF!)</f>
        <v/>
      </c>
      <c r="E1391" s="403" t="str">
        <f>IF(Tabla1[[#This Row],[Código_Actividad]]="","",'Formulario PPGR1'!#REF!)</f>
        <v/>
      </c>
      <c r="F1391" s="403" t="str">
        <f>IF(Tabla1[[#This Row],[Código_Actividad]]="","",'Formulario PPGR1'!#REF!)</f>
        <v/>
      </c>
      <c r="G1391" s="400"/>
      <c r="H1391" s="419" t="str">
        <f>IFERROR(VLOOKUP(Tabla1[[#This Row],[Código_Actividad]],'Formulario PPGR2'!$H$10:$I$1048576,2,FALSE),"")</f>
        <v/>
      </c>
      <c r="I1391" s="336" t="str">
        <f>IFERROR(VLOOKUP(Tabla1[[#This Row],[Código_Actividad]],Tabla2[[Código]:[Total de Acciones ]],15,FALSE),"")</f>
        <v/>
      </c>
      <c r="J1391" s="556"/>
      <c r="K1391" s="558" t="str">
        <f>IFERROR(VLOOKUP($J1391,[10]LSIns!$B$5:$C$45,2,FALSE),"")</f>
        <v/>
      </c>
      <c r="L1391" s="557"/>
      <c r="M1391" s="401" t="str">
        <f>IFERROR(VLOOKUP($L1391,[4]Insumos!$C$2:$F$517,2,FALSE),"")</f>
        <v/>
      </c>
      <c r="N1391" s="505"/>
      <c r="O1391" s="402" t="str">
        <f>IFERROR(VLOOKUP($L1391,[4]Insumos!$C$2:$F$517,3,FALSE),"")</f>
        <v/>
      </c>
      <c r="P1391" s="337" t="e">
        <f>+Tabla1[[#This Row],[Precio Unitario]]*Tabla1[[#This Row],[Cantidad de Insumos]]</f>
        <v>#VALUE!</v>
      </c>
      <c r="Q1391" s="402" t="str">
        <f>IFERROR(VLOOKUP($L1391,[4]Insumos!$C$2:$F$517,4,FALSE),"")</f>
        <v/>
      </c>
      <c r="R1391" s="571"/>
    </row>
    <row r="1392" spans="2:18" x14ac:dyDescent="0.25">
      <c r="B1392" s="403" t="str">
        <f>IF(Tabla1[[#This Row],[Código_Actividad]]="","",CONCATENATE(Tabla1[[#This Row],[POA]],".",Tabla1[[#This Row],[SRS]],".",Tabla1[[#This Row],[AREA]],".",Tabla1[[#This Row],[TIPO]]))</f>
        <v/>
      </c>
      <c r="C1392" s="403" t="str">
        <f>IF(Tabla1[[#This Row],[Código_Actividad]]="","",'Formulario PPGR1'!#REF!)</f>
        <v/>
      </c>
      <c r="D1392" s="403" t="str">
        <f>IF(Tabla1[[#This Row],[Código_Actividad]]="","",'Formulario PPGR1'!#REF!)</f>
        <v/>
      </c>
      <c r="E1392" s="403" t="str">
        <f>IF(Tabla1[[#This Row],[Código_Actividad]]="","",'Formulario PPGR1'!#REF!)</f>
        <v/>
      </c>
      <c r="F1392" s="403" t="str">
        <f>IF(Tabla1[[#This Row],[Código_Actividad]]="","",'Formulario PPGR1'!#REF!)</f>
        <v/>
      </c>
      <c r="G1392" s="400"/>
      <c r="H1392" s="419" t="str">
        <f>IFERROR(VLOOKUP(Tabla1[[#This Row],[Código_Actividad]],'Formulario PPGR2'!$H$10:$I$1048576,2,FALSE),"")</f>
        <v/>
      </c>
      <c r="I1392" s="336" t="str">
        <f>IFERROR(VLOOKUP(Tabla1[[#This Row],[Código_Actividad]],Tabla2[[Código]:[Total de Acciones ]],15,FALSE),"")</f>
        <v/>
      </c>
      <c r="J1392" s="556"/>
      <c r="K1392" s="558" t="str">
        <f>IFERROR(VLOOKUP($J1392,[10]LSIns!$B$5:$C$45,2,FALSE),"")</f>
        <v/>
      </c>
      <c r="L1392" s="557"/>
      <c r="M1392" s="401" t="str">
        <f>IFERROR(VLOOKUP($L1392,[4]Insumos!$C$2:$F$517,2,FALSE),"")</f>
        <v/>
      </c>
      <c r="N1392" s="505"/>
      <c r="O1392" s="402" t="str">
        <f>IFERROR(VLOOKUP($L1392,[4]Insumos!$C$2:$F$517,3,FALSE),"")</f>
        <v/>
      </c>
      <c r="P1392" s="337" t="e">
        <f>+Tabla1[[#This Row],[Precio Unitario]]*Tabla1[[#This Row],[Cantidad de Insumos]]</f>
        <v>#VALUE!</v>
      </c>
      <c r="Q1392" s="402" t="str">
        <f>IFERROR(VLOOKUP($L1392,[4]Insumos!$C$2:$F$517,4,FALSE),"")</f>
        <v/>
      </c>
      <c r="R1392" s="571"/>
    </row>
    <row r="1393" spans="2:18" x14ac:dyDescent="0.25">
      <c r="B1393" s="403" t="str">
        <f>IF(Tabla1[[#This Row],[Código_Actividad]]="","",CONCATENATE(Tabla1[[#This Row],[POA]],".",Tabla1[[#This Row],[SRS]],".",Tabla1[[#This Row],[AREA]],".",Tabla1[[#This Row],[TIPO]]))</f>
        <v/>
      </c>
      <c r="C1393" s="403" t="str">
        <f>IF(Tabla1[[#This Row],[Código_Actividad]]="","",'Formulario PPGR1'!#REF!)</f>
        <v/>
      </c>
      <c r="D1393" s="403" t="str">
        <f>IF(Tabla1[[#This Row],[Código_Actividad]]="","",'Formulario PPGR1'!#REF!)</f>
        <v/>
      </c>
      <c r="E1393" s="403" t="str">
        <f>IF(Tabla1[[#This Row],[Código_Actividad]]="","",'Formulario PPGR1'!#REF!)</f>
        <v/>
      </c>
      <c r="F1393" s="403" t="str">
        <f>IF(Tabla1[[#This Row],[Código_Actividad]]="","",'Formulario PPGR1'!#REF!)</f>
        <v/>
      </c>
      <c r="G1393" s="400"/>
      <c r="H1393" s="419" t="str">
        <f>IFERROR(VLOOKUP(Tabla1[[#This Row],[Código_Actividad]],'Formulario PPGR2'!$H$10:$I$1048576,2,FALSE),"")</f>
        <v/>
      </c>
      <c r="I1393" s="336" t="str">
        <f>IFERROR(VLOOKUP(Tabla1[[#This Row],[Código_Actividad]],Tabla2[[Código]:[Total de Acciones ]],15,FALSE),"")</f>
        <v/>
      </c>
      <c r="J1393" s="556"/>
      <c r="K1393" s="558" t="str">
        <f>IFERROR(VLOOKUP($J1393,[10]LSIns!$B$5:$C$45,2,FALSE),"")</f>
        <v/>
      </c>
      <c r="L1393" s="557"/>
      <c r="M1393" s="401" t="str">
        <f>IFERROR(VLOOKUP($L1393,[4]Insumos!$C$2:$F$517,2,FALSE),"")</f>
        <v/>
      </c>
      <c r="N1393" s="505"/>
      <c r="O1393" s="402" t="str">
        <f>IFERROR(VLOOKUP($L1393,[4]Insumos!$C$2:$F$517,3,FALSE),"")</f>
        <v/>
      </c>
      <c r="P1393" s="337" t="e">
        <f>+Tabla1[[#This Row],[Precio Unitario]]*Tabla1[[#This Row],[Cantidad de Insumos]]</f>
        <v>#VALUE!</v>
      </c>
      <c r="Q1393" s="402" t="str">
        <f>IFERROR(VLOOKUP($L1393,[4]Insumos!$C$2:$F$517,4,FALSE),"")</f>
        <v/>
      </c>
      <c r="R1393" s="571"/>
    </row>
    <row r="1394" spans="2:18" x14ac:dyDescent="0.25">
      <c r="B1394" s="403" t="str">
        <f>IF(Tabla1[[#This Row],[Código_Actividad]]="","",CONCATENATE(Tabla1[[#This Row],[POA]],".",Tabla1[[#This Row],[SRS]],".",Tabla1[[#This Row],[AREA]],".",Tabla1[[#This Row],[TIPO]]))</f>
        <v/>
      </c>
      <c r="C1394" s="403" t="str">
        <f>IF(Tabla1[[#This Row],[Código_Actividad]]="","",'Formulario PPGR1'!#REF!)</f>
        <v/>
      </c>
      <c r="D1394" s="403" t="str">
        <f>IF(Tabla1[[#This Row],[Código_Actividad]]="","",'Formulario PPGR1'!#REF!)</f>
        <v/>
      </c>
      <c r="E1394" s="403" t="str">
        <f>IF(Tabla1[[#This Row],[Código_Actividad]]="","",'Formulario PPGR1'!#REF!)</f>
        <v/>
      </c>
      <c r="F1394" s="403" t="str">
        <f>IF(Tabla1[[#This Row],[Código_Actividad]]="","",'Formulario PPGR1'!#REF!)</f>
        <v/>
      </c>
      <c r="G1394" s="400"/>
      <c r="H1394" s="419" t="str">
        <f>IFERROR(VLOOKUP(Tabla1[[#This Row],[Código_Actividad]],'Formulario PPGR2'!$H$10:$I$1048576,2,FALSE),"")</f>
        <v/>
      </c>
      <c r="I1394" s="336" t="str">
        <f>IFERROR(VLOOKUP(Tabla1[[#This Row],[Código_Actividad]],Tabla2[[Código]:[Total de Acciones ]],15,FALSE),"")</f>
        <v/>
      </c>
      <c r="J1394" s="556"/>
      <c r="K1394" s="558" t="str">
        <f>IFERROR(VLOOKUP($J1394,[10]LSIns!$B$5:$C$45,2,FALSE),"")</f>
        <v/>
      </c>
      <c r="L1394" s="557"/>
      <c r="M1394" s="401" t="str">
        <f>IFERROR(VLOOKUP($L1394,[4]Insumos!$C$2:$F$517,2,FALSE),"")</f>
        <v/>
      </c>
      <c r="N1394" s="505"/>
      <c r="O1394" s="402" t="str">
        <f>IFERROR(VLOOKUP($L1394,[4]Insumos!$C$2:$F$517,3,FALSE),"")</f>
        <v/>
      </c>
      <c r="P1394" s="337" t="e">
        <f>+Tabla1[[#This Row],[Precio Unitario]]*Tabla1[[#This Row],[Cantidad de Insumos]]</f>
        <v>#VALUE!</v>
      </c>
      <c r="Q1394" s="402" t="str">
        <f>IFERROR(VLOOKUP($L1394,[4]Insumos!$C$2:$F$517,4,FALSE),"")</f>
        <v/>
      </c>
      <c r="R1394" s="571"/>
    </row>
    <row r="1395" spans="2:18" x14ac:dyDescent="0.25">
      <c r="B1395" s="403" t="str">
        <f>IF(Tabla1[[#This Row],[Código_Actividad]]="","",CONCATENATE(Tabla1[[#This Row],[POA]],".",Tabla1[[#This Row],[SRS]],".",Tabla1[[#This Row],[AREA]],".",Tabla1[[#This Row],[TIPO]]))</f>
        <v/>
      </c>
      <c r="C1395" s="403" t="str">
        <f>IF(Tabla1[[#This Row],[Código_Actividad]]="","",'Formulario PPGR1'!#REF!)</f>
        <v/>
      </c>
      <c r="D1395" s="403" t="str">
        <f>IF(Tabla1[[#This Row],[Código_Actividad]]="","",'Formulario PPGR1'!#REF!)</f>
        <v/>
      </c>
      <c r="E1395" s="403" t="str">
        <f>IF(Tabla1[[#This Row],[Código_Actividad]]="","",'Formulario PPGR1'!#REF!)</f>
        <v/>
      </c>
      <c r="F1395" s="403" t="str">
        <f>IF(Tabla1[[#This Row],[Código_Actividad]]="","",'Formulario PPGR1'!#REF!)</f>
        <v/>
      </c>
      <c r="G1395" s="400"/>
      <c r="H1395" s="419" t="str">
        <f>IFERROR(VLOOKUP(Tabla1[[#This Row],[Código_Actividad]],'Formulario PPGR2'!$H$10:$I$1048576,2,FALSE),"")</f>
        <v/>
      </c>
      <c r="I1395" s="336" t="str">
        <f>IFERROR(VLOOKUP(Tabla1[[#This Row],[Código_Actividad]],Tabla2[[Código]:[Total de Acciones ]],15,FALSE),"")</f>
        <v/>
      </c>
      <c r="J1395" s="556"/>
      <c r="K1395" s="558" t="str">
        <f>IFERROR(VLOOKUP($J1395,[10]LSIns!$B$5:$C$45,2,FALSE),"")</f>
        <v/>
      </c>
      <c r="L1395" s="557"/>
      <c r="M1395" s="401" t="str">
        <f>IFERROR(VLOOKUP($L1395,[4]Insumos!$C$2:$F$517,2,FALSE),"")</f>
        <v/>
      </c>
      <c r="N1395" s="505"/>
      <c r="O1395" s="402" t="str">
        <f>IFERROR(VLOOKUP($L1395,[4]Insumos!$C$2:$F$517,3,FALSE),"")</f>
        <v/>
      </c>
      <c r="P1395" s="337" t="e">
        <f>+Tabla1[[#This Row],[Precio Unitario]]*Tabla1[[#This Row],[Cantidad de Insumos]]</f>
        <v>#VALUE!</v>
      </c>
      <c r="Q1395" s="402" t="str">
        <f>IFERROR(VLOOKUP($L1395,[4]Insumos!$C$2:$F$517,4,FALSE),"")</f>
        <v/>
      </c>
      <c r="R1395" s="571"/>
    </row>
    <row r="1396" spans="2:18" x14ac:dyDescent="0.25">
      <c r="B1396" s="403" t="str">
        <f>IF(Tabla1[[#This Row],[Código_Actividad]]="","",CONCATENATE(Tabla1[[#This Row],[POA]],".",Tabla1[[#This Row],[SRS]],".",Tabla1[[#This Row],[AREA]],".",Tabla1[[#This Row],[TIPO]]))</f>
        <v/>
      </c>
      <c r="C1396" s="403" t="str">
        <f>IF(Tabla1[[#This Row],[Código_Actividad]]="","",'Formulario PPGR1'!#REF!)</f>
        <v/>
      </c>
      <c r="D1396" s="403" t="str">
        <f>IF(Tabla1[[#This Row],[Código_Actividad]]="","",'Formulario PPGR1'!#REF!)</f>
        <v/>
      </c>
      <c r="E1396" s="403" t="str">
        <f>IF(Tabla1[[#This Row],[Código_Actividad]]="","",'Formulario PPGR1'!#REF!)</f>
        <v/>
      </c>
      <c r="F1396" s="403" t="str">
        <f>IF(Tabla1[[#This Row],[Código_Actividad]]="","",'Formulario PPGR1'!#REF!)</f>
        <v/>
      </c>
      <c r="G1396" s="400"/>
      <c r="H1396" s="419" t="str">
        <f>IFERROR(VLOOKUP(Tabla1[[#This Row],[Código_Actividad]],'Formulario PPGR2'!$H$10:$I$1048576,2,FALSE),"")</f>
        <v/>
      </c>
      <c r="I1396" s="336" t="str">
        <f>IFERROR(VLOOKUP(Tabla1[[#This Row],[Código_Actividad]],Tabla2[[Código]:[Total de Acciones ]],15,FALSE),"")</f>
        <v/>
      </c>
      <c r="J1396" s="556"/>
      <c r="K1396" s="558" t="str">
        <f>IFERROR(VLOOKUP($J1396,[10]LSIns!$B$5:$C$45,2,FALSE),"")</f>
        <v/>
      </c>
      <c r="L1396" s="557"/>
      <c r="M1396" s="401" t="str">
        <f>IFERROR(VLOOKUP($L1396,[4]Insumos!$C$2:$F$517,2,FALSE),"")</f>
        <v/>
      </c>
      <c r="N1396" s="505"/>
      <c r="O1396" s="402" t="str">
        <f>IFERROR(VLOOKUP($L1396,[4]Insumos!$C$2:$F$517,3,FALSE),"")</f>
        <v/>
      </c>
      <c r="P1396" s="337" t="e">
        <f>+Tabla1[[#This Row],[Precio Unitario]]*Tabla1[[#This Row],[Cantidad de Insumos]]</f>
        <v>#VALUE!</v>
      </c>
      <c r="Q1396" s="402" t="str">
        <f>IFERROR(VLOOKUP($L1396,[4]Insumos!$C$2:$F$517,4,FALSE),"")</f>
        <v/>
      </c>
      <c r="R1396" s="571"/>
    </row>
    <row r="1397" spans="2:18" x14ac:dyDescent="0.25">
      <c r="B1397" s="403" t="str">
        <f>IF(Tabla1[[#This Row],[Código_Actividad]]="","",CONCATENATE(Tabla1[[#This Row],[POA]],".",Tabla1[[#This Row],[SRS]],".",Tabla1[[#This Row],[AREA]],".",Tabla1[[#This Row],[TIPO]]))</f>
        <v/>
      </c>
      <c r="C1397" s="403" t="str">
        <f>IF(Tabla1[[#This Row],[Código_Actividad]]="","",'Formulario PPGR1'!#REF!)</f>
        <v/>
      </c>
      <c r="D1397" s="403" t="str">
        <f>IF(Tabla1[[#This Row],[Código_Actividad]]="","",'Formulario PPGR1'!#REF!)</f>
        <v/>
      </c>
      <c r="E1397" s="403" t="str">
        <f>IF(Tabla1[[#This Row],[Código_Actividad]]="","",'Formulario PPGR1'!#REF!)</f>
        <v/>
      </c>
      <c r="F1397" s="403" t="str">
        <f>IF(Tabla1[[#This Row],[Código_Actividad]]="","",'Formulario PPGR1'!#REF!)</f>
        <v/>
      </c>
      <c r="G1397" s="400"/>
      <c r="H1397" s="419" t="str">
        <f>IFERROR(VLOOKUP(Tabla1[[#This Row],[Código_Actividad]],'Formulario PPGR2'!$H$10:$I$1048576,2,FALSE),"")</f>
        <v/>
      </c>
      <c r="I1397" s="336" t="str">
        <f>IFERROR(VLOOKUP(Tabla1[[#This Row],[Código_Actividad]],Tabla2[[Código]:[Total de Acciones ]],15,FALSE),"")</f>
        <v/>
      </c>
      <c r="J1397" s="556"/>
      <c r="K1397" s="558" t="str">
        <f>IFERROR(VLOOKUP($J1397,[10]LSIns!$B$5:$C$45,2,FALSE),"")</f>
        <v/>
      </c>
      <c r="L1397" s="557"/>
      <c r="M1397" s="401" t="str">
        <f>IFERROR(VLOOKUP($L1397,[4]Insumos!$C$2:$F$517,2,FALSE),"")</f>
        <v/>
      </c>
      <c r="N1397" s="505"/>
      <c r="O1397" s="402" t="str">
        <f>IFERROR(VLOOKUP($L1397,[4]Insumos!$C$2:$F$517,3,FALSE),"")</f>
        <v/>
      </c>
      <c r="P1397" s="337" t="e">
        <f>+Tabla1[[#This Row],[Precio Unitario]]*Tabla1[[#This Row],[Cantidad de Insumos]]</f>
        <v>#VALUE!</v>
      </c>
      <c r="Q1397" s="402" t="str">
        <f>IFERROR(VLOOKUP($L1397,[4]Insumos!$C$2:$F$517,4,FALSE),"")</f>
        <v/>
      </c>
      <c r="R1397" s="571"/>
    </row>
    <row r="1398" spans="2:18" x14ac:dyDescent="0.25">
      <c r="B1398" s="403" t="str">
        <f>IF(Tabla1[[#This Row],[Código_Actividad]]="","",CONCATENATE(Tabla1[[#This Row],[POA]],".",Tabla1[[#This Row],[SRS]],".",Tabla1[[#This Row],[AREA]],".",Tabla1[[#This Row],[TIPO]]))</f>
        <v/>
      </c>
      <c r="C1398" s="403" t="str">
        <f>IF(Tabla1[[#This Row],[Código_Actividad]]="","",'Formulario PPGR1'!#REF!)</f>
        <v/>
      </c>
      <c r="D1398" s="403" t="str">
        <f>IF(Tabla1[[#This Row],[Código_Actividad]]="","",'Formulario PPGR1'!#REF!)</f>
        <v/>
      </c>
      <c r="E1398" s="403" t="str">
        <f>IF(Tabla1[[#This Row],[Código_Actividad]]="","",'Formulario PPGR1'!#REF!)</f>
        <v/>
      </c>
      <c r="F1398" s="403" t="str">
        <f>IF(Tabla1[[#This Row],[Código_Actividad]]="","",'Formulario PPGR1'!#REF!)</f>
        <v/>
      </c>
      <c r="G1398" s="400"/>
      <c r="H1398" s="419" t="str">
        <f>IFERROR(VLOOKUP(Tabla1[[#This Row],[Código_Actividad]],'Formulario PPGR2'!$H$10:$I$1048576,2,FALSE),"")</f>
        <v/>
      </c>
      <c r="I1398" s="336" t="str">
        <f>IFERROR(VLOOKUP(Tabla1[[#This Row],[Código_Actividad]],Tabla2[[Código]:[Total de Acciones ]],15,FALSE),"")</f>
        <v/>
      </c>
      <c r="J1398" s="556"/>
      <c r="K1398" s="558" t="str">
        <f>IFERROR(VLOOKUP($J1398,[10]LSIns!$B$5:$C$45,2,FALSE),"")</f>
        <v/>
      </c>
      <c r="L1398" s="557"/>
      <c r="M1398" s="401" t="str">
        <f>IFERROR(VLOOKUP($L1398,[4]Insumos!$C$2:$F$517,2,FALSE),"")</f>
        <v/>
      </c>
      <c r="N1398" s="505"/>
      <c r="O1398" s="402" t="str">
        <f>IFERROR(VLOOKUP($L1398,[4]Insumos!$C$2:$F$517,3,FALSE),"")</f>
        <v/>
      </c>
      <c r="P1398" s="337" t="e">
        <f>+Tabla1[[#This Row],[Precio Unitario]]*Tabla1[[#This Row],[Cantidad de Insumos]]</f>
        <v>#VALUE!</v>
      </c>
      <c r="Q1398" s="402" t="str">
        <f>IFERROR(VLOOKUP($L1398,[4]Insumos!$C$2:$F$517,4,FALSE),"")</f>
        <v/>
      </c>
      <c r="R1398" s="571"/>
    </row>
    <row r="1399" spans="2:18" x14ac:dyDescent="0.25">
      <c r="B1399" s="403" t="str">
        <f>IF(Tabla1[[#This Row],[Código_Actividad]]="","",CONCATENATE(Tabla1[[#This Row],[POA]],".",Tabla1[[#This Row],[SRS]],".",Tabla1[[#This Row],[AREA]],".",Tabla1[[#This Row],[TIPO]]))</f>
        <v/>
      </c>
      <c r="C1399" s="403" t="str">
        <f>IF(Tabla1[[#This Row],[Código_Actividad]]="","",'Formulario PPGR1'!#REF!)</f>
        <v/>
      </c>
      <c r="D1399" s="403" t="str">
        <f>IF(Tabla1[[#This Row],[Código_Actividad]]="","",'Formulario PPGR1'!#REF!)</f>
        <v/>
      </c>
      <c r="E1399" s="403" t="str">
        <f>IF(Tabla1[[#This Row],[Código_Actividad]]="","",'Formulario PPGR1'!#REF!)</f>
        <v/>
      </c>
      <c r="F1399" s="403" t="str">
        <f>IF(Tabla1[[#This Row],[Código_Actividad]]="","",'Formulario PPGR1'!#REF!)</f>
        <v/>
      </c>
      <c r="G1399" s="400"/>
      <c r="H1399" s="419" t="str">
        <f>IFERROR(VLOOKUP(Tabla1[[#This Row],[Código_Actividad]],'Formulario PPGR2'!$H$10:$I$1048576,2,FALSE),"")</f>
        <v/>
      </c>
      <c r="I1399" s="336" t="str">
        <f>IFERROR(VLOOKUP(Tabla1[[#This Row],[Código_Actividad]],Tabla2[[Código]:[Total de Acciones ]],15,FALSE),"")</f>
        <v/>
      </c>
      <c r="J1399" s="556"/>
      <c r="K1399" s="558" t="str">
        <f>IFERROR(VLOOKUP($J1399,[10]LSIns!$B$5:$C$45,2,FALSE),"")</f>
        <v/>
      </c>
      <c r="L1399" s="557"/>
      <c r="M1399" s="401" t="str">
        <f>IFERROR(VLOOKUP($L1399,[4]Insumos!$C$2:$F$517,2,FALSE),"")</f>
        <v/>
      </c>
      <c r="N1399" s="505"/>
      <c r="O1399" s="402" t="str">
        <f>IFERROR(VLOOKUP($L1399,[4]Insumos!$C$2:$F$517,3,FALSE),"")</f>
        <v/>
      </c>
      <c r="P1399" s="337" t="e">
        <f>+Tabla1[[#This Row],[Precio Unitario]]*Tabla1[[#This Row],[Cantidad de Insumos]]</f>
        <v>#VALUE!</v>
      </c>
      <c r="Q1399" s="402" t="str">
        <f>IFERROR(VLOOKUP($L1399,[4]Insumos!$C$2:$F$517,4,FALSE),"")</f>
        <v/>
      </c>
      <c r="R1399" s="571"/>
    </row>
    <row r="1400" spans="2:18" x14ac:dyDescent="0.25">
      <c r="B1400" s="403" t="str">
        <f>IF(Tabla1[[#This Row],[Código_Actividad]]="","",CONCATENATE(Tabla1[[#This Row],[POA]],".",Tabla1[[#This Row],[SRS]],".",Tabla1[[#This Row],[AREA]],".",Tabla1[[#This Row],[TIPO]]))</f>
        <v/>
      </c>
      <c r="C1400" s="403" t="str">
        <f>IF(Tabla1[[#This Row],[Código_Actividad]]="","",'Formulario PPGR1'!#REF!)</f>
        <v/>
      </c>
      <c r="D1400" s="403" t="str">
        <f>IF(Tabla1[[#This Row],[Código_Actividad]]="","",'Formulario PPGR1'!#REF!)</f>
        <v/>
      </c>
      <c r="E1400" s="403" t="str">
        <f>IF(Tabla1[[#This Row],[Código_Actividad]]="","",'Formulario PPGR1'!#REF!)</f>
        <v/>
      </c>
      <c r="F1400" s="403" t="str">
        <f>IF(Tabla1[[#This Row],[Código_Actividad]]="","",'Formulario PPGR1'!#REF!)</f>
        <v/>
      </c>
      <c r="G1400" s="400"/>
      <c r="H1400" s="419" t="str">
        <f>IFERROR(VLOOKUP(Tabla1[[#This Row],[Código_Actividad]],'Formulario PPGR2'!$H$10:$I$1048576,2,FALSE),"")</f>
        <v/>
      </c>
      <c r="I1400" s="336" t="str">
        <f>IFERROR(VLOOKUP(Tabla1[[#This Row],[Código_Actividad]],Tabla2[[Código]:[Total de Acciones ]],15,FALSE),"")</f>
        <v/>
      </c>
      <c r="J1400" s="556"/>
      <c r="K1400" s="558" t="str">
        <f>IFERROR(VLOOKUP($J1400,[10]LSIns!$B$5:$C$45,2,FALSE),"")</f>
        <v/>
      </c>
      <c r="L1400" s="557"/>
      <c r="M1400" s="401" t="str">
        <f>IFERROR(VLOOKUP($L1400,[4]Insumos!$C$2:$F$517,2,FALSE),"")</f>
        <v/>
      </c>
      <c r="N1400" s="505"/>
      <c r="O1400" s="402" t="str">
        <f>IFERROR(VLOOKUP($L1400,[4]Insumos!$C$2:$F$517,3,FALSE),"")</f>
        <v/>
      </c>
      <c r="P1400" s="337" t="e">
        <f>+Tabla1[[#This Row],[Precio Unitario]]*Tabla1[[#This Row],[Cantidad de Insumos]]</f>
        <v>#VALUE!</v>
      </c>
      <c r="Q1400" s="402" t="str">
        <f>IFERROR(VLOOKUP($L1400,[4]Insumos!$C$2:$F$517,4,FALSE),"")</f>
        <v/>
      </c>
      <c r="R1400" s="571"/>
    </row>
    <row r="1401" spans="2:18" x14ac:dyDescent="0.25">
      <c r="B1401" s="403" t="str">
        <f>IF(Tabla1[[#This Row],[Código_Actividad]]="","",CONCATENATE(Tabla1[[#This Row],[POA]],".",Tabla1[[#This Row],[SRS]],".",Tabla1[[#This Row],[AREA]],".",Tabla1[[#This Row],[TIPO]]))</f>
        <v/>
      </c>
      <c r="C1401" s="403" t="str">
        <f>IF(Tabla1[[#This Row],[Código_Actividad]]="","",'Formulario PPGR1'!#REF!)</f>
        <v/>
      </c>
      <c r="D1401" s="403" t="str">
        <f>IF(Tabla1[[#This Row],[Código_Actividad]]="","",'Formulario PPGR1'!#REF!)</f>
        <v/>
      </c>
      <c r="E1401" s="403" t="str">
        <f>IF(Tabla1[[#This Row],[Código_Actividad]]="","",'Formulario PPGR1'!#REF!)</f>
        <v/>
      </c>
      <c r="F1401" s="403" t="str">
        <f>IF(Tabla1[[#This Row],[Código_Actividad]]="","",'Formulario PPGR1'!#REF!)</f>
        <v/>
      </c>
      <c r="G1401" s="400"/>
      <c r="H1401" s="419" t="str">
        <f>IFERROR(VLOOKUP(Tabla1[[#This Row],[Código_Actividad]],'Formulario PPGR2'!$H$10:$I$1048576,2,FALSE),"")</f>
        <v/>
      </c>
      <c r="I1401" s="336" t="str">
        <f>IFERROR(VLOOKUP(Tabla1[[#This Row],[Código_Actividad]],Tabla2[[Código]:[Total de Acciones ]],15,FALSE),"")</f>
        <v/>
      </c>
      <c r="J1401" s="556"/>
      <c r="K1401" s="558" t="str">
        <f>IFERROR(VLOOKUP($J1401,[10]LSIns!$B$5:$C$45,2,FALSE),"")</f>
        <v/>
      </c>
      <c r="L1401" s="557"/>
      <c r="M1401" s="401" t="str">
        <f>IFERROR(VLOOKUP($L1401,[4]Insumos!$C$2:$F$517,2,FALSE),"")</f>
        <v/>
      </c>
      <c r="N1401" s="505"/>
      <c r="O1401" s="402" t="str">
        <f>IFERROR(VLOOKUP($L1401,[4]Insumos!$C$2:$F$517,3,FALSE),"")</f>
        <v/>
      </c>
      <c r="P1401" s="337" t="e">
        <f>+Tabla1[[#This Row],[Precio Unitario]]*Tabla1[[#This Row],[Cantidad de Insumos]]</f>
        <v>#VALUE!</v>
      </c>
      <c r="Q1401" s="402" t="str">
        <f>IFERROR(VLOOKUP($L1401,[4]Insumos!$C$2:$F$517,4,FALSE),"")</f>
        <v/>
      </c>
      <c r="R1401" s="571"/>
    </row>
    <row r="1402" spans="2:18" x14ac:dyDescent="0.25">
      <c r="B1402" s="403" t="str">
        <f>IF(Tabla1[[#This Row],[Código_Actividad]]="","",CONCATENATE(Tabla1[[#This Row],[POA]],".",Tabla1[[#This Row],[SRS]],".",Tabla1[[#This Row],[AREA]],".",Tabla1[[#This Row],[TIPO]]))</f>
        <v/>
      </c>
      <c r="C1402" s="403" t="str">
        <f>IF(Tabla1[[#This Row],[Código_Actividad]]="","",'Formulario PPGR1'!#REF!)</f>
        <v/>
      </c>
      <c r="D1402" s="403" t="str">
        <f>IF(Tabla1[[#This Row],[Código_Actividad]]="","",'Formulario PPGR1'!#REF!)</f>
        <v/>
      </c>
      <c r="E1402" s="403" t="str">
        <f>IF(Tabla1[[#This Row],[Código_Actividad]]="","",'Formulario PPGR1'!#REF!)</f>
        <v/>
      </c>
      <c r="F1402" s="403" t="str">
        <f>IF(Tabla1[[#This Row],[Código_Actividad]]="","",'Formulario PPGR1'!#REF!)</f>
        <v/>
      </c>
      <c r="G1402" s="400"/>
      <c r="H1402" s="419" t="str">
        <f>IFERROR(VLOOKUP(Tabla1[[#This Row],[Código_Actividad]],'Formulario PPGR2'!$H$10:$I$1048576,2,FALSE),"")</f>
        <v/>
      </c>
      <c r="I1402" s="336" t="str">
        <f>IFERROR(VLOOKUP(Tabla1[[#This Row],[Código_Actividad]],Tabla2[[Código]:[Total de Acciones ]],15,FALSE),"")</f>
        <v/>
      </c>
      <c r="J1402" s="556"/>
      <c r="K1402" s="558" t="str">
        <f>IFERROR(VLOOKUP($J1402,[10]LSIns!$B$5:$C$45,2,FALSE),"")</f>
        <v/>
      </c>
      <c r="L1402" s="557"/>
      <c r="M1402" s="401" t="str">
        <f>IFERROR(VLOOKUP($L1402,[4]Insumos!$C$2:$F$517,2,FALSE),"")</f>
        <v/>
      </c>
      <c r="N1402" s="505"/>
      <c r="O1402" s="402" t="str">
        <f>IFERROR(VLOOKUP($L1402,[4]Insumos!$C$2:$F$517,3,FALSE),"")</f>
        <v/>
      </c>
      <c r="P1402" s="337" t="e">
        <f>+Tabla1[[#This Row],[Precio Unitario]]*Tabla1[[#This Row],[Cantidad de Insumos]]</f>
        <v>#VALUE!</v>
      </c>
      <c r="Q1402" s="402" t="str">
        <f>IFERROR(VLOOKUP($L1402,[4]Insumos!$C$2:$F$517,4,FALSE),"")</f>
        <v/>
      </c>
      <c r="R1402" s="571"/>
    </row>
    <row r="1403" spans="2:18" x14ac:dyDescent="0.25">
      <c r="B1403" s="403" t="str">
        <f>IF(Tabla1[[#This Row],[Código_Actividad]]="","",CONCATENATE(Tabla1[[#This Row],[POA]],".",Tabla1[[#This Row],[SRS]],".",Tabla1[[#This Row],[AREA]],".",Tabla1[[#This Row],[TIPO]]))</f>
        <v/>
      </c>
      <c r="C1403" s="403" t="str">
        <f>IF(Tabla1[[#This Row],[Código_Actividad]]="","",'Formulario PPGR1'!#REF!)</f>
        <v/>
      </c>
      <c r="D1403" s="403" t="str">
        <f>IF(Tabla1[[#This Row],[Código_Actividad]]="","",'Formulario PPGR1'!#REF!)</f>
        <v/>
      </c>
      <c r="E1403" s="403" t="str">
        <f>IF(Tabla1[[#This Row],[Código_Actividad]]="","",'Formulario PPGR1'!#REF!)</f>
        <v/>
      </c>
      <c r="F1403" s="403" t="str">
        <f>IF(Tabla1[[#This Row],[Código_Actividad]]="","",'Formulario PPGR1'!#REF!)</f>
        <v/>
      </c>
      <c r="G1403" s="400"/>
      <c r="H1403" s="419" t="str">
        <f>IFERROR(VLOOKUP(Tabla1[[#This Row],[Código_Actividad]],'Formulario PPGR2'!$H$10:$I$1048576,2,FALSE),"")</f>
        <v/>
      </c>
      <c r="I1403" s="336" t="str">
        <f>IFERROR(VLOOKUP(Tabla1[[#This Row],[Código_Actividad]],Tabla2[[Código]:[Total de Acciones ]],15,FALSE),"")</f>
        <v/>
      </c>
      <c r="J1403" s="556"/>
      <c r="K1403" s="558" t="str">
        <f>IFERROR(VLOOKUP($J1403,[10]LSIns!$B$5:$C$45,2,FALSE),"")</f>
        <v/>
      </c>
      <c r="L1403" s="557"/>
      <c r="M1403" s="401" t="str">
        <f>IFERROR(VLOOKUP($L1403,[4]Insumos!$C$2:$F$517,2,FALSE),"")</f>
        <v/>
      </c>
      <c r="N1403" s="505"/>
      <c r="O1403" s="402" t="str">
        <f>IFERROR(VLOOKUP($L1403,[4]Insumos!$C$2:$F$517,3,FALSE),"")</f>
        <v/>
      </c>
      <c r="P1403" s="337" t="e">
        <f>+Tabla1[[#This Row],[Precio Unitario]]*Tabla1[[#This Row],[Cantidad de Insumos]]</f>
        <v>#VALUE!</v>
      </c>
      <c r="Q1403" s="402" t="str">
        <f>IFERROR(VLOOKUP($L1403,[4]Insumos!$C$2:$F$517,4,FALSE),"")</f>
        <v/>
      </c>
      <c r="R1403" s="571"/>
    </row>
    <row r="1404" spans="2:18" x14ac:dyDescent="0.25">
      <c r="B1404" s="403" t="str">
        <f>IF(Tabla1[[#This Row],[Código_Actividad]]="","",CONCATENATE(Tabla1[[#This Row],[POA]],".",Tabla1[[#This Row],[SRS]],".",Tabla1[[#This Row],[AREA]],".",Tabla1[[#This Row],[TIPO]]))</f>
        <v/>
      </c>
      <c r="C1404" s="403" t="str">
        <f>IF(Tabla1[[#This Row],[Código_Actividad]]="","",'Formulario PPGR1'!#REF!)</f>
        <v/>
      </c>
      <c r="D1404" s="403" t="str">
        <f>IF(Tabla1[[#This Row],[Código_Actividad]]="","",'Formulario PPGR1'!#REF!)</f>
        <v/>
      </c>
      <c r="E1404" s="403" t="str">
        <f>IF(Tabla1[[#This Row],[Código_Actividad]]="","",'Formulario PPGR1'!#REF!)</f>
        <v/>
      </c>
      <c r="F1404" s="403" t="str">
        <f>IF(Tabla1[[#This Row],[Código_Actividad]]="","",'Formulario PPGR1'!#REF!)</f>
        <v/>
      </c>
      <c r="G1404" s="400"/>
      <c r="H1404" s="419" t="str">
        <f>IFERROR(VLOOKUP(Tabla1[[#This Row],[Código_Actividad]],'Formulario PPGR2'!$H$10:$I$1048576,2,FALSE),"")</f>
        <v/>
      </c>
      <c r="I1404" s="336" t="str">
        <f>IFERROR(VLOOKUP(Tabla1[[#This Row],[Código_Actividad]],Tabla2[[Código]:[Total de Acciones ]],15,FALSE),"")</f>
        <v/>
      </c>
      <c r="J1404" s="556"/>
      <c r="K1404" s="558" t="str">
        <f>IFERROR(VLOOKUP($J1404,[10]LSIns!$B$5:$C$45,2,FALSE),"")</f>
        <v/>
      </c>
      <c r="L1404" s="557"/>
      <c r="M1404" s="401" t="str">
        <f>IFERROR(VLOOKUP($L1404,[4]Insumos!$C$2:$F$517,2,FALSE),"")</f>
        <v/>
      </c>
      <c r="N1404" s="505"/>
      <c r="O1404" s="402" t="str">
        <f>IFERROR(VLOOKUP($L1404,[4]Insumos!$C$2:$F$517,3,FALSE),"")</f>
        <v/>
      </c>
      <c r="P1404" s="337" t="e">
        <f>+Tabla1[[#This Row],[Precio Unitario]]*Tabla1[[#This Row],[Cantidad de Insumos]]</f>
        <v>#VALUE!</v>
      </c>
      <c r="Q1404" s="402" t="str">
        <f>IFERROR(VLOOKUP($L1404,[4]Insumos!$C$2:$F$517,4,FALSE),"")</f>
        <v/>
      </c>
      <c r="R1404" s="571"/>
    </row>
    <row r="1405" spans="2:18" x14ac:dyDescent="0.25">
      <c r="B1405" s="403" t="str">
        <f>IF(Tabla1[[#This Row],[Código_Actividad]]="","",CONCATENATE(Tabla1[[#This Row],[POA]],".",Tabla1[[#This Row],[SRS]],".",Tabla1[[#This Row],[AREA]],".",Tabla1[[#This Row],[TIPO]]))</f>
        <v/>
      </c>
      <c r="C1405" s="403" t="str">
        <f>IF(Tabla1[[#This Row],[Código_Actividad]]="","",'Formulario PPGR1'!#REF!)</f>
        <v/>
      </c>
      <c r="D1405" s="403" t="str">
        <f>IF(Tabla1[[#This Row],[Código_Actividad]]="","",'Formulario PPGR1'!#REF!)</f>
        <v/>
      </c>
      <c r="E1405" s="403" t="str">
        <f>IF(Tabla1[[#This Row],[Código_Actividad]]="","",'Formulario PPGR1'!#REF!)</f>
        <v/>
      </c>
      <c r="F1405" s="403" t="str">
        <f>IF(Tabla1[[#This Row],[Código_Actividad]]="","",'Formulario PPGR1'!#REF!)</f>
        <v/>
      </c>
      <c r="G1405" s="400"/>
      <c r="H1405" s="419" t="str">
        <f>IFERROR(VLOOKUP(Tabla1[[#This Row],[Código_Actividad]],'Formulario PPGR2'!$H$10:$I$1048576,2,FALSE),"")</f>
        <v/>
      </c>
      <c r="I1405" s="336" t="str">
        <f>IFERROR(VLOOKUP(Tabla1[[#This Row],[Código_Actividad]],Tabla2[[Código]:[Total de Acciones ]],15,FALSE),"")</f>
        <v/>
      </c>
      <c r="J1405" s="556"/>
      <c r="K1405" s="558" t="str">
        <f>IFERROR(VLOOKUP($J1405,[10]LSIns!$B$5:$C$45,2,FALSE),"")</f>
        <v/>
      </c>
      <c r="L1405" s="557"/>
      <c r="M1405" s="401" t="str">
        <f>IFERROR(VLOOKUP($L1405,[4]Insumos!$C$2:$F$517,2,FALSE),"")</f>
        <v/>
      </c>
      <c r="N1405" s="505"/>
      <c r="O1405" s="402" t="str">
        <f>IFERROR(VLOOKUP($L1405,[4]Insumos!$C$2:$F$517,3,FALSE),"")</f>
        <v/>
      </c>
      <c r="P1405" s="337" t="e">
        <f>+Tabla1[[#This Row],[Precio Unitario]]*Tabla1[[#This Row],[Cantidad de Insumos]]</f>
        <v>#VALUE!</v>
      </c>
      <c r="Q1405" s="402" t="str">
        <f>IFERROR(VLOOKUP($L1405,[4]Insumos!$C$2:$F$517,4,FALSE),"")</f>
        <v/>
      </c>
      <c r="R1405" s="571"/>
    </row>
    <row r="1406" spans="2:18" x14ac:dyDescent="0.25">
      <c r="B1406" s="403" t="str">
        <f>IF(Tabla1[[#This Row],[Código_Actividad]]="","",CONCATENATE(Tabla1[[#This Row],[POA]],".",Tabla1[[#This Row],[SRS]],".",Tabla1[[#This Row],[AREA]],".",Tabla1[[#This Row],[TIPO]]))</f>
        <v/>
      </c>
      <c r="C1406" s="403" t="str">
        <f>IF(Tabla1[[#This Row],[Código_Actividad]]="","",'Formulario PPGR1'!#REF!)</f>
        <v/>
      </c>
      <c r="D1406" s="403" t="str">
        <f>IF(Tabla1[[#This Row],[Código_Actividad]]="","",'Formulario PPGR1'!#REF!)</f>
        <v/>
      </c>
      <c r="E1406" s="403" t="str">
        <f>IF(Tabla1[[#This Row],[Código_Actividad]]="","",'Formulario PPGR1'!#REF!)</f>
        <v/>
      </c>
      <c r="F1406" s="403" t="str">
        <f>IF(Tabla1[[#This Row],[Código_Actividad]]="","",'Formulario PPGR1'!#REF!)</f>
        <v/>
      </c>
      <c r="G1406" s="400"/>
      <c r="H1406" s="419" t="str">
        <f>IFERROR(VLOOKUP(Tabla1[[#This Row],[Código_Actividad]],'Formulario PPGR2'!$H$10:$I$1048576,2,FALSE),"")</f>
        <v/>
      </c>
      <c r="I1406" s="336" t="str">
        <f>IFERROR(VLOOKUP(Tabla1[[#This Row],[Código_Actividad]],Tabla2[[Código]:[Total de Acciones ]],15,FALSE),"")</f>
        <v/>
      </c>
      <c r="J1406" s="556"/>
      <c r="K1406" s="558" t="str">
        <f>IFERROR(VLOOKUP($J1406,[10]LSIns!$B$5:$C$45,2,FALSE),"")</f>
        <v/>
      </c>
      <c r="L1406" s="557"/>
      <c r="M1406" s="401" t="str">
        <f>IFERROR(VLOOKUP($L1406,[4]Insumos!$C$2:$F$517,2,FALSE),"")</f>
        <v/>
      </c>
      <c r="N1406" s="505"/>
      <c r="O1406" s="402" t="str">
        <f>IFERROR(VLOOKUP($L1406,[4]Insumos!$C$2:$F$517,3,FALSE),"")</f>
        <v/>
      </c>
      <c r="P1406" s="337" t="e">
        <f>+Tabla1[[#This Row],[Precio Unitario]]*Tabla1[[#This Row],[Cantidad de Insumos]]</f>
        <v>#VALUE!</v>
      </c>
      <c r="Q1406" s="402" t="str">
        <f>IFERROR(VLOOKUP($L1406,[4]Insumos!$C$2:$F$517,4,FALSE),"")</f>
        <v/>
      </c>
      <c r="R1406" s="571"/>
    </row>
    <row r="1407" spans="2:18" x14ac:dyDescent="0.25">
      <c r="B1407" s="403" t="str">
        <f>IF(Tabla1[[#This Row],[Código_Actividad]]="","",CONCATENATE(Tabla1[[#This Row],[POA]],".",Tabla1[[#This Row],[SRS]],".",Tabla1[[#This Row],[AREA]],".",Tabla1[[#This Row],[TIPO]]))</f>
        <v/>
      </c>
      <c r="C1407" s="403" t="str">
        <f>IF(Tabla1[[#This Row],[Código_Actividad]]="","",'Formulario PPGR1'!#REF!)</f>
        <v/>
      </c>
      <c r="D1407" s="403" t="str">
        <f>IF(Tabla1[[#This Row],[Código_Actividad]]="","",'Formulario PPGR1'!#REF!)</f>
        <v/>
      </c>
      <c r="E1407" s="403" t="str">
        <f>IF(Tabla1[[#This Row],[Código_Actividad]]="","",'Formulario PPGR1'!#REF!)</f>
        <v/>
      </c>
      <c r="F1407" s="403" t="str">
        <f>IF(Tabla1[[#This Row],[Código_Actividad]]="","",'Formulario PPGR1'!#REF!)</f>
        <v/>
      </c>
      <c r="G1407" s="400"/>
      <c r="H1407" s="419" t="str">
        <f>IFERROR(VLOOKUP(Tabla1[[#This Row],[Código_Actividad]],'Formulario PPGR2'!$H$10:$I$1048576,2,FALSE),"")</f>
        <v/>
      </c>
      <c r="I1407" s="336" t="str">
        <f>IFERROR(VLOOKUP(Tabla1[[#This Row],[Código_Actividad]],Tabla2[[Código]:[Total de Acciones ]],15,FALSE),"")</f>
        <v/>
      </c>
      <c r="J1407" s="556"/>
      <c r="K1407" s="558" t="str">
        <f>IFERROR(VLOOKUP($J1407,[10]LSIns!$B$5:$C$45,2,FALSE),"")</f>
        <v/>
      </c>
      <c r="L1407" s="557"/>
      <c r="M1407" s="401" t="str">
        <f>IFERROR(VLOOKUP($L1407,[4]Insumos!$C$2:$F$517,2,FALSE),"")</f>
        <v/>
      </c>
      <c r="N1407" s="505"/>
      <c r="O1407" s="402" t="str">
        <f>IFERROR(VLOOKUP($L1407,[4]Insumos!$C$2:$F$517,3,FALSE),"")</f>
        <v/>
      </c>
      <c r="P1407" s="337" t="e">
        <f>+Tabla1[[#This Row],[Precio Unitario]]*Tabla1[[#This Row],[Cantidad de Insumos]]</f>
        <v>#VALUE!</v>
      </c>
      <c r="Q1407" s="402" t="str">
        <f>IFERROR(VLOOKUP($L1407,[4]Insumos!$C$2:$F$517,4,FALSE),"")</f>
        <v/>
      </c>
      <c r="R1407" s="571"/>
    </row>
    <row r="1408" spans="2:18" x14ac:dyDescent="0.25">
      <c r="B1408" s="403" t="str">
        <f>IF(Tabla1[[#This Row],[Código_Actividad]]="","",CONCATENATE(Tabla1[[#This Row],[POA]],".",Tabla1[[#This Row],[SRS]],".",Tabla1[[#This Row],[AREA]],".",Tabla1[[#This Row],[TIPO]]))</f>
        <v/>
      </c>
      <c r="C1408" s="403" t="str">
        <f>IF(Tabla1[[#This Row],[Código_Actividad]]="","",'Formulario PPGR1'!#REF!)</f>
        <v/>
      </c>
      <c r="D1408" s="403" t="str">
        <f>IF(Tabla1[[#This Row],[Código_Actividad]]="","",'Formulario PPGR1'!#REF!)</f>
        <v/>
      </c>
      <c r="E1408" s="403" t="str">
        <f>IF(Tabla1[[#This Row],[Código_Actividad]]="","",'Formulario PPGR1'!#REF!)</f>
        <v/>
      </c>
      <c r="F1408" s="403" t="str">
        <f>IF(Tabla1[[#This Row],[Código_Actividad]]="","",'Formulario PPGR1'!#REF!)</f>
        <v/>
      </c>
      <c r="G1408" s="400"/>
      <c r="H1408" s="419" t="str">
        <f>IFERROR(VLOOKUP(Tabla1[[#This Row],[Código_Actividad]],'Formulario PPGR2'!$H$10:$I$1048576,2,FALSE),"")</f>
        <v/>
      </c>
      <c r="I1408" s="336" t="str">
        <f>IFERROR(VLOOKUP(Tabla1[[#This Row],[Código_Actividad]],Tabla2[[Código]:[Total de Acciones ]],15,FALSE),"")</f>
        <v/>
      </c>
      <c r="J1408" s="556"/>
      <c r="K1408" s="558" t="str">
        <f>IFERROR(VLOOKUP($J1409,[10]LSIns!$B$5:$C$45,2,FALSE),"")</f>
        <v/>
      </c>
      <c r="L1408" s="557"/>
      <c r="M1408" s="401" t="str">
        <f>IFERROR(VLOOKUP($L1408,[4]Insumos!$C$2:$F$517,2,FALSE),"")</f>
        <v/>
      </c>
      <c r="N1408" s="505"/>
      <c r="O1408" s="402" t="str">
        <f>IFERROR(VLOOKUP($L1408,[4]Insumos!$C$2:$F$517,3,FALSE),"")</f>
        <v/>
      </c>
      <c r="P1408" s="337" t="e">
        <f>+Tabla1[[#This Row],[Precio Unitario]]*Tabla1[[#This Row],[Cantidad de Insumos]]</f>
        <v>#VALUE!</v>
      </c>
      <c r="Q1408" s="402" t="str">
        <f>IFERROR(VLOOKUP($L1408,[4]Insumos!$C$2:$F$517,4,FALSE),"")</f>
        <v/>
      </c>
      <c r="R1408" s="571"/>
    </row>
    <row r="1409" spans="2:18" x14ac:dyDescent="0.25">
      <c r="B1409" s="403" t="str">
        <f>IF(Tabla1[[#This Row],[Código_Actividad]]="","",CONCATENATE(Tabla1[[#This Row],[POA]],".",Tabla1[[#This Row],[SRS]],".",Tabla1[[#This Row],[AREA]],".",Tabla1[[#This Row],[TIPO]]))</f>
        <v/>
      </c>
      <c r="C1409" s="403" t="str">
        <f>IF(Tabla1[[#This Row],[Código_Actividad]]="","",'Formulario PPGR1'!#REF!)</f>
        <v/>
      </c>
      <c r="D1409" s="403" t="str">
        <f>IF(Tabla1[[#This Row],[Código_Actividad]]="","",'Formulario PPGR1'!#REF!)</f>
        <v/>
      </c>
      <c r="E1409" s="403" t="str">
        <f>IF(Tabla1[[#This Row],[Código_Actividad]]="","",'Formulario PPGR1'!#REF!)</f>
        <v/>
      </c>
      <c r="F1409" s="403" t="str">
        <f>IF(Tabla1[[#This Row],[Código_Actividad]]="","",'Formulario PPGR1'!#REF!)</f>
        <v/>
      </c>
      <c r="G1409" s="400"/>
      <c r="H1409" s="419" t="str">
        <f>IFERROR(VLOOKUP(Tabla1[[#This Row],[Código_Actividad]],'Formulario PPGR2'!$H$10:$I$1048576,2,FALSE),"")</f>
        <v/>
      </c>
      <c r="I1409" s="336" t="str">
        <f>IFERROR(VLOOKUP(Tabla1[[#This Row],[Código_Actividad]],Tabla2[[Código]:[Total de Acciones ]],15,FALSE),"")</f>
        <v/>
      </c>
      <c r="J1409" s="556"/>
      <c r="K1409" s="558" t="str">
        <f>IFERROR(VLOOKUP($J1410,[10]LSIns!$B$5:$C$45,2,FALSE),"")</f>
        <v/>
      </c>
      <c r="L1409" s="557"/>
      <c r="M1409" s="401" t="str">
        <f>IFERROR(VLOOKUP($L1409,[4]Insumos!$C$2:$F$517,2,FALSE),"")</f>
        <v/>
      </c>
      <c r="N1409" s="505"/>
      <c r="O1409" s="402" t="str">
        <f>IFERROR(VLOOKUP($L1409,[4]Insumos!$C$2:$F$517,3,FALSE),"")</f>
        <v/>
      </c>
      <c r="P1409" s="337" t="e">
        <f>+Tabla1[[#This Row],[Precio Unitario]]*Tabla1[[#This Row],[Cantidad de Insumos]]</f>
        <v>#VALUE!</v>
      </c>
      <c r="Q1409" s="402" t="str">
        <f>IFERROR(VLOOKUP($L1409,[4]Insumos!$C$2:$F$517,4,FALSE),"")</f>
        <v/>
      </c>
      <c r="R1409" s="571"/>
    </row>
    <row r="1410" spans="2:18" x14ac:dyDescent="0.25">
      <c r="B1410" s="403" t="str">
        <f>IF(Tabla1[[#This Row],[Código_Actividad]]="","",CONCATENATE(Tabla1[[#This Row],[POA]],".",Tabla1[[#This Row],[SRS]],".",Tabla1[[#This Row],[AREA]],".",Tabla1[[#This Row],[TIPO]]))</f>
        <v/>
      </c>
      <c r="C1410" s="403" t="str">
        <f>IF(Tabla1[[#This Row],[Código_Actividad]]="","",'Formulario PPGR1'!#REF!)</f>
        <v/>
      </c>
      <c r="D1410" s="403" t="str">
        <f>IF(Tabla1[[#This Row],[Código_Actividad]]="","",'Formulario PPGR1'!#REF!)</f>
        <v/>
      </c>
      <c r="E1410" s="403" t="str">
        <f>IF(Tabla1[[#This Row],[Código_Actividad]]="","",'Formulario PPGR1'!#REF!)</f>
        <v/>
      </c>
      <c r="F1410" s="403" t="str">
        <f>IF(Tabla1[[#This Row],[Código_Actividad]]="","",'Formulario PPGR1'!#REF!)</f>
        <v/>
      </c>
      <c r="G1410" s="400"/>
      <c r="H1410" s="419" t="str">
        <f>IFERROR(VLOOKUP(Tabla1[[#This Row],[Código_Actividad]],'Formulario PPGR2'!$H$10:$I$1048576,2,FALSE),"")</f>
        <v/>
      </c>
      <c r="I1410" s="336" t="str">
        <f>IFERROR(VLOOKUP(Tabla1[[#This Row],[Código_Actividad]],Tabla2[[Código]:[Total de Acciones ]],15,FALSE),"")</f>
        <v/>
      </c>
      <c r="J1410" s="556"/>
      <c r="K1410" s="558" t="str">
        <f>IFERROR(VLOOKUP($J1411,[10]LSIns!$B$5:$C$45,2,FALSE),"")</f>
        <v/>
      </c>
      <c r="L1410" s="557"/>
      <c r="M1410" s="401" t="str">
        <f>IFERROR(VLOOKUP($L1410,[4]Insumos!$C$2:$F$517,2,FALSE),"")</f>
        <v/>
      </c>
      <c r="N1410" s="505"/>
      <c r="O1410" s="402" t="str">
        <f>IFERROR(VLOOKUP($L1410,[4]Insumos!$C$2:$F$517,3,FALSE),"")</f>
        <v/>
      </c>
      <c r="P1410" s="337" t="e">
        <f>+Tabla1[[#This Row],[Precio Unitario]]*Tabla1[[#This Row],[Cantidad de Insumos]]</f>
        <v>#VALUE!</v>
      </c>
      <c r="Q1410" s="402" t="str">
        <f>IFERROR(VLOOKUP($L1410,[4]Insumos!$C$2:$F$517,4,FALSE),"")</f>
        <v/>
      </c>
      <c r="R1410" s="571"/>
    </row>
    <row r="1411" spans="2:18" x14ac:dyDescent="0.25">
      <c r="B1411" s="403" t="str">
        <f>IF(Tabla1[[#This Row],[Código_Actividad]]="","",CONCATENATE(Tabla1[[#This Row],[POA]],".",Tabla1[[#This Row],[SRS]],".",Tabla1[[#This Row],[AREA]],".",Tabla1[[#This Row],[TIPO]]))</f>
        <v/>
      </c>
      <c r="C1411" s="403" t="str">
        <f>IF(Tabla1[[#This Row],[Código_Actividad]]="","",'Formulario PPGR1'!#REF!)</f>
        <v/>
      </c>
      <c r="D1411" s="403" t="str">
        <f>IF(Tabla1[[#This Row],[Código_Actividad]]="","",'Formulario PPGR1'!#REF!)</f>
        <v/>
      </c>
      <c r="E1411" s="403" t="str">
        <f>IF(Tabla1[[#This Row],[Código_Actividad]]="","",'Formulario PPGR1'!#REF!)</f>
        <v/>
      </c>
      <c r="F1411" s="403" t="str">
        <f>IF(Tabla1[[#This Row],[Código_Actividad]]="","",'Formulario PPGR1'!#REF!)</f>
        <v/>
      </c>
      <c r="G1411" s="400"/>
      <c r="H1411" s="419" t="str">
        <f>IFERROR(VLOOKUP(Tabla1[[#This Row],[Código_Actividad]],'Formulario PPGR2'!$H$10:$I$1048576,2,FALSE),"")</f>
        <v/>
      </c>
      <c r="I1411" s="336" t="str">
        <f>IFERROR(VLOOKUP(Tabla1[[#This Row],[Código_Actividad]],Tabla2[[Código]:[Total de Acciones ]],15,FALSE),"")</f>
        <v/>
      </c>
      <c r="J1411" s="556"/>
      <c r="K1411" s="558" t="str">
        <f>IFERROR(VLOOKUP(#REF!,[10]LSIns!$B$5:$C$45,2,FALSE),"")</f>
        <v/>
      </c>
      <c r="L1411" s="557"/>
      <c r="M1411" s="401" t="str">
        <f>IFERROR(VLOOKUP($L1411,[4]Insumos!$C$2:$F$517,2,FALSE),"")</f>
        <v/>
      </c>
      <c r="N1411" s="505"/>
      <c r="O1411" s="402" t="str">
        <f>IFERROR(VLOOKUP($L1411,[4]Insumos!$C$2:$F$517,3,FALSE),"")</f>
        <v/>
      </c>
      <c r="P1411" s="337" t="e">
        <f>+Tabla1[[#This Row],[Precio Unitario]]*Tabla1[[#This Row],[Cantidad de Insumos]]</f>
        <v>#VALUE!</v>
      </c>
      <c r="Q1411" s="402" t="str">
        <f>IFERROR(VLOOKUP($L1411,[4]Insumos!$C$2:$F$517,4,FALSE),"")</f>
        <v/>
      </c>
      <c r="R1411" s="571"/>
    </row>
    <row r="1412" spans="2:18" x14ac:dyDescent="0.25">
      <c r="B1412" s="403" t="str">
        <f>IF(Tabla1[[#This Row],[Código_Actividad]]="","",CONCATENATE(Tabla1[[#This Row],[POA]],".",Tabla1[[#This Row],[SRS]],".",Tabla1[[#This Row],[AREA]],".",Tabla1[[#This Row],[TIPO]]))</f>
        <v/>
      </c>
      <c r="C1412" s="403" t="str">
        <f>IF(Tabla1[[#This Row],[Código_Actividad]]="","",'Formulario PPGR1'!#REF!)</f>
        <v/>
      </c>
      <c r="D1412" s="403" t="str">
        <f>IF(Tabla1[[#This Row],[Código_Actividad]]="","",'Formulario PPGR1'!#REF!)</f>
        <v/>
      </c>
      <c r="E1412" s="403" t="str">
        <f>IF(Tabla1[[#This Row],[Código_Actividad]]="","",'Formulario PPGR1'!#REF!)</f>
        <v/>
      </c>
      <c r="F1412" s="403" t="str">
        <f>IF(Tabla1[[#This Row],[Código_Actividad]]="","",'Formulario PPGR1'!#REF!)</f>
        <v/>
      </c>
      <c r="G1412" s="400"/>
      <c r="H1412" s="419" t="str">
        <f>IFERROR(VLOOKUP(Tabla1[[#This Row],[Código_Actividad]],'Formulario PPGR2'!$H$10:$I$1048576,2,FALSE),"")</f>
        <v/>
      </c>
      <c r="I1412" s="336" t="str">
        <f>IFERROR(VLOOKUP(Tabla1[[#This Row],[Código_Actividad]],Tabla2[[Código]:[Total de Acciones ]],15,FALSE),"")</f>
        <v/>
      </c>
      <c r="J1412" s="556"/>
      <c r="K1412" s="558" t="str">
        <f>IFERROR(VLOOKUP($J1412,[10]LSIns!$B$5:$C$45,2,FALSE),"")</f>
        <v/>
      </c>
      <c r="L1412" s="557"/>
      <c r="M1412" s="401" t="str">
        <f>IFERROR(VLOOKUP($L1412,[4]Insumos!$C$2:$F$517,2,FALSE),"")</f>
        <v/>
      </c>
      <c r="N1412" s="505"/>
      <c r="O1412" s="402" t="str">
        <f>IFERROR(VLOOKUP($L1412,[4]Insumos!$C$2:$F$517,3,FALSE),"")</f>
        <v/>
      </c>
      <c r="P1412" s="337" t="e">
        <f>+Tabla1[[#This Row],[Precio Unitario]]*Tabla1[[#This Row],[Cantidad de Insumos]]</f>
        <v>#VALUE!</v>
      </c>
      <c r="Q1412" s="402" t="str">
        <f>IFERROR(VLOOKUP($L1412,[4]Insumos!$C$2:$F$517,4,FALSE),"")</f>
        <v/>
      </c>
      <c r="R1412" s="571"/>
    </row>
    <row r="1413" spans="2:18" x14ac:dyDescent="0.25">
      <c r="B1413" s="403" t="str">
        <f>IF(Tabla1[[#This Row],[Código_Actividad]]="","",CONCATENATE(Tabla1[[#This Row],[POA]],".",Tabla1[[#This Row],[SRS]],".",Tabla1[[#This Row],[AREA]],".",Tabla1[[#This Row],[TIPO]]))</f>
        <v/>
      </c>
      <c r="C1413" s="403" t="str">
        <f>IF(Tabla1[[#This Row],[Código_Actividad]]="","",'Formulario PPGR1'!#REF!)</f>
        <v/>
      </c>
      <c r="D1413" s="403" t="str">
        <f>IF(Tabla1[[#This Row],[Código_Actividad]]="","",'Formulario PPGR1'!#REF!)</f>
        <v/>
      </c>
      <c r="E1413" s="403" t="str">
        <f>IF(Tabla1[[#This Row],[Código_Actividad]]="","",'Formulario PPGR1'!#REF!)</f>
        <v/>
      </c>
      <c r="F1413" s="403" t="str">
        <f>IF(Tabla1[[#This Row],[Código_Actividad]]="","",'Formulario PPGR1'!#REF!)</f>
        <v/>
      </c>
      <c r="G1413" s="400"/>
      <c r="H1413" s="419" t="str">
        <f>IFERROR(VLOOKUP(Tabla1[[#This Row],[Código_Actividad]],'Formulario PPGR2'!$H$10:$I$1048576,2,FALSE),"")</f>
        <v/>
      </c>
      <c r="I1413" s="336" t="str">
        <f>IFERROR(VLOOKUP(Tabla1[[#This Row],[Código_Actividad]],Tabla2[[Código]:[Total de Acciones ]],15,FALSE),"")</f>
        <v/>
      </c>
      <c r="J1413" s="556"/>
      <c r="K1413" s="558" t="str">
        <f>IFERROR(VLOOKUP($J1413,[10]LSIns!$B$5:$C$45,2,FALSE),"")</f>
        <v/>
      </c>
      <c r="L1413" s="557"/>
      <c r="M1413" s="401" t="str">
        <f>IFERROR(VLOOKUP($L1413,[4]Insumos!$C$2:$F$517,2,FALSE),"")</f>
        <v/>
      </c>
      <c r="N1413" s="505"/>
      <c r="O1413" s="402" t="str">
        <f>IFERROR(VLOOKUP($L1413,[4]Insumos!$C$2:$F$517,3,FALSE),"")</f>
        <v/>
      </c>
      <c r="P1413" s="337" t="e">
        <f>+Tabla1[[#This Row],[Precio Unitario]]*Tabla1[[#This Row],[Cantidad de Insumos]]</f>
        <v>#VALUE!</v>
      </c>
      <c r="Q1413" s="402" t="str">
        <f>IFERROR(VLOOKUP($L1413,[4]Insumos!$C$2:$F$517,4,FALSE),"")</f>
        <v/>
      </c>
      <c r="R1413" s="571"/>
    </row>
    <row r="1414" spans="2:18" x14ac:dyDescent="0.25">
      <c r="B1414" s="403" t="str">
        <f>IF(Tabla1[[#This Row],[Código_Actividad]]="","",CONCATENATE(Tabla1[[#This Row],[POA]],".",Tabla1[[#This Row],[SRS]],".",Tabla1[[#This Row],[AREA]],".",Tabla1[[#This Row],[TIPO]]))</f>
        <v/>
      </c>
      <c r="C1414" s="403" t="str">
        <f>IF(Tabla1[[#This Row],[Código_Actividad]]="","",'Formulario PPGR1'!#REF!)</f>
        <v/>
      </c>
      <c r="D1414" s="403" t="str">
        <f>IF(Tabla1[[#This Row],[Código_Actividad]]="","",'Formulario PPGR1'!#REF!)</f>
        <v/>
      </c>
      <c r="E1414" s="403" t="str">
        <f>IF(Tabla1[[#This Row],[Código_Actividad]]="","",'Formulario PPGR1'!#REF!)</f>
        <v/>
      </c>
      <c r="F1414" s="403" t="str">
        <f>IF(Tabla1[[#This Row],[Código_Actividad]]="","",'Formulario PPGR1'!#REF!)</f>
        <v/>
      </c>
      <c r="G1414" s="400"/>
      <c r="H1414" s="419" t="str">
        <f>IFERROR(VLOOKUP(Tabla1[[#This Row],[Código_Actividad]],'Formulario PPGR2'!$H$10:$I$1048576,2,FALSE),"")</f>
        <v/>
      </c>
      <c r="I1414" s="336" t="str">
        <f>IFERROR(VLOOKUP(Tabla1[[#This Row],[Código_Actividad]],Tabla2[[Código]:[Total de Acciones ]],15,FALSE),"")</f>
        <v/>
      </c>
      <c r="J1414" s="556"/>
      <c r="K1414" s="558" t="str">
        <f>IFERROR(VLOOKUP($J1414,[10]LSIns!$B$5:$C$45,2,FALSE),"")</f>
        <v/>
      </c>
      <c r="L1414" s="557"/>
      <c r="M1414" s="401" t="str">
        <f>IFERROR(VLOOKUP($L1414,[4]Insumos!$C$2:$F$517,2,FALSE),"")</f>
        <v/>
      </c>
      <c r="N1414" s="505"/>
      <c r="O1414" s="402" t="str">
        <f>IFERROR(VLOOKUP($L1414,[4]Insumos!$C$2:$F$517,3,FALSE),"")</f>
        <v/>
      </c>
      <c r="P1414" s="337" t="e">
        <f>+Tabla1[[#This Row],[Precio Unitario]]*Tabla1[[#This Row],[Cantidad de Insumos]]</f>
        <v>#VALUE!</v>
      </c>
      <c r="Q1414" s="402" t="str">
        <f>IFERROR(VLOOKUP($L1414,[4]Insumos!$C$2:$F$517,4,FALSE),"")</f>
        <v/>
      </c>
      <c r="R1414" s="571"/>
    </row>
    <row r="1415" spans="2:18" x14ac:dyDescent="0.25">
      <c r="B1415" s="403" t="str">
        <f>IF(Tabla1[[#This Row],[Código_Actividad]]="","",CONCATENATE(Tabla1[[#This Row],[POA]],".",Tabla1[[#This Row],[SRS]],".",Tabla1[[#This Row],[AREA]],".",Tabla1[[#This Row],[TIPO]]))</f>
        <v/>
      </c>
      <c r="C1415" s="403" t="str">
        <f>IF(Tabla1[[#This Row],[Código_Actividad]]="","",'Formulario PPGR1'!#REF!)</f>
        <v/>
      </c>
      <c r="D1415" s="403" t="str">
        <f>IF(Tabla1[[#This Row],[Código_Actividad]]="","",'Formulario PPGR1'!#REF!)</f>
        <v/>
      </c>
      <c r="E1415" s="403" t="str">
        <f>IF(Tabla1[[#This Row],[Código_Actividad]]="","",'Formulario PPGR1'!#REF!)</f>
        <v/>
      </c>
      <c r="F1415" s="403" t="str">
        <f>IF(Tabla1[[#This Row],[Código_Actividad]]="","",'Formulario PPGR1'!#REF!)</f>
        <v/>
      </c>
      <c r="G1415" s="400"/>
      <c r="H1415" s="419" t="str">
        <f>IFERROR(VLOOKUP(Tabla1[[#This Row],[Código_Actividad]],'Formulario PPGR2'!$H$10:$I$1048576,2,FALSE),"")</f>
        <v/>
      </c>
      <c r="I1415" s="336" t="str">
        <f>IFERROR(VLOOKUP(Tabla1[[#This Row],[Código_Actividad]],Tabla2[[Código]:[Total de Acciones ]],15,FALSE),"")</f>
        <v/>
      </c>
      <c r="J1415" s="556"/>
      <c r="K1415" s="558" t="str">
        <f>IFERROR(VLOOKUP($J1415,[3]LSIns!$B$5:$C$45,2,FALSE),"")</f>
        <v/>
      </c>
      <c r="L1415" s="557"/>
      <c r="M1415" s="401" t="str">
        <f>IFERROR(VLOOKUP($L1415,[4]Insumos!$C$2:$F$517,2,FALSE),"")</f>
        <v/>
      </c>
      <c r="N1415" s="505"/>
      <c r="O1415" s="402" t="str">
        <f>IFERROR(VLOOKUP($L1415,[4]Insumos!$C$2:$F$517,3,FALSE),"")</f>
        <v/>
      </c>
      <c r="P1415" s="337" t="e">
        <f>+Tabla1[[#This Row],[Precio Unitario]]*Tabla1[[#This Row],[Cantidad de Insumos]]</f>
        <v>#VALUE!</v>
      </c>
      <c r="Q1415" s="402" t="str">
        <f>IFERROR(VLOOKUP($L1415,[4]Insumos!$C$2:$F$517,4,FALSE),"")</f>
        <v/>
      </c>
      <c r="R1415" s="571"/>
    </row>
    <row r="1416" spans="2:18" x14ac:dyDescent="0.25">
      <c r="B1416" s="403" t="str">
        <f>IF(Tabla1[[#This Row],[Código_Actividad]]="","",CONCATENATE(Tabla1[[#This Row],[POA]],".",Tabla1[[#This Row],[SRS]],".",Tabla1[[#This Row],[AREA]],".",Tabla1[[#This Row],[TIPO]]))</f>
        <v/>
      </c>
      <c r="C1416" s="403" t="str">
        <f>IF(Tabla1[[#This Row],[Código_Actividad]]="","",'Formulario PPGR1'!#REF!)</f>
        <v/>
      </c>
      <c r="D1416" s="403" t="str">
        <f>IF(Tabla1[[#This Row],[Código_Actividad]]="","",'Formulario PPGR1'!#REF!)</f>
        <v/>
      </c>
      <c r="E1416" s="403" t="str">
        <f>IF(Tabla1[[#This Row],[Código_Actividad]]="","",'Formulario PPGR1'!#REF!)</f>
        <v/>
      </c>
      <c r="F1416" s="403" t="str">
        <f>IF(Tabla1[[#This Row],[Código_Actividad]]="","",'Formulario PPGR1'!#REF!)</f>
        <v/>
      </c>
      <c r="G1416" s="400"/>
      <c r="H1416" s="419" t="str">
        <f>IFERROR(VLOOKUP(Tabla1[[#This Row],[Código_Actividad]],'Formulario PPGR2'!$H$10:$I$1048576,2,FALSE),"")</f>
        <v/>
      </c>
      <c r="I1416" s="336" t="str">
        <f>IFERROR(VLOOKUP(Tabla1[[#This Row],[Código_Actividad]],Tabla2[[Código]:[Total de Acciones ]],15,FALSE),"")</f>
        <v/>
      </c>
      <c r="J1416" s="556"/>
      <c r="K1416" s="558" t="str">
        <f>IFERROR(VLOOKUP($J1416,[10]LSIns!$B$5:$C$45,2,FALSE),"")</f>
        <v/>
      </c>
      <c r="L1416" s="557"/>
      <c r="M1416" s="401" t="str">
        <f>IFERROR(VLOOKUP($L1416,[4]Insumos!$C$2:$F$517,2,FALSE),"")</f>
        <v/>
      </c>
      <c r="N1416" s="505"/>
      <c r="O1416" s="402" t="str">
        <f>IFERROR(VLOOKUP($L1416,[4]Insumos!$C$2:$F$517,3,FALSE),"")</f>
        <v/>
      </c>
      <c r="P1416" s="337" t="e">
        <f>+Tabla1[[#This Row],[Precio Unitario]]*Tabla1[[#This Row],[Cantidad de Insumos]]</f>
        <v>#VALUE!</v>
      </c>
      <c r="Q1416" s="402" t="str">
        <f>IFERROR(VLOOKUP($L1416,[4]Insumos!$C$2:$F$517,4,FALSE),"")</f>
        <v/>
      </c>
      <c r="R1416" s="571"/>
    </row>
    <row r="1417" spans="2:18" x14ac:dyDescent="0.25">
      <c r="B1417" s="403" t="str">
        <f>IF(Tabla1[[#This Row],[Código_Actividad]]="","",CONCATENATE(Tabla1[[#This Row],[POA]],".",Tabla1[[#This Row],[SRS]],".",Tabla1[[#This Row],[AREA]],".",Tabla1[[#This Row],[TIPO]]))</f>
        <v/>
      </c>
      <c r="C1417" s="403" t="str">
        <f>IF(Tabla1[[#This Row],[Código_Actividad]]="","",'Formulario PPGR1'!#REF!)</f>
        <v/>
      </c>
      <c r="D1417" s="403" t="str">
        <f>IF(Tabla1[[#This Row],[Código_Actividad]]="","",'Formulario PPGR1'!#REF!)</f>
        <v/>
      </c>
      <c r="E1417" s="403" t="str">
        <f>IF(Tabla1[[#This Row],[Código_Actividad]]="","",'Formulario PPGR1'!#REF!)</f>
        <v/>
      </c>
      <c r="F1417" s="403" t="str">
        <f>IF(Tabla1[[#This Row],[Código_Actividad]]="","",'Formulario PPGR1'!#REF!)</f>
        <v/>
      </c>
      <c r="G1417" s="400"/>
      <c r="H1417" s="419" t="str">
        <f>IFERROR(VLOOKUP(Tabla1[[#This Row],[Código_Actividad]],'Formulario PPGR2'!$H$10:$I$1048576,2,FALSE),"")</f>
        <v/>
      </c>
      <c r="I1417" s="336" t="str">
        <f>IFERROR(VLOOKUP(Tabla1[[#This Row],[Código_Actividad]],Tabla2[[Código]:[Total de Acciones ]],15,FALSE),"")</f>
        <v/>
      </c>
      <c r="J1417" s="556"/>
      <c r="K1417" s="558" t="str">
        <f>IFERROR(VLOOKUP($J1417,[10]LSIns!$B$5:$C$45,2,FALSE),"")</f>
        <v/>
      </c>
      <c r="L1417" s="557"/>
      <c r="M1417" s="401" t="str">
        <f>IFERROR(VLOOKUP($L1417,[4]Insumos!$C$2:$F$517,2,FALSE),"")</f>
        <v/>
      </c>
      <c r="N1417" s="505"/>
      <c r="O1417" s="402" t="str">
        <f>IFERROR(VLOOKUP($L1417,[4]Insumos!$C$2:$F$517,3,FALSE),"")</f>
        <v/>
      </c>
      <c r="P1417" s="337" t="e">
        <f>+Tabla1[[#This Row],[Precio Unitario]]*Tabla1[[#This Row],[Cantidad de Insumos]]</f>
        <v>#VALUE!</v>
      </c>
      <c r="Q1417" s="402" t="str">
        <f>IFERROR(VLOOKUP($L1417,[4]Insumos!$C$2:$F$517,4,FALSE),"")</f>
        <v/>
      </c>
      <c r="R1417" s="571"/>
    </row>
    <row r="1418" spans="2:18" x14ac:dyDescent="0.25">
      <c r="B1418" s="403" t="str">
        <f>IF(Tabla1[[#This Row],[Código_Actividad]]="","",CONCATENATE(Tabla1[[#This Row],[POA]],".",Tabla1[[#This Row],[SRS]],".",Tabla1[[#This Row],[AREA]],".",Tabla1[[#This Row],[TIPO]]))</f>
        <v/>
      </c>
      <c r="C1418" s="403" t="str">
        <f>IF(Tabla1[[#This Row],[Código_Actividad]]="","",'Formulario PPGR1'!#REF!)</f>
        <v/>
      </c>
      <c r="D1418" s="403" t="str">
        <f>IF(Tabla1[[#This Row],[Código_Actividad]]="","",'Formulario PPGR1'!#REF!)</f>
        <v/>
      </c>
      <c r="E1418" s="403" t="str">
        <f>IF(Tabla1[[#This Row],[Código_Actividad]]="","",'Formulario PPGR1'!#REF!)</f>
        <v/>
      </c>
      <c r="F1418" s="403" t="str">
        <f>IF(Tabla1[[#This Row],[Código_Actividad]]="","",'Formulario PPGR1'!#REF!)</f>
        <v/>
      </c>
      <c r="G1418" s="400"/>
      <c r="H1418" s="419" t="str">
        <f>IFERROR(VLOOKUP(Tabla1[[#This Row],[Código_Actividad]],'Formulario PPGR2'!$H$10:$I$1048576,2,FALSE),"")</f>
        <v/>
      </c>
      <c r="I1418" s="336" t="str">
        <f>IFERROR(VLOOKUP(Tabla1[[#This Row],[Código_Actividad]],Tabla2[[Código]:[Total de Acciones ]],15,FALSE),"")</f>
        <v/>
      </c>
      <c r="J1418" s="556"/>
      <c r="K1418" s="558" t="str">
        <f>IFERROR(VLOOKUP($J1418,[10]LSIns!$B$5:$C$45,2,FALSE),"")</f>
        <v/>
      </c>
      <c r="L1418" s="557"/>
      <c r="M1418" s="401" t="str">
        <f>IFERROR(VLOOKUP($L1418,[4]Insumos!$C$2:$F$517,2,FALSE),"")</f>
        <v/>
      </c>
      <c r="N1418" s="505"/>
      <c r="O1418" s="402" t="str">
        <f>IFERROR(VLOOKUP($L1418,[4]Insumos!$C$2:$F$517,3,FALSE),"")</f>
        <v/>
      </c>
      <c r="P1418" s="337" t="e">
        <f>+Tabla1[[#This Row],[Precio Unitario]]*Tabla1[[#This Row],[Cantidad de Insumos]]</f>
        <v>#VALUE!</v>
      </c>
      <c r="Q1418" s="402" t="str">
        <f>IFERROR(VLOOKUP($L1418,[4]Insumos!$C$2:$F$517,4,FALSE),"")</f>
        <v/>
      </c>
      <c r="R1418" s="571"/>
    </row>
    <row r="1419" spans="2:18" x14ac:dyDescent="0.25">
      <c r="B1419" s="403" t="str">
        <f>IF(Tabla1[[#This Row],[Código_Actividad]]="","",CONCATENATE(Tabla1[[#This Row],[POA]],".",Tabla1[[#This Row],[SRS]],".",Tabla1[[#This Row],[AREA]],".",Tabla1[[#This Row],[TIPO]]))</f>
        <v/>
      </c>
      <c r="C1419" s="403" t="str">
        <f>IF(Tabla1[[#This Row],[Código_Actividad]]="","",'Formulario PPGR1'!#REF!)</f>
        <v/>
      </c>
      <c r="D1419" s="403" t="str">
        <f>IF(Tabla1[[#This Row],[Código_Actividad]]="","",'Formulario PPGR1'!#REF!)</f>
        <v/>
      </c>
      <c r="E1419" s="403" t="str">
        <f>IF(Tabla1[[#This Row],[Código_Actividad]]="","",'Formulario PPGR1'!#REF!)</f>
        <v/>
      </c>
      <c r="F1419" s="403" t="str">
        <f>IF(Tabla1[[#This Row],[Código_Actividad]]="","",'Formulario PPGR1'!#REF!)</f>
        <v/>
      </c>
      <c r="G1419" s="400"/>
      <c r="H1419" s="419" t="str">
        <f>IFERROR(VLOOKUP(Tabla1[[#This Row],[Código_Actividad]],'Formulario PPGR2'!$H$10:$I$1048576,2,FALSE),"")</f>
        <v/>
      </c>
      <c r="I1419" s="336" t="str">
        <f>IFERROR(VLOOKUP(Tabla1[[#This Row],[Código_Actividad]],Tabla2[[Código]:[Total de Acciones ]],15,FALSE),"")</f>
        <v/>
      </c>
      <c r="J1419" s="556"/>
      <c r="K1419" s="558" t="str">
        <f>IFERROR(VLOOKUP($J1419,[10]LSIns!$B$5:$C$45,2,FALSE),"")</f>
        <v/>
      </c>
      <c r="L1419" s="557"/>
      <c r="M1419" s="401" t="str">
        <f>IFERROR(VLOOKUP($L1419,[4]Insumos!$C$2:$F$517,2,FALSE),"")</f>
        <v/>
      </c>
      <c r="N1419" s="505"/>
      <c r="O1419" s="402" t="str">
        <f>IFERROR(VLOOKUP($L1419,[4]Insumos!$C$2:$F$517,3,FALSE),"")</f>
        <v/>
      </c>
      <c r="P1419" s="337" t="e">
        <f>+Tabla1[[#This Row],[Precio Unitario]]*Tabla1[[#This Row],[Cantidad de Insumos]]</f>
        <v>#VALUE!</v>
      </c>
      <c r="Q1419" s="402" t="str">
        <f>IFERROR(VLOOKUP($L1419,[4]Insumos!$C$2:$F$517,4,FALSE),"")</f>
        <v/>
      </c>
      <c r="R1419" s="571"/>
    </row>
    <row r="1420" spans="2:18" x14ac:dyDescent="0.25">
      <c r="B1420" s="403" t="str">
        <f>IF(Tabla1[[#This Row],[Código_Actividad]]="","",CONCATENATE(Tabla1[[#This Row],[POA]],".",Tabla1[[#This Row],[SRS]],".",Tabla1[[#This Row],[AREA]],".",Tabla1[[#This Row],[TIPO]]))</f>
        <v/>
      </c>
      <c r="C1420" s="403" t="str">
        <f>IF(Tabla1[[#This Row],[Código_Actividad]]="","",'Formulario PPGR1'!#REF!)</f>
        <v/>
      </c>
      <c r="D1420" s="403" t="str">
        <f>IF(Tabla1[[#This Row],[Código_Actividad]]="","",'Formulario PPGR1'!#REF!)</f>
        <v/>
      </c>
      <c r="E1420" s="403" t="str">
        <f>IF(Tabla1[[#This Row],[Código_Actividad]]="","",'Formulario PPGR1'!#REF!)</f>
        <v/>
      </c>
      <c r="F1420" s="403" t="str">
        <f>IF(Tabla1[[#This Row],[Código_Actividad]]="","",'Formulario PPGR1'!#REF!)</f>
        <v/>
      </c>
      <c r="G1420" s="400"/>
      <c r="H1420" s="419" t="str">
        <f>IFERROR(VLOOKUP(Tabla1[[#This Row],[Código_Actividad]],'Formulario PPGR2'!$H$10:$I$1048576,2,FALSE),"")</f>
        <v/>
      </c>
      <c r="I1420" s="336" t="str">
        <f>IFERROR(VLOOKUP(Tabla1[[#This Row],[Código_Actividad]],Tabla2[[Código]:[Total de Acciones ]],15,FALSE),"")</f>
        <v/>
      </c>
      <c r="J1420" s="556"/>
      <c r="K1420" s="558" t="str">
        <f>IFERROR(VLOOKUP($J1420,[10]LSIns!$B$5:$C$45,2,FALSE),"")</f>
        <v/>
      </c>
      <c r="L1420" s="557"/>
      <c r="M1420" s="401" t="str">
        <f>IFERROR(VLOOKUP($L1420,[4]Insumos!$C$2:$F$517,2,FALSE),"")</f>
        <v/>
      </c>
      <c r="N1420" s="505"/>
      <c r="O1420" s="402" t="str">
        <f>IFERROR(VLOOKUP($L1420,[4]Insumos!$C$2:$F$517,3,FALSE),"")</f>
        <v/>
      </c>
      <c r="P1420" s="337" t="e">
        <f>+Tabla1[[#This Row],[Precio Unitario]]*Tabla1[[#This Row],[Cantidad de Insumos]]</f>
        <v>#VALUE!</v>
      </c>
      <c r="Q1420" s="402" t="str">
        <f>IFERROR(VLOOKUP($L1420,[4]Insumos!$C$2:$F$517,4,FALSE),"")</f>
        <v/>
      </c>
      <c r="R1420" s="571"/>
    </row>
    <row r="1421" spans="2:18" x14ac:dyDescent="0.25">
      <c r="B1421" s="403" t="str">
        <f>IF(Tabla1[[#This Row],[Código_Actividad]]="","",CONCATENATE(Tabla1[[#This Row],[POA]],".",Tabla1[[#This Row],[SRS]],".",Tabla1[[#This Row],[AREA]],".",Tabla1[[#This Row],[TIPO]]))</f>
        <v/>
      </c>
      <c r="C1421" s="403" t="str">
        <f>IF(Tabla1[[#This Row],[Código_Actividad]]="","",'Formulario PPGR1'!#REF!)</f>
        <v/>
      </c>
      <c r="D1421" s="403" t="str">
        <f>IF(Tabla1[[#This Row],[Código_Actividad]]="","",'Formulario PPGR1'!#REF!)</f>
        <v/>
      </c>
      <c r="E1421" s="403" t="str">
        <f>IF(Tabla1[[#This Row],[Código_Actividad]]="","",'Formulario PPGR1'!#REF!)</f>
        <v/>
      </c>
      <c r="F1421" s="403" t="str">
        <f>IF(Tabla1[[#This Row],[Código_Actividad]]="","",'Formulario PPGR1'!#REF!)</f>
        <v/>
      </c>
      <c r="G1421" s="400"/>
      <c r="H1421" s="419" t="str">
        <f>IFERROR(VLOOKUP(Tabla1[[#This Row],[Código_Actividad]],'Formulario PPGR2'!$H$10:$I$1048576,2,FALSE),"")</f>
        <v/>
      </c>
      <c r="I1421" s="336" t="str">
        <f>IFERROR(VLOOKUP(Tabla1[[#This Row],[Código_Actividad]],Tabla2[[Código]:[Total de Acciones ]],15,FALSE),"")</f>
        <v/>
      </c>
      <c r="J1421" s="556"/>
      <c r="K1421" s="558" t="str">
        <f>IFERROR(VLOOKUP($J1421,[10]LSIns!$B$5:$C$45,2,FALSE),"")</f>
        <v/>
      </c>
      <c r="L1421" s="557"/>
      <c r="M1421" s="401" t="str">
        <f>IFERROR(VLOOKUP($L1421,[4]Insumos!$C$2:$F$517,2,FALSE),"")</f>
        <v/>
      </c>
      <c r="N1421" s="505"/>
      <c r="O1421" s="402" t="str">
        <f>IFERROR(VLOOKUP($L1421,[4]Insumos!$C$2:$F$517,3,FALSE),"")</f>
        <v/>
      </c>
      <c r="P1421" s="337" t="e">
        <f>+Tabla1[[#This Row],[Precio Unitario]]*Tabla1[[#This Row],[Cantidad de Insumos]]</f>
        <v>#VALUE!</v>
      </c>
      <c r="Q1421" s="402" t="str">
        <f>IFERROR(VLOOKUP($L1421,[4]Insumos!$C$2:$F$517,4,FALSE),"")</f>
        <v/>
      </c>
      <c r="R1421" s="571"/>
    </row>
    <row r="1422" spans="2:18" x14ac:dyDescent="0.25">
      <c r="B1422" s="403" t="str">
        <f>IF(Tabla1[[#This Row],[Código_Actividad]]="","",CONCATENATE(Tabla1[[#This Row],[POA]],".",Tabla1[[#This Row],[SRS]],".",Tabla1[[#This Row],[AREA]],".",Tabla1[[#This Row],[TIPO]]))</f>
        <v/>
      </c>
      <c r="C1422" s="403" t="str">
        <f>IF(Tabla1[[#This Row],[Código_Actividad]]="","",'Formulario PPGR1'!#REF!)</f>
        <v/>
      </c>
      <c r="D1422" s="403" t="str">
        <f>IF(Tabla1[[#This Row],[Código_Actividad]]="","",'Formulario PPGR1'!#REF!)</f>
        <v/>
      </c>
      <c r="E1422" s="403" t="str">
        <f>IF(Tabla1[[#This Row],[Código_Actividad]]="","",'Formulario PPGR1'!#REF!)</f>
        <v/>
      </c>
      <c r="F1422" s="403" t="str">
        <f>IF(Tabla1[[#This Row],[Código_Actividad]]="","",'Formulario PPGR1'!#REF!)</f>
        <v/>
      </c>
      <c r="G1422" s="400"/>
      <c r="H1422" s="419" t="str">
        <f>IFERROR(VLOOKUP(Tabla1[[#This Row],[Código_Actividad]],'Formulario PPGR2'!$H$10:$I$1048576,2,FALSE),"")</f>
        <v/>
      </c>
      <c r="I1422" s="336" t="str">
        <f>IFERROR(VLOOKUP(Tabla1[[#This Row],[Código_Actividad]],Tabla2[[Código]:[Total de Acciones ]],15,FALSE),"")</f>
        <v/>
      </c>
      <c r="J1422" s="556"/>
      <c r="K1422" s="558" t="str">
        <f>IFERROR(VLOOKUP($J1422,[10]LSIns!$B$5:$C$45,2,FALSE),"")</f>
        <v/>
      </c>
      <c r="L1422" s="557"/>
      <c r="M1422" s="401" t="str">
        <f>IFERROR(VLOOKUP($L1422,[4]Insumos!$C$2:$F$517,2,FALSE),"")</f>
        <v/>
      </c>
      <c r="N1422" s="505"/>
      <c r="O1422" s="402" t="str">
        <f>IFERROR(VLOOKUP($L1422,[4]Insumos!$C$2:$F$517,3,FALSE),"")</f>
        <v/>
      </c>
      <c r="P1422" s="337" t="e">
        <f>+Tabla1[[#This Row],[Precio Unitario]]*Tabla1[[#This Row],[Cantidad de Insumos]]</f>
        <v>#VALUE!</v>
      </c>
      <c r="Q1422" s="402" t="str">
        <f>IFERROR(VLOOKUP($L1422,[4]Insumos!$C$2:$F$517,4,FALSE),"")</f>
        <v/>
      </c>
      <c r="R1422" s="571"/>
    </row>
    <row r="1423" spans="2:18" x14ac:dyDescent="0.25">
      <c r="B1423" s="403" t="str">
        <f>IF(Tabla1[[#This Row],[Código_Actividad]]="","",CONCATENATE(Tabla1[[#This Row],[POA]],".",Tabla1[[#This Row],[SRS]],".",Tabla1[[#This Row],[AREA]],".",Tabla1[[#This Row],[TIPO]]))</f>
        <v/>
      </c>
      <c r="C1423" s="403" t="str">
        <f>IF(Tabla1[[#This Row],[Código_Actividad]]="","",'Formulario PPGR1'!#REF!)</f>
        <v/>
      </c>
      <c r="D1423" s="403" t="str">
        <f>IF(Tabla1[[#This Row],[Código_Actividad]]="","",'Formulario PPGR1'!#REF!)</f>
        <v/>
      </c>
      <c r="E1423" s="403" t="str">
        <f>IF(Tabla1[[#This Row],[Código_Actividad]]="","",'Formulario PPGR1'!#REF!)</f>
        <v/>
      </c>
      <c r="F1423" s="403" t="str">
        <f>IF(Tabla1[[#This Row],[Código_Actividad]]="","",'Formulario PPGR1'!#REF!)</f>
        <v/>
      </c>
      <c r="G1423" s="400"/>
      <c r="H1423" s="419" t="str">
        <f>IFERROR(VLOOKUP(Tabla1[[#This Row],[Código_Actividad]],'Formulario PPGR2'!$H$10:$I$1048576,2,FALSE),"")</f>
        <v/>
      </c>
      <c r="I1423" s="336" t="str">
        <f>IFERROR(VLOOKUP(Tabla1[[#This Row],[Código_Actividad]],Tabla2[[Código]:[Total de Acciones ]],15,FALSE),"")</f>
        <v/>
      </c>
      <c r="J1423" s="556"/>
      <c r="K1423" s="558" t="str">
        <f>IFERROR(VLOOKUP($J1423,[10]LSIns!$B$5:$C$45,2,FALSE),"")</f>
        <v/>
      </c>
      <c r="L1423" s="557"/>
      <c r="M1423" s="401" t="str">
        <f>IFERROR(VLOOKUP($L1423,[4]Insumos!$C$2:$F$517,2,FALSE),"")</f>
        <v/>
      </c>
      <c r="N1423" s="505"/>
      <c r="O1423" s="402" t="str">
        <f>IFERROR(VLOOKUP($L1423,[4]Insumos!$C$2:$F$517,3,FALSE),"")</f>
        <v/>
      </c>
      <c r="P1423" s="337" t="e">
        <f>+Tabla1[[#This Row],[Precio Unitario]]*Tabla1[[#This Row],[Cantidad de Insumos]]</f>
        <v>#VALUE!</v>
      </c>
      <c r="Q1423" s="402" t="str">
        <f>IFERROR(VLOOKUP($L1423,[4]Insumos!$C$2:$F$517,4,FALSE),"")</f>
        <v/>
      </c>
      <c r="R1423" s="571"/>
    </row>
    <row r="1424" spans="2:18" x14ac:dyDescent="0.25">
      <c r="B1424" s="403" t="str">
        <f>IF(Tabla1[[#This Row],[Código_Actividad]]="","",CONCATENATE(Tabla1[[#This Row],[POA]],".",Tabla1[[#This Row],[SRS]],".",Tabla1[[#This Row],[AREA]],".",Tabla1[[#This Row],[TIPO]]))</f>
        <v/>
      </c>
      <c r="C1424" s="403" t="str">
        <f>IF(Tabla1[[#This Row],[Código_Actividad]]="","",'Formulario PPGR1'!#REF!)</f>
        <v/>
      </c>
      <c r="D1424" s="403" t="str">
        <f>IF(Tabla1[[#This Row],[Código_Actividad]]="","",'Formulario PPGR1'!#REF!)</f>
        <v/>
      </c>
      <c r="E1424" s="403" t="str">
        <f>IF(Tabla1[[#This Row],[Código_Actividad]]="","",'Formulario PPGR1'!#REF!)</f>
        <v/>
      </c>
      <c r="F1424" s="403" t="str">
        <f>IF(Tabla1[[#This Row],[Código_Actividad]]="","",'Formulario PPGR1'!#REF!)</f>
        <v/>
      </c>
      <c r="G1424" s="400"/>
      <c r="H1424" s="419" t="str">
        <f>IFERROR(VLOOKUP(Tabla1[[#This Row],[Código_Actividad]],'Formulario PPGR2'!$H$10:$I$1048576,2,FALSE),"")</f>
        <v/>
      </c>
      <c r="I1424" s="336" t="str">
        <f>IFERROR(VLOOKUP(Tabla1[[#This Row],[Código_Actividad]],Tabla2[[Código]:[Total de Acciones ]],15,FALSE),"")</f>
        <v/>
      </c>
      <c r="J1424" s="556"/>
      <c r="K1424" s="558" t="str">
        <f>IFERROR(VLOOKUP($J1424,[10]LSIns!$B$5:$C$45,2,FALSE),"")</f>
        <v/>
      </c>
      <c r="L1424" s="557"/>
      <c r="M1424" s="401" t="str">
        <f>IFERROR(VLOOKUP($L1424,[4]Insumos!$C$2:$F$517,2,FALSE),"")</f>
        <v/>
      </c>
      <c r="N1424" s="505"/>
      <c r="O1424" s="402" t="str">
        <f>IFERROR(VLOOKUP($L1424,[4]Insumos!$C$2:$F$517,3,FALSE),"")</f>
        <v/>
      </c>
      <c r="P1424" s="337" t="e">
        <f>+Tabla1[[#This Row],[Precio Unitario]]*Tabla1[[#This Row],[Cantidad de Insumos]]</f>
        <v>#VALUE!</v>
      </c>
      <c r="Q1424" s="402" t="str">
        <f>IFERROR(VLOOKUP($L1424,[4]Insumos!$C$2:$F$517,4,FALSE),"")</f>
        <v/>
      </c>
      <c r="R1424" s="571"/>
    </row>
    <row r="1425" spans="2:18" x14ac:dyDescent="0.25">
      <c r="B1425" s="403" t="str">
        <f>IF(Tabla1[[#This Row],[Código_Actividad]]="","",CONCATENATE(Tabla1[[#This Row],[POA]],".",Tabla1[[#This Row],[SRS]],".",Tabla1[[#This Row],[AREA]],".",Tabla1[[#This Row],[TIPO]]))</f>
        <v/>
      </c>
      <c r="C1425" s="403" t="str">
        <f>IF(Tabla1[[#This Row],[Código_Actividad]]="","",'Formulario PPGR1'!#REF!)</f>
        <v/>
      </c>
      <c r="D1425" s="403" t="str">
        <f>IF(Tabla1[[#This Row],[Código_Actividad]]="","",'Formulario PPGR1'!#REF!)</f>
        <v/>
      </c>
      <c r="E1425" s="403" t="str">
        <f>IF(Tabla1[[#This Row],[Código_Actividad]]="","",'Formulario PPGR1'!#REF!)</f>
        <v/>
      </c>
      <c r="F1425" s="403" t="str">
        <f>IF(Tabla1[[#This Row],[Código_Actividad]]="","",'Formulario PPGR1'!#REF!)</f>
        <v/>
      </c>
      <c r="G1425" s="400"/>
      <c r="H1425" s="419" t="str">
        <f>IFERROR(VLOOKUP(Tabla1[[#This Row],[Código_Actividad]],'Formulario PPGR2'!$H$10:$I$1048576,2,FALSE),"")</f>
        <v/>
      </c>
      <c r="I1425" s="336" t="str">
        <f>IFERROR(VLOOKUP(Tabla1[[#This Row],[Código_Actividad]],Tabla2[[Código]:[Total de Acciones ]],15,FALSE),"")</f>
        <v/>
      </c>
      <c r="J1425" s="556"/>
      <c r="K1425" s="558" t="str">
        <f>IFERROR(VLOOKUP($J1425,[10]LSIns!$B$5:$C$45,2,FALSE),"")</f>
        <v/>
      </c>
      <c r="L1425" s="557"/>
      <c r="M1425" s="401" t="str">
        <f>IFERROR(VLOOKUP($L1425,[4]Insumos!$C$2:$F$517,2,FALSE),"")</f>
        <v/>
      </c>
      <c r="N1425" s="505"/>
      <c r="O1425" s="402" t="str">
        <f>IFERROR(VLOOKUP($L1425,[4]Insumos!$C$2:$F$517,3,FALSE),"")</f>
        <v/>
      </c>
      <c r="P1425" s="337" t="e">
        <f>+Tabla1[[#This Row],[Precio Unitario]]*Tabla1[[#This Row],[Cantidad de Insumos]]</f>
        <v>#VALUE!</v>
      </c>
      <c r="Q1425" s="402" t="str">
        <f>IFERROR(VLOOKUP($L1425,[4]Insumos!$C$2:$F$517,4,FALSE),"")</f>
        <v/>
      </c>
      <c r="R1425" s="571"/>
    </row>
    <row r="1426" spans="2:18" x14ac:dyDescent="0.25">
      <c r="B1426" s="403" t="str">
        <f>IF(Tabla1[[#This Row],[Código_Actividad]]="","",CONCATENATE(Tabla1[[#This Row],[POA]],".",Tabla1[[#This Row],[SRS]],".",Tabla1[[#This Row],[AREA]],".",Tabla1[[#This Row],[TIPO]]))</f>
        <v/>
      </c>
      <c r="C1426" s="403" t="str">
        <f>IF(Tabla1[[#This Row],[Código_Actividad]]="","",'Formulario PPGR1'!#REF!)</f>
        <v/>
      </c>
      <c r="D1426" s="403" t="str">
        <f>IF(Tabla1[[#This Row],[Código_Actividad]]="","",'Formulario PPGR1'!#REF!)</f>
        <v/>
      </c>
      <c r="E1426" s="403" t="str">
        <f>IF(Tabla1[[#This Row],[Código_Actividad]]="","",'Formulario PPGR1'!#REF!)</f>
        <v/>
      </c>
      <c r="F1426" s="403" t="str">
        <f>IF(Tabla1[[#This Row],[Código_Actividad]]="","",'Formulario PPGR1'!#REF!)</f>
        <v/>
      </c>
      <c r="G1426" s="400"/>
      <c r="H1426" s="419" t="str">
        <f>IFERROR(VLOOKUP(Tabla1[[#This Row],[Código_Actividad]],'Formulario PPGR2'!$H$10:$I$1048576,2,FALSE),"")</f>
        <v/>
      </c>
      <c r="I1426" s="336" t="str">
        <f>IFERROR(VLOOKUP(Tabla1[[#This Row],[Código_Actividad]],Tabla2[[Código]:[Total de Acciones ]],15,FALSE),"")</f>
        <v/>
      </c>
      <c r="J1426" s="556"/>
      <c r="K1426" s="558" t="str">
        <f>IFERROR(VLOOKUP($J1426,[10]LSIns!$B$5:$C$45,2,FALSE),"")</f>
        <v/>
      </c>
      <c r="L1426" s="557"/>
      <c r="M1426" s="401" t="str">
        <f>IFERROR(VLOOKUP($L1426,[4]Insumos!$C$2:$F$517,2,FALSE),"")</f>
        <v/>
      </c>
      <c r="N1426" s="505"/>
      <c r="O1426" s="402" t="str">
        <f>IFERROR(VLOOKUP($L1426,[4]Insumos!$C$2:$F$517,3,FALSE),"")</f>
        <v/>
      </c>
      <c r="P1426" s="337" t="e">
        <f>+Tabla1[[#This Row],[Precio Unitario]]*Tabla1[[#This Row],[Cantidad de Insumos]]</f>
        <v>#VALUE!</v>
      </c>
      <c r="Q1426" s="402" t="str">
        <f>IFERROR(VLOOKUP($L1426,[4]Insumos!$C$2:$F$517,4,FALSE),"")</f>
        <v/>
      </c>
      <c r="R1426" s="571"/>
    </row>
    <row r="1427" spans="2:18" x14ac:dyDescent="0.25">
      <c r="B1427" s="403" t="str">
        <f>IF(Tabla1[[#This Row],[Código_Actividad]]="","",CONCATENATE(Tabla1[[#This Row],[POA]],".",Tabla1[[#This Row],[SRS]],".",Tabla1[[#This Row],[AREA]],".",Tabla1[[#This Row],[TIPO]]))</f>
        <v/>
      </c>
      <c r="C1427" s="403" t="str">
        <f>IF(Tabla1[[#This Row],[Código_Actividad]]="","",'Formulario PPGR1'!#REF!)</f>
        <v/>
      </c>
      <c r="D1427" s="403" t="str">
        <f>IF(Tabla1[[#This Row],[Código_Actividad]]="","",'Formulario PPGR1'!#REF!)</f>
        <v/>
      </c>
      <c r="E1427" s="403" t="str">
        <f>IF(Tabla1[[#This Row],[Código_Actividad]]="","",'Formulario PPGR1'!#REF!)</f>
        <v/>
      </c>
      <c r="F1427" s="403" t="str">
        <f>IF(Tabla1[[#This Row],[Código_Actividad]]="","",'Formulario PPGR1'!#REF!)</f>
        <v/>
      </c>
      <c r="G1427" s="400"/>
      <c r="H1427" s="419" t="str">
        <f>IFERROR(VLOOKUP(Tabla1[[#This Row],[Código_Actividad]],'Formulario PPGR2'!$H$10:$I$1048576,2,FALSE),"")</f>
        <v/>
      </c>
      <c r="I1427" s="336" t="str">
        <f>IFERROR(VLOOKUP(Tabla1[[#This Row],[Código_Actividad]],Tabla2[[Código]:[Total de Acciones ]],15,FALSE),"")</f>
        <v/>
      </c>
      <c r="J1427" s="556"/>
      <c r="K1427" s="558" t="str">
        <f>IFERROR(VLOOKUP($J1427,[10]LSIns!$B$5:$C$45,2,FALSE),"")</f>
        <v/>
      </c>
      <c r="L1427" s="557"/>
      <c r="M1427" s="401" t="str">
        <f>IFERROR(VLOOKUP($L1427,[4]Insumos!$C$2:$F$517,2,FALSE),"")</f>
        <v/>
      </c>
      <c r="N1427" s="505"/>
      <c r="O1427" s="402" t="str">
        <f>IFERROR(VLOOKUP($L1427,[4]Insumos!$C$2:$F$517,3,FALSE),"")</f>
        <v/>
      </c>
      <c r="P1427" s="337" t="e">
        <f>+Tabla1[[#This Row],[Precio Unitario]]*Tabla1[[#This Row],[Cantidad de Insumos]]</f>
        <v>#VALUE!</v>
      </c>
      <c r="Q1427" s="402" t="str">
        <f>IFERROR(VLOOKUP($L1427,[4]Insumos!$C$2:$F$517,4,FALSE),"")</f>
        <v/>
      </c>
      <c r="R1427" s="571"/>
    </row>
    <row r="1428" spans="2:18" x14ac:dyDescent="0.25">
      <c r="B1428" s="403" t="str">
        <f>IF(Tabla1[[#This Row],[Código_Actividad]]="","",CONCATENATE(Tabla1[[#This Row],[POA]],".",Tabla1[[#This Row],[SRS]],".",Tabla1[[#This Row],[AREA]],".",Tabla1[[#This Row],[TIPO]]))</f>
        <v/>
      </c>
      <c r="C1428" s="403" t="str">
        <f>IF(Tabla1[[#This Row],[Código_Actividad]]="","",'Formulario PPGR1'!#REF!)</f>
        <v/>
      </c>
      <c r="D1428" s="403" t="str">
        <f>IF(Tabla1[[#This Row],[Código_Actividad]]="","",'Formulario PPGR1'!#REF!)</f>
        <v/>
      </c>
      <c r="E1428" s="403" t="str">
        <f>IF(Tabla1[[#This Row],[Código_Actividad]]="","",'Formulario PPGR1'!#REF!)</f>
        <v/>
      </c>
      <c r="F1428" s="403" t="str">
        <f>IF(Tabla1[[#This Row],[Código_Actividad]]="","",'Formulario PPGR1'!#REF!)</f>
        <v/>
      </c>
      <c r="G1428" s="400"/>
      <c r="H1428" s="419" t="str">
        <f>IFERROR(VLOOKUP(Tabla1[[#This Row],[Código_Actividad]],'Formulario PPGR2'!$H$10:$I$1048576,2,FALSE),"")</f>
        <v/>
      </c>
      <c r="I1428" s="336" t="str">
        <f>IFERROR(VLOOKUP(Tabla1[[#This Row],[Código_Actividad]],Tabla2[[Código]:[Total de Acciones ]],15,FALSE),"")</f>
        <v/>
      </c>
      <c r="J1428" s="556"/>
      <c r="K1428" s="558" t="str">
        <f>IFERROR(VLOOKUP($J1428,[10]LSIns!$B$5:$C$45,2,FALSE),"")</f>
        <v/>
      </c>
      <c r="L1428" s="557"/>
      <c r="M1428" s="401" t="str">
        <f>IFERROR(VLOOKUP($L1428,[4]Insumos!$C$2:$F$517,2,FALSE),"")</f>
        <v/>
      </c>
      <c r="N1428" s="505"/>
      <c r="O1428" s="402" t="str">
        <f>IFERROR(VLOOKUP($L1428,[4]Insumos!$C$2:$F$517,3,FALSE),"")</f>
        <v/>
      </c>
      <c r="P1428" s="337" t="e">
        <f>+Tabla1[[#This Row],[Precio Unitario]]*Tabla1[[#This Row],[Cantidad de Insumos]]</f>
        <v>#VALUE!</v>
      </c>
      <c r="Q1428" s="402" t="str">
        <f>IFERROR(VLOOKUP($L1428,[4]Insumos!$C$2:$F$517,4,FALSE),"")</f>
        <v/>
      </c>
      <c r="R1428" s="571"/>
    </row>
    <row r="1429" spans="2:18" x14ac:dyDescent="0.25">
      <c r="B1429" s="403" t="str">
        <f>IF(Tabla1[[#This Row],[Código_Actividad]]="","",CONCATENATE(Tabla1[[#This Row],[POA]],".",Tabla1[[#This Row],[SRS]],".",Tabla1[[#This Row],[AREA]],".",Tabla1[[#This Row],[TIPO]]))</f>
        <v/>
      </c>
      <c r="C1429" s="403" t="str">
        <f>IF(Tabla1[[#This Row],[Código_Actividad]]="","",'Formulario PPGR1'!#REF!)</f>
        <v/>
      </c>
      <c r="D1429" s="403" t="str">
        <f>IF(Tabla1[[#This Row],[Código_Actividad]]="","",'Formulario PPGR1'!#REF!)</f>
        <v/>
      </c>
      <c r="E1429" s="403" t="str">
        <f>IF(Tabla1[[#This Row],[Código_Actividad]]="","",'Formulario PPGR1'!#REF!)</f>
        <v/>
      </c>
      <c r="F1429" s="403" t="str">
        <f>IF(Tabla1[[#This Row],[Código_Actividad]]="","",'Formulario PPGR1'!#REF!)</f>
        <v/>
      </c>
      <c r="G1429" s="400"/>
      <c r="H1429" s="419" t="str">
        <f>IFERROR(VLOOKUP(Tabla1[[#This Row],[Código_Actividad]],'Formulario PPGR2'!$H$10:$I$1048576,2,FALSE),"")</f>
        <v/>
      </c>
      <c r="I1429" s="336" t="str">
        <f>IFERROR(VLOOKUP(Tabla1[[#This Row],[Código_Actividad]],Tabla2[[Código]:[Total de Acciones ]],15,FALSE),"")</f>
        <v/>
      </c>
      <c r="J1429" s="556"/>
      <c r="K1429" s="558" t="str">
        <f>IFERROR(VLOOKUP($J1429,[10]LSIns!$B$5:$C$45,2,FALSE),"")</f>
        <v/>
      </c>
      <c r="L1429" s="557"/>
      <c r="M1429" s="401" t="str">
        <f>IFERROR(VLOOKUP($L1429,[4]Insumos!$C$2:$F$517,2,FALSE),"")</f>
        <v/>
      </c>
      <c r="N1429" s="505"/>
      <c r="O1429" s="402" t="str">
        <f>IFERROR(VLOOKUP($L1429,[4]Insumos!$C$2:$F$517,3,FALSE),"")</f>
        <v/>
      </c>
      <c r="P1429" s="337" t="e">
        <f>+Tabla1[[#This Row],[Precio Unitario]]*Tabla1[[#This Row],[Cantidad de Insumos]]</f>
        <v>#VALUE!</v>
      </c>
      <c r="Q1429" s="402" t="str">
        <f>IFERROR(VLOOKUP($L1429,[4]Insumos!$C$2:$F$517,4,FALSE),"")</f>
        <v/>
      </c>
      <c r="R1429" s="571"/>
    </row>
    <row r="1430" spans="2:18" x14ac:dyDescent="0.25">
      <c r="B1430" s="403" t="str">
        <f>IF(Tabla1[[#This Row],[Código_Actividad]]="","",CONCATENATE(Tabla1[[#This Row],[POA]],".",Tabla1[[#This Row],[SRS]],".",Tabla1[[#This Row],[AREA]],".",Tabla1[[#This Row],[TIPO]]))</f>
        <v/>
      </c>
      <c r="C1430" s="403" t="str">
        <f>IF(Tabla1[[#This Row],[Código_Actividad]]="","",'Formulario PPGR1'!#REF!)</f>
        <v/>
      </c>
      <c r="D1430" s="403" t="str">
        <f>IF(Tabla1[[#This Row],[Código_Actividad]]="","",'Formulario PPGR1'!#REF!)</f>
        <v/>
      </c>
      <c r="E1430" s="403" t="str">
        <f>IF(Tabla1[[#This Row],[Código_Actividad]]="","",'Formulario PPGR1'!#REF!)</f>
        <v/>
      </c>
      <c r="F1430" s="403" t="str">
        <f>IF(Tabla1[[#This Row],[Código_Actividad]]="","",'Formulario PPGR1'!#REF!)</f>
        <v/>
      </c>
      <c r="G1430" s="400"/>
      <c r="H1430" s="419" t="str">
        <f>IFERROR(VLOOKUP(Tabla1[[#This Row],[Código_Actividad]],'Formulario PPGR2'!$H$10:$I$1048576,2,FALSE),"")</f>
        <v/>
      </c>
      <c r="I1430" s="336" t="str">
        <f>IFERROR(VLOOKUP(Tabla1[[#This Row],[Código_Actividad]],Tabla2[[Código]:[Total de Acciones ]],15,FALSE),"")</f>
        <v/>
      </c>
      <c r="J1430" s="556"/>
      <c r="K1430" s="558" t="str">
        <f>IFERROR(VLOOKUP($J1430,[10]LSIns!$B$5:$C$45,2,FALSE),"")</f>
        <v/>
      </c>
      <c r="L1430" s="557"/>
      <c r="M1430" s="401" t="str">
        <f>IFERROR(VLOOKUP($L1430,[4]Insumos!$C$2:$F$517,2,FALSE),"")</f>
        <v/>
      </c>
      <c r="N1430" s="505"/>
      <c r="O1430" s="402" t="str">
        <f>IFERROR(VLOOKUP($L1430,[4]Insumos!$C$2:$F$517,3,FALSE),"")</f>
        <v/>
      </c>
      <c r="P1430" s="337" t="e">
        <f>+Tabla1[[#This Row],[Precio Unitario]]*Tabla1[[#This Row],[Cantidad de Insumos]]</f>
        <v>#VALUE!</v>
      </c>
      <c r="Q1430" s="402" t="str">
        <f>IFERROR(VLOOKUP($L1430,[4]Insumos!$C$2:$F$517,4,FALSE),"")</f>
        <v/>
      </c>
      <c r="R1430" s="571"/>
    </row>
    <row r="1431" spans="2:18" x14ac:dyDescent="0.25">
      <c r="B1431" s="403" t="str">
        <f>IF(Tabla1[[#This Row],[Código_Actividad]]="","",CONCATENATE(Tabla1[[#This Row],[POA]],".",Tabla1[[#This Row],[SRS]],".",Tabla1[[#This Row],[AREA]],".",Tabla1[[#This Row],[TIPO]]))</f>
        <v/>
      </c>
      <c r="C1431" s="403" t="str">
        <f>IF(Tabla1[[#This Row],[Código_Actividad]]="","",'Formulario PPGR1'!#REF!)</f>
        <v/>
      </c>
      <c r="D1431" s="403" t="str">
        <f>IF(Tabla1[[#This Row],[Código_Actividad]]="","",'Formulario PPGR1'!#REF!)</f>
        <v/>
      </c>
      <c r="E1431" s="403" t="str">
        <f>IF(Tabla1[[#This Row],[Código_Actividad]]="","",'Formulario PPGR1'!#REF!)</f>
        <v/>
      </c>
      <c r="F1431" s="403" t="str">
        <f>IF(Tabla1[[#This Row],[Código_Actividad]]="","",'Formulario PPGR1'!#REF!)</f>
        <v/>
      </c>
      <c r="G1431" s="400"/>
      <c r="H1431" s="419" t="str">
        <f>IFERROR(VLOOKUP(Tabla1[[#This Row],[Código_Actividad]],'Formulario PPGR2'!$H$10:$I$1048576,2,FALSE),"")</f>
        <v/>
      </c>
      <c r="I1431" s="336" t="str">
        <f>IFERROR(VLOOKUP(Tabla1[[#This Row],[Código_Actividad]],Tabla2[[Código]:[Total de Acciones ]],15,FALSE),"")</f>
        <v/>
      </c>
      <c r="J1431" s="556"/>
      <c r="K1431" s="558" t="str">
        <f>IFERROR(VLOOKUP($J1431,[10]LSIns!$B$5:$C$45,2,FALSE),"")</f>
        <v/>
      </c>
      <c r="L1431" s="557"/>
      <c r="M1431" s="401" t="str">
        <f>IFERROR(VLOOKUP($L1431,[4]Insumos!$C$2:$F$517,2,FALSE),"")</f>
        <v/>
      </c>
      <c r="N1431" s="505"/>
      <c r="O1431" s="402" t="str">
        <f>IFERROR(VLOOKUP($L1431,[4]Insumos!$C$2:$F$517,3,FALSE),"")</f>
        <v/>
      </c>
      <c r="P1431" s="337" t="e">
        <f>+Tabla1[[#This Row],[Precio Unitario]]*Tabla1[[#This Row],[Cantidad de Insumos]]</f>
        <v>#VALUE!</v>
      </c>
      <c r="Q1431" s="402" t="str">
        <f>IFERROR(VLOOKUP($L1431,[4]Insumos!$C$2:$F$517,4,FALSE),"")</f>
        <v/>
      </c>
      <c r="R1431" s="571"/>
    </row>
    <row r="1432" spans="2:18" x14ac:dyDescent="0.25">
      <c r="B1432" s="403" t="str">
        <f>IF(Tabla1[[#This Row],[Código_Actividad]]="","",CONCATENATE(Tabla1[[#This Row],[POA]],".",Tabla1[[#This Row],[SRS]],".",Tabla1[[#This Row],[AREA]],".",Tabla1[[#This Row],[TIPO]]))</f>
        <v/>
      </c>
      <c r="C1432" s="403" t="str">
        <f>IF(Tabla1[[#This Row],[Código_Actividad]]="","",'Formulario PPGR1'!#REF!)</f>
        <v/>
      </c>
      <c r="D1432" s="403" t="str">
        <f>IF(Tabla1[[#This Row],[Código_Actividad]]="","",'Formulario PPGR1'!#REF!)</f>
        <v/>
      </c>
      <c r="E1432" s="403" t="str">
        <f>IF(Tabla1[[#This Row],[Código_Actividad]]="","",'Formulario PPGR1'!#REF!)</f>
        <v/>
      </c>
      <c r="F1432" s="403" t="str">
        <f>IF(Tabla1[[#This Row],[Código_Actividad]]="","",'Formulario PPGR1'!#REF!)</f>
        <v/>
      </c>
      <c r="G1432" s="400"/>
      <c r="H1432" s="419" t="str">
        <f>IFERROR(VLOOKUP(Tabla1[[#This Row],[Código_Actividad]],'Formulario PPGR2'!$H$10:$I$1048576,2,FALSE),"")</f>
        <v/>
      </c>
      <c r="I1432" s="336" t="str">
        <f>IFERROR(VLOOKUP(Tabla1[[#This Row],[Código_Actividad]],Tabla2[[Código]:[Total de Acciones ]],15,FALSE),"")</f>
        <v/>
      </c>
      <c r="J1432" s="556"/>
      <c r="K1432" s="558" t="str">
        <f>IFERROR(VLOOKUP($J1432,[10]LSIns!$B$5:$C$45,2,FALSE),"")</f>
        <v/>
      </c>
      <c r="L1432" s="557"/>
      <c r="M1432" s="401" t="str">
        <f>IFERROR(VLOOKUP($L1432,[4]Insumos!$C$2:$F$517,2,FALSE),"")</f>
        <v/>
      </c>
      <c r="N1432" s="505"/>
      <c r="O1432" s="402" t="str">
        <f>IFERROR(VLOOKUP($L1432,[4]Insumos!$C$2:$F$517,3,FALSE),"")</f>
        <v/>
      </c>
      <c r="P1432" s="337" t="e">
        <f>+Tabla1[[#This Row],[Precio Unitario]]*Tabla1[[#This Row],[Cantidad de Insumos]]</f>
        <v>#VALUE!</v>
      </c>
      <c r="Q1432" s="402" t="str">
        <f>IFERROR(VLOOKUP($L1432,[4]Insumos!$C$2:$F$517,4,FALSE),"")</f>
        <v/>
      </c>
      <c r="R1432" s="571"/>
    </row>
    <row r="1433" spans="2:18" x14ac:dyDescent="0.25">
      <c r="B1433" s="403" t="str">
        <f>IF(Tabla1[[#This Row],[Código_Actividad]]="","",CONCATENATE(Tabla1[[#This Row],[POA]],".",Tabla1[[#This Row],[SRS]],".",Tabla1[[#This Row],[AREA]],".",Tabla1[[#This Row],[TIPO]]))</f>
        <v/>
      </c>
      <c r="C1433" s="403" t="str">
        <f>IF(Tabla1[[#This Row],[Código_Actividad]]="","",'Formulario PPGR1'!#REF!)</f>
        <v/>
      </c>
      <c r="D1433" s="403" t="str">
        <f>IF(Tabla1[[#This Row],[Código_Actividad]]="","",'Formulario PPGR1'!#REF!)</f>
        <v/>
      </c>
      <c r="E1433" s="403" t="str">
        <f>IF(Tabla1[[#This Row],[Código_Actividad]]="","",'Formulario PPGR1'!#REF!)</f>
        <v/>
      </c>
      <c r="F1433" s="403" t="str">
        <f>IF(Tabla1[[#This Row],[Código_Actividad]]="","",'Formulario PPGR1'!#REF!)</f>
        <v/>
      </c>
      <c r="G1433" s="400"/>
      <c r="H1433" s="419" t="str">
        <f>IFERROR(VLOOKUP(Tabla1[[#This Row],[Código_Actividad]],'Formulario PPGR2'!$H$10:$I$1048576,2,FALSE),"")</f>
        <v/>
      </c>
      <c r="I1433" s="336" t="str">
        <f>IFERROR(VLOOKUP(Tabla1[[#This Row],[Código_Actividad]],Tabla2[[Código]:[Total de Acciones ]],15,FALSE),"")</f>
        <v/>
      </c>
      <c r="J1433" s="556"/>
      <c r="K1433" s="558" t="str">
        <f>IFERROR(VLOOKUP($J1433,[10]LSIns!$B$5:$C$45,2,FALSE),"")</f>
        <v/>
      </c>
      <c r="L1433" s="557"/>
      <c r="M1433" s="401" t="str">
        <f>IFERROR(VLOOKUP($L1433,[4]Insumos!$C$2:$F$517,2,FALSE),"")</f>
        <v/>
      </c>
      <c r="N1433" s="505"/>
      <c r="O1433" s="402" t="str">
        <f>IFERROR(VLOOKUP($L1433,[4]Insumos!$C$2:$F$517,3,FALSE),"")</f>
        <v/>
      </c>
      <c r="P1433" s="337" t="e">
        <f>+Tabla1[[#This Row],[Precio Unitario]]*Tabla1[[#This Row],[Cantidad de Insumos]]</f>
        <v>#VALUE!</v>
      </c>
      <c r="Q1433" s="402" t="str">
        <f>IFERROR(VLOOKUP($L1433,[4]Insumos!$C$2:$F$517,4,FALSE),"")</f>
        <v/>
      </c>
      <c r="R1433" s="571"/>
    </row>
    <row r="1434" spans="2:18" x14ac:dyDescent="0.25">
      <c r="B1434" s="403" t="str">
        <f>IF(Tabla1[[#This Row],[Código_Actividad]]="","",CONCATENATE(Tabla1[[#This Row],[POA]],".",Tabla1[[#This Row],[SRS]],".",Tabla1[[#This Row],[AREA]],".",Tabla1[[#This Row],[TIPO]]))</f>
        <v/>
      </c>
      <c r="C1434" s="403" t="str">
        <f>IF(Tabla1[[#This Row],[Código_Actividad]]="","",'Formulario PPGR1'!#REF!)</f>
        <v/>
      </c>
      <c r="D1434" s="403" t="str">
        <f>IF(Tabla1[[#This Row],[Código_Actividad]]="","",'Formulario PPGR1'!#REF!)</f>
        <v/>
      </c>
      <c r="E1434" s="403" t="str">
        <f>IF(Tabla1[[#This Row],[Código_Actividad]]="","",'Formulario PPGR1'!#REF!)</f>
        <v/>
      </c>
      <c r="F1434" s="403" t="str">
        <f>IF(Tabla1[[#This Row],[Código_Actividad]]="","",'Formulario PPGR1'!#REF!)</f>
        <v/>
      </c>
      <c r="G1434" s="400"/>
      <c r="H1434" s="419" t="str">
        <f>IFERROR(VLOOKUP(Tabla1[[#This Row],[Código_Actividad]],'Formulario PPGR2'!$H$10:$I$1048576,2,FALSE),"")</f>
        <v/>
      </c>
      <c r="I1434" s="336" t="str">
        <f>IFERROR(VLOOKUP(Tabla1[[#This Row],[Código_Actividad]],Tabla2[[Código]:[Total de Acciones ]],15,FALSE),"")</f>
        <v/>
      </c>
      <c r="J1434" s="556"/>
      <c r="K1434" s="558" t="str">
        <f>IFERROR(VLOOKUP($J1434,[10]LSIns!$B$5:$C$45,2,FALSE),"")</f>
        <v/>
      </c>
      <c r="L1434" s="557"/>
      <c r="M1434" s="401" t="str">
        <f>IFERROR(VLOOKUP($L1434,[4]Insumos!$C$2:$F$517,2,FALSE),"")</f>
        <v/>
      </c>
      <c r="N1434" s="505"/>
      <c r="O1434" s="402" t="str">
        <f>IFERROR(VLOOKUP($L1434,[4]Insumos!$C$2:$F$517,3,FALSE),"")</f>
        <v/>
      </c>
      <c r="P1434" s="337" t="e">
        <f>+Tabla1[[#This Row],[Precio Unitario]]*Tabla1[[#This Row],[Cantidad de Insumos]]</f>
        <v>#VALUE!</v>
      </c>
      <c r="Q1434" s="402" t="str">
        <f>IFERROR(VLOOKUP($L1434,[4]Insumos!$C$2:$F$517,4,FALSE),"")</f>
        <v/>
      </c>
      <c r="R1434" s="571"/>
    </row>
    <row r="1435" spans="2:18" x14ac:dyDescent="0.25">
      <c r="B1435" s="403" t="str">
        <f>IF(Tabla1[[#This Row],[Código_Actividad]]="","",CONCATENATE(Tabla1[[#This Row],[POA]],".",Tabla1[[#This Row],[SRS]],".",Tabla1[[#This Row],[AREA]],".",Tabla1[[#This Row],[TIPO]]))</f>
        <v/>
      </c>
      <c r="C1435" s="403" t="str">
        <f>IF(Tabla1[[#This Row],[Código_Actividad]]="","",'Formulario PPGR1'!#REF!)</f>
        <v/>
      </c>
      <c r="D1435" s="403" t="str">
        <f>IF(Tabla1[[#This Row],[Código_Actividad]]="","",'Formulario PPGR1'!#REF!)</f>
        <v/>
      </c>
      <c r="E1435" s="403" t="str">
        <f>IF(Tabla1[[#This Row],[Código_Actividad]]="","",'Formulario PPGR1'!#REF!)</f>
        <v/>
      </c>
      <c r="F1435" s="403" t="str">
        <f>IF(Tabla1[[#This Row],[Código_Actividad]]="","",'Formulario PPGR1'!#REF!)</f>
        <v/>
      </c>
      <c r="G1435" s="400"/>
      <c r="H1435" s="419" t="str">
        <f>IFERROR(VLOOKUP(Tabla1[[#This Row],[Código_Actividad]],'Formulario PPGR2'!$H$10:$I$1048576,2,FALSE),"")</f>
        <v/>
      </c>
      <c r="I1435" s="336" t="str">
        <f>IFERROR(VLOOKUP(Tabla1[[#This Row],[Código_Actividad]],Tabla2[[Código]:[Total de Acciones ]],15,FALSE),"")</f>
        <v/>
      </c>
      <c r="J1435" s="556"/>
      <c r="K1435" s="558" t="str">
        <f>IFERROR(VLOOKUP($J1435,[10]LSIns!$B$5:$C$45,2,FALSE),"")</f>
        <v/>
      </c>
      <c r="L1435" s="557"/>
      <c r="M1435" s="401" t="str">
        <f>IFERROR(VLOOKUP($L1435,[4]Insumos!$C$2:$F$517,2,FALSE),"")</f>
        <v/>
      </c>
      <c r="N1435" s="505"/>
      <c r="O1435" s="402" t="str">
        <f>IFERROR(VLOOKUP($L1435,[4]Insumos!$C$2:$F$517,3,FALSE),"")</f>
        <v/>
      </c>
      <c r="P1435" s="337" t="e">
        <f>+Tabla1[[#This Row],[Precio Unitario]]*Tabla1[[#This Row],[Cantidad de Insumos]]</f>
        <v>#VALUE!</v>
      </c>
      <c r="Q1435" s="402" t="str">
        <f>IFERROR(VLOOKUP($L1435,[4]Insumos!$C$2:$F$517,4,FALSE),"")</f>
        <v/>
      </c>
      <c r="R1435" s="571"/>
    </row>
    <row r="1436" spans="2:18" x14ac:dyDescent="0.25">
      <c r="B1436" s="403" t="str">
        <f>IF(Tabla1[[#This Row],[Código_Actividad]]="","",CONCATENATE(Tabla1[[#This Row],[POA]],".",Tabla1[[#This Row],[SRS]],".",Tabla1[[#This Row],[AREA]],".",Tabla1[[#This Row],[TIPO]]))</f>
        <v/>
      </c>
      <c r="C1436" s="403" t="str">
        <f>IF(Tabla1[[#This Row],[Código_Actividad]]="","",'Formulario PPGR1'!#REF!)</f>
        <v/>
      </c>
      <c r="D1436" s="403" t="str">
        <f>IF(Tabla1[[#This Row],[Código_Actividad]]="","",'Formulario PPGR1'!#REF!)</f>
        <v/>
      </c>
      <c r="E1436" s="403" t="str">
        <f>IF(Tabla1[[#This Row],[Código_Actividad]]="","",'Formulario PPGR1'!#REF!)</f>
        <v/>
      </c>
      <c r="F1436" s="403" t="str">
        <f>IF(Tabla1[[#This Row],[Código_Actividad]]="","",'Formulario PPGR1'!#REF!)</f>
        <v/>
      </c>
      <c r="G1436" s="400"/>
      <c r="H1436" s="419" t="str">
        <f>IFERROR(VLOOKUP(Tabla1[[#This Row],[Código_Actividad]],'Formulario PPGR2'!$H$10:$I$1048576,2,FALSE),"")</f>
        <v/>
      </c>
      <c r="I1436" s="336" t="str">
        <f>IFERROR(VLOOKUP(Tabla1[[#This Row],[Código_Actividad]],Tabla2[[Código]:[Total de Acciones ]],15,FALSE),"")</f>
        <v/>
      </c>
      <c r="J1436" s="556"/>
      <c r="K1436" s="558" t="str">
        <f>IFERROR(VLOOKUP($J1436,[10]LSIns!$B$5:$C$45,2,FALSE),"")</f>
        <v/>
      </c>
      <c r="L1436" s="557"/>
      <c r="M1436" s="401" t="str">
        <f>IFERROR(VLOOKUP($L1436,[4]Insumos!$C$2:$F$517,2,FALSE),"")</f>
        <v/>
      </c>
      <c r="N1436" s="505"/>
      <c r="O1436" s="402" t="str">
        <f>IFERROR(VLOOKUP($L1436,[4]Insumos!$C$2:$F$517,3,FALSE),"")</f>
        <v/>
      </c>
      <c r="P1436" s="337" t="e">
        <f>+Tabla1[[#This Row],[Precio Unitario]]*Tabla1[[#This Row],[Cantidad de Insumos]]</f>
        <v>#VALUE!</v>
      </c>
      <c r="Q1436" s="402" t="str">
        <f>IFERROR(VLOOKUP($L1436,[4]Insumos!$C$2:$F$517,4,FALSE),"")</f>
        <v/>
      </c>
      <c r="R1436" s="571"/>
    </row>
    <row r="1437" spans="2:18" x14ac:dyDescent="0.25">
      <c r="B1437" s="403" t="str">
        <f>IF(Tabla1[[#This Row],[Código_Actividad]]="","",CONCATENATE(Tabla1[[#This Row],[POA]],".",Tabla1[[#This Row],[SRS]],".",Tabla1[[#This Row],[AREA]],".",Tabla1[[#This Row],[TIPO]]))</f>
        <v/>
      </c>
      <c r="C1437" s="403" t="str">
        <f>IF(Tabla1[[#This Row],[Código_Actividad]]="","",'Formulario PPGR1'!#REF!)</f>
        <v/>
      </c>
      <c r="D1437" s="403" t="str">
        <f>IF(Tabla1[[#This Row],[Código_Actividad]]="","",'Formulario PPGR1'!#REF!)</f>
        <v/>
      </c>
      <c r="E1437" s="403" t="str">
        <f>IF(Tabla1[[#This Row],[Código_Actividad]]="","",'Formulario PPGR1'!#REF!)</f>
        <v/>
      </c>
      <c r="F1437" s="403" t="str">
        <f>IF(Tabla1[[#This Row],[Código_Actividad]]="","",'Formulario PPGR1'!#REF!)</f>
        <v/>
      </c>
      <c r="G1437" s="400"/>
      <c r="H1437" s="419" t="str">
        <f>IFERROR(VLOOKUP(Tabla1[[#This Row],[Código_Actividad]],'Formulario PPGR2'!$H$10:$I$1048576,2,FALSE),"")</f>
        <v/>
      </c>
      <c r="I1437" s="336" t="str">
        <f>IFERROR(VLOOKUP(Tabla1[[#This Row],[Código_Actividad]],Tabla2[[Código]:[Total de Acciones ]],15,FALSE),"")</f>
        <v/>
      </c>
      <c r="J1437" s="556"/>
      <c r="K1437" s="558" t="str">
        <f>IFERROR(VLOOKUP($J1437,[10]LSIns!$B$5:$C$45,2,FALSE),"")</f>
        <v/>
      </c>
      <c r="L1437" s="557"/>
      <c r="M1437" s="401" t="str">
        <f>IFERROR(VLOOKUP($L1437,[4]Insumos!$C$2:$F$517,2,FALSE),"")</f>
        <v/>
      </c>
      <c r="N1437" s="505"/>
      <c r="O1437" s="402" t="str">
        <f>IFERROR(VLOOKUP($L1437,[4]Insumos!$C$2:$F$517,3,FALSE),"")</f>
        <v/>
      </c>
      <c r="P1437" s="337" t="e">
        <f>+Tabla1[[#This Row],[Precio Unitario]]*Tabla1[[#This Row],[Cantidad de Insumos]]</f>
        <v>#VALUE!</v>
      </c>
      <c r="Q1437" s="402" t="str">
        <f>IFERROR(VLOOKUP($L1437,[4]Insumos!$C$2:$F$517,4,FALSE),"")</f>
        <v/>
      </c>
      <c r="R1437" s="571"/>
    </row>
    <row r="1438" spans="2:18" x14ac:dyDescent="0.25">
      <c r="B1438" s="403" t="str">
        <f>IF(Tabla1[[#This Row],[Código_Actividad]]="","",CONCATENATE(Tabla1[[#This Row],[POA]],".",Tabla1[[#This Row],[SRS]],".",Tabla1[[#This Row],[AREA]],".",Tabla1[[#This Row],[TIPO]]))</f>
        <v/>
      </c>
      <c r="C1438" s="403" t="str">
        <f>IF(Tabla1[[#This Row],[Código_Actividad]]="","",'Formulario PPGR1'!#REF!)</f>
        <v/>
      </c>
      <c r="D1438" s="403" t="str">
        <f>IF(Tabla1[[#This Row],[Código_Actividad]]="","",'Formulario PPGR1'!#REF!)</f>
        <v/>
      </c>
      <c r="E1438" s="403" t="str">
        <f>IF(Tabla1[[#This Row],[Código_Actividad]]="","",'Formulario PPGR1'!#REF!)</f>
        <v/>
      </c>
      <c r="F1438" s="403" t="str">
        <f>IF(Tabla1[[#This Row],[Código_Actividad]]="","",'Formulario PPGR1'!#REF!)</f>
        <v/>
      </c>
      <c r="G1438" s="400"/>
      <c r="H1438" s="419" t="str">
        <f>IFERROR(VLOOKUP(Tabla1[[#This Row],[Código_Actividad]],'Formulario PPGR2'!$H$10:$I$1048576,2,FALSE),"")</f>
        <v/>
      </c>
      <c r="I1438" s="336" t="str">
        <f>IFERROR(VLOOKUP(Tabla1[[#This Row],[Código_Actividad]],Tabla2[[Código]:[Total de Acciones ]],15,FALSE),"")</f>
        <v/>
      </c>
      <c r="J1438" s="556"/>
      <c r="K1438" s="558" t="str">
        <f>IFERROR(VLOOKUP($J1438,[10]LSIns!$B$5:$C$45,2,FALSE),"")</f>
        <v/>
      </c>
      <c r="L1438" s="557"/>
      <c r="M1438" s="401" t="str">
        <f>IFERROR(VLOOKUP($L1438,[4]Insumos!$C$2:$F$517,2,FALSE),"")</f>
        <v/>
      </c>
      <c r="N1438" s="505"/>
      <c r="O1438" s="402" t="str">
        <f>IFERROR(VLOOKUP($L1438,[4]Insumos!$C$2:$F$517,3,FALSE),"")</f>
        <v/>
      </c>
      <c r="P1438" s="337" t="e">
        <f>+Tabla1[[#This Row],[Precio Unitario]]*Tabla1[[#This Row],[Cantidad de Insumos]]</f>
        <v>#VALUE!</v>
      </c>
      <c r="Q1438" s="402" t="str">
        <f>IFERROR(VLOOKUP($L1438,[4]Insumos!$C$2:$F$517,4,FALSE),"")</f>
        <v/>
      </c>
      <c r="R1438" s="571"/>
    </row>
    <row r="1439" spans="2:18" x14ac:dyDescent="0.25">
      <c r="B1439" s="403" t="str">
        <f>IF(Tabla1[[#This Row],[Código_Actividad]]="","",CONCATENATE(Tabla1[[#This Row],[POA]],".",Tabla1[[#This Row],[SRS]],".",Tabla1[[#This Row],[AREA]],".",Tabla1[[#This Row],[TIPO]]))</f>
        <v/>
      </c>
      <c r="C1439" s="403" t="str">
        <f>IF(Tabla1[[#This Row],[Código_Actividad]]="","",'Formulario PPGR1'!#REF!)</f>
        <v/>
      </c>
      <c r="D1439" s="403" t="str">
        <f>IF(Tabla1[[#This Row],[Código_Actividad]]="","",'Formulario PPGR1'!#REF!)</f>
        <v/>
      </c>
      <c r="E1439" s="403" t="str">
        <f>IF(Tabla1[[#This Row],[Código_Actividad]]="","",'Formulario PPGR1'!#REF!)</f>
        <v/>
      </c>
      <c r="F1439" s="403" t="str">
        <f>IF(Tabla1[[#This Row],[Código_Actividad]]="","",'Formulario PPGR1'!#REF!)</f>
        <v/>
      </c>
      <c r="G1439" s="400"/>
      <c r="H1439" s="419" t="str">
        <f>IFERROR(VLOOKUP(Tabla1[[#This Row],[Código_Actividad]],'Formulario PPGR2'!$H$10:$I$1048576,2,FALSE),"")</f>
        <v/>
      </c>
      <c r="I1439" s="336" t="str">
        <f>IFERROR(VLOOKUP(Tabla1[[#This Row],[Código_Actividad]],Tabla2[[Código]:[Total de Acciones ]],15,FALSE),"")</f>
        <v/>
      </c>
      <c r="J1439" s="556"/>
      <c r="K1439" s="558" t="str">
        <f>IFERROR(VLOOKUP($J1439,[10]LSIns!$B$5:$C$45,2,FALSE),"")</f>
        <v/>
      </c>
      <c r="L1439" s="557"/>
      <c r="M1439" s="401" t="str">
        <f>IFERROR(VLOOKUP($L1439,[4]Insumos!$C$2:$F$517,2,FALSE),"")</f>
        <v/>
      </c>
      <c r="N1439" s="505"/>
      <c r="O1439" s="402" t="str">
        <f>IFERROR(VLOOKUP($L1439,[4]Insumos!$C$2:$F$517,3,FALSE),"")</f>
        <v/>
      </c>
      <c r="P1439" s="337" t="e">
        <f>+Tabla1[[#This Row],[Precio Unitario]]*Tabla1[[#This Row],[Cantidad de Insumos]]</f>
        <v>#VALUE!</v>
      </c>
      <c r="Q1439" s="402" t="str">
        <f>IFERROR(VLOOKUP($L1439,[4]Insumos!$C$2:$F$517,4,FALSE),"")</f>
        <v/>
      </c>
      <c r="R1439" s="571"/>
    </row>
    <row r="1440" spans="2:18" x14ac:dyDescent="0.25">
      <c r="B1440" s="403" t="str">
        <f>IF(Tabla1[[#This Row],[Código_Actividad]]="","",CONCATENATE(Tabla1[[#This Row],[POA]],".",Tabla1[[#This Row],[SRS]],".",Tabla1[[#This Row],[AREA]],".",Tabla1[[#This Row],[TIPO]]))</f>
        <v/>
      </c>
      <c r="C1440" s="403" t="str">
        <f>IF(Tabla1[[#This Row],[Código_Actividad]]="","",'Formulario PPGR1'!#REF!)</f>
        <v/>
      </c>
      <c r="D1440" s="403" t="str">
        <f>IF(Tabla1[[#This Row],[Código_Actividad]]="","",'Formulario PPGR1'!#REF!)</f>
        <v/>
      </c>
      <c r="E1440" s="403" t="str">
        <f>IF(Tabla1[[#This Row],[Código_Actividad]]="","",'Formulario PPGR1'!#REF!)</f>
        <v/>
      </c>
      <c r="F1440" s="403" t="str">
        <f>IF(Tabla1[[#This Row],[Código_Actividad]]="","",'Formulario PPGR1'!#REF!)</f>
        <v/>
      </c>
      <c r="G1440" s="400"/>
      <c r="H1440" s="419" t="str">
        <f>IFERROR(VLOOKUP(Tabla1[[#This Row],[Código_Actividad]],'Formulario PPGR2'!$H$10:$I$1048576,2,FALSE),"")</f>
        <v/>
      </c>
      <c r="I1440" s="336" t="str">
        <f>IFERROR(VLOOKUP(Tabla1[[#This Row],[Código_Actividad]],Tabla2[[Código]:[Total de Acciones ]],15,FALSE),"")</f>
        <v/>
      </c>
      <c r="J1440" s="556"/>
      <c r="K1440" s="558" t="str">
        <f>IFERROR(VLOOKUP($J1440,[10]LSIns!$B$5:$C$45,2,FALSE),"")</f>
        <v/>
      </c>
      <c r="L1440" s="557"/>
      <c r="M1440" s="401" t="str">
        <f>IFERROR(VLOOKUP($L1440,[4]Insumos!$C$2:$F$517,2,FALSE),"")</f>
        <v/>
      </c>
      <c r="N1440" s="505"/>
      <c r="O1440" s="402" t="str">
        <f>IFERROR(VLOOKUP($L1440,[4]Insumos!$C$2:$F$517,3,FALSE),"")</f>
        <v/>
      </c>
      <c r="P1440" s="337" t="e">
        <f>+Tabla1[[#This Row],[Precio Unitario]]*Tabla1[[#This Row],[Cantidad de Insumos]]</f>
        <v>#VALUE!</v>
      </c>
      <c r="Q1440" s="402" t="str">
        <f>IFERROR(VLOOKUP($L1440,[4]Insumos!$C$2:$F$517,4,FALSE),"")</f>
        <v/>
      </c>
      <c r="R1440" s="571"/>
    </row>
    <row r="1441" spans="2:18" x14ac:dyDescent="0.25">
      <c r="B1441" s="403" t="str">
        <f>IF(Tabla1[[#This Row],[Código_Actividad]]="","",CONCATENATE(Tabla1[[#This Row],[POA]],".",Tabla1[[#This Row],[SRS]],".",Tabla1[[#This Row],[AREA]],".",Tabla1[[#This Row],[TIPO]]))</f>
        <v/>
      </c>
      <c r="C1441" s="403" t="str">
        <f>IF(Tabla1[[#This Row],[Código_Actividad]]="","",'Formulario PPGR1'!#REF!)</f>
        <v/>
      </c>
      <c r="D1441" s="403" t="str">
        <f>IF(Tabla1[[#This Row],[Código_Actividad]]="","",'Formulario PPGR1'!#REF!)</f>
        <v/>
      </c>
      <c r="E1441" s="403" t="str">
        <f>IF(Tabla1[[#This Row],[Código_Actividad]]="","",'Formulario PPGR1'!#REF!)</f>
        <v/>
      </c>
      <c r="F1441" s="403" t="str">
        <f>IF(Tabla1[[#This Row],[Código_Actividad]]="","",'Formulario PPGR1'!#REF!)</f>
        <v/>
      </c>
      <c r="G1441" s="400"/>
      <c r="H1441" s="419" t="str">
        <f>IFERROR(VLOOKUP(Tabla1[[#This Row],[Código_Actividad]],'Formulario PPGR2'!$H$10:$I$1048576,2,FALSE),"")</f>
        <v/>
      </c>
      <c r="I1441" s="336" t="str">
        <f>IFERROR(VLOOKUP(Tabla1[[#This Row],[Código_Actividad]],Tabla2[[Código]:[Total de Acciones ]],15,FALSE),"")</f>
        <v/>
      </c>
      <c r="J1441" s="556"/>
      <c r="K1441" s="558" t="str">
        <f>IFERROR(VLOOKUP($J1441,[10]LSIns!$B$5:$C$45,2,FALSE),"")</f>
        <v/>
      </c>
      <c r="L1441" s="557"/>
      <c r="M1441" s="401" t="str">
        <f>IFERROR(VLOOKUP($L1441,[4]Insumos!$C$2:$F$517,2,FALSE),"")</f>
        <v/>
      </c>
      <c r="N1441" s="505"/>
      <c r="O1441" s="402" t="str">
        <f>IFERROR(VLOOKUP($L1441,[4]Insumos!$C$2:$F$517,3,FALSE),"")</f>
        <v/>
      </c>
      <c r="P1441" s="337" t="e">
        <f>+Tabla1[[#This Row],[Precio Unitario]]*Tabla1[[#This Row],[Cantidad de Insumos]]</f>
        <v>#VALUE!</v>
      </c>
      <c r="Q1441" s="402" t="str">
        <f>IFERROR(VLOOKUP($L1441,[4]Insumos!$C$2:$F$517,4,FALSE),"")</f>
        <v/>
      </c>
      <c r="R1441" s="571"/>
    </row>
    <row r="1442" spans="2:18" x14ac:dyDescent="0.25">
      <c r="B1442" s="403" t="str">
        <f>IF(Tabla1[[#This Row],[Código_Actividad]]="","",CONCATENATE(Tabla1[[#This Row],[POA]],".",Tabla1[[#This Row],[SRS]],".",Tabla1[[#This Row],[AREA]],".",Tabla1[[#This Row],[TIPO]]))</f>
        <v/>
      </c>
      <c r="C1442" s="403" t="str">
        <f>IF(Tabla1[[#This Row],[Código_Actividad]]="","",'Formulario PPGR1'!#REF!)</f>
        <v/>
      </c>
      <c r="D1442" s="403" t="str">
        <f>IF(Tabla1[[#This Row],[Código_Actividad]]="","",'Formulario PPGR1'!#REF!)</f>
        <v/>
      </c>
      <c r="E1442" s="403" t="str">
        <f>IF(Tabla1[[#This Row],[Código_Actividad]]="","",'Formulario PPGR1'!#REF!)</f>
        <v/>
      </c>
      <c r="F1442" s="403" t="str">
        <f>IF(Tabla1[[#This Row],[Código_Actividad]]="","",'Formulario PPGR1'!#REF!)</f>
        <v/>
      </c>
      <c r="G1442" s="400"/>
      <c r="H1442" s="419" t="str">
        <f>IFERROR(VLOOKUP(Tabla1[[#This Row],[Código_Actividad]],'Formulario PPGR2'!$H$10:$I$1048576,2,FALSE),"")</f>
        <v/>
      </c>
      <c r="I1442" s="336" t="str">
        <f>IFERROR(VLOOKUP(Tabla1[[#This Row],[Código_Actividad]],Tabla2[[Código]:[Total de Acciones ]],15,FALSE),"")</f>
        <v/>
      </c>
      <c r="J1442" s="556"/>
      <c r="K1442" s="558" t="str">
        <f>IFERROR(VLOOKUP($J1442,[10]LSIns!$B$5:$C$45,2,FALSE),"")</f>
        <v/>
      </c>
      <c r="L1442" s="557"/>
      <c r="M1442" s="401" t="str">
        <f>IFERROR(VLOOKUP($L1442,[4]Insumos!$C$2:$F$517,2,FALSE),"")</f>
        <v/>
      </c>
      <c r="N1442" s="505"/>
      <c r="O1442" s="402" t="str">
        <f>IFERROR(VLOOKUP($L1442,[4]Insumos!$C$2:$F$517,3,FALSE),"")</f>
        <v/>
      </c>
      <c r="P1442" s="337" t="e">
        <f>+Tabla1[[#This Row],[Precio Unitario]]*Tabla1[[#This Row],[Cantidad de Insumos]]</f>
        <v>#VALUE!</v>
      </c>
      <c r="Q1442" s="402" t="str">
        <f>IFERROR(VLOOKUP($L1442,[4]Insumos!$C$2:$F$517,4,FALSE),"")</f>
        <v/>
      </c>
      <c r="R1442" s="571"/>
    </row>
    <row r="1443" spans="2:18" x14ac:dyDescent="0.25">
      <c r="B1443" s="403" t="str">
        <f>IF(Tabla1[[#This Row],[Código_Actividad]]="","",CONCATENATE(Tabla1[[#This Row],[POA]],".",Tabla1[[#This Row],[SRS]],".",Tabla1[[#This Row],[AREA]],".",Tabla1[[#This Row],[TIPO]]))</f>
        <v/>
      </c>
      <c r="C1443" s="403" t="str">
        <f>IF(Tabla1[[#This Row],[Código_Actividad]]="","",'Formulario PPGR1'!#REF!)</f>
        <v/>
      </c>
      <c r="D1443" s="403" t="str">
        <f>IF(Tabla1[[#This Row],[Código_Actividad]]="","",'Formulario PPGR1'!#REF!)</f>
        <v/>
      </c>
      <c r="E1443" s="403" t="str">
        <f>IF(Tabla1[[#This Row],[Código_Actividad]]="","",'Formulario PPGR1'!#REF!)</f>
        <v/>
      </c>
      <c r="F1443" s="403" t="str">
        <f>IF(Tabla1[[#This Row],[Código_Actividad]]="","",'Formulario PPGR1'!#REF!)</f>
        <v/>
      </c>
      <c r="G1443" s="400"/>
      <c r="H1443" s="419" t="str">
        <f>IFERROR(VLOOKUP(Tabla1[[#This Row],[Código_Actividad]],'Formulario PPGR2'!$H$10:$I$1048576,2,FALSE),"")</f>
        <v/>
      </c>
      <c r="I1443" s="336" t="str">
        <f>IFERROR(VLOOKUP(Tabla1[[#This Row],[Código_Actividad]],Tabla2[[Código]:[Total de Acciones ]],15,FALSE),"")</f>
        <v/>
      </c>
      <c r="J1443" s="556"/>
      <c r="K1443" s="558" t="str">
        <f>IFERROR(VLOOKUP($J1443,[10]LSIns!$B$5:$C$45,2,FALSE),"")</f>
        <v/>
      </c>
      <c r="L1443" s="557"/>
      <c r="M1443" s="401" t="str">
        <f>IFERROR(VLOOKUP($L1443,[4]Insumos!$C$2:$F$517,2,FALSE),"")</f>
        <v/>
      </c>
      <c r="N1443" s="505"/>
      <c r="O1443" s="402" t="str">
        <f>IFERROR(VLOOKUP($L1443,[4]Insumos!$C$2:$F$517,3,FALSE),"")</f>
        <v/>
      </c>
      <c r="P1443" s="337" t="e">
        <f>+Tabla1[[#This Row],[Precio Unitario]]*Tabla1[[#This Row],[Cantidad de Insumos]]</f>
        <v>#VALUE!</v>
      </c>
      <c r="Q1443" s="402" t="str">
        <f>IFERROR(VLOOKUP($L1443,[4]Insumos!$C$2:$F$517,4,FALSE),"")</f>
        <v/>
      </c>
      <c r="R1443" s="571"/>
    </row>
    <row r="1444" spans="2:18" x14ac:dyDescent="0.25">
      <c r="B1444" s="403" t="str">
        <f>IF(Tabla1[[#This Row],[Código_Actividad]]="","",CONCATENATE(Tabla1[[#This Row],[POA]],".",Tabla1[[#This Row],[SRS]],".",Tabla1[[#This Row],[AREA]],".",Tabla1[[#This Row],[TIPO]]))</f>
        <v/>
      </c>
      <c r="C1444" s="403" t="str">
        <f>IF(Tabla1[[#This Row],[Código_Actividad]]="","",'Formulario PPGR1'!#REF!)</f>
        <v/>
      </c>
      <c r="D1444" s="403" t="str">
        <f>IF(Tabla1[[#This Row],[Código_Actividad]]="","",'Formulario PPGR1'!#REF!)</f>
        <v/>
      </c>
      <c r="E1444" s="403" t="str">
        <f>IF(Tabla1[[#This Row],[Código_Actividad]]="","",'Formulario PPGR1'!#REF!)</f>
        <v/>
      </c>
      <c r="F1444" s="403" t="str">
        <f>IF(Tabla1[[#This Row],[Código_Actividad]]="","",'Formulario PPGR1'!#REF!)</f>
        <v/>
      </c>
      <c r="G1444" s="400"/>
      <c r="H1444" s="419" t="str">
        <f>IFERROR(VLOOKUP(Tabla1[[#This Row],[Código_Actividad]],'Formulario PPGR2'!$H$10:$I$1048576,2,FALSE),"")</f>
        <v/>
      </c>
      <c r="I1444" s="336" t="str">
        <f>IFERROR(VLOOKUP(Tabla1[[#This Row],[Código_Actividad]],Tabla2[[Código]:[Total de Acciones ]],15,FALSE),"")</f>
        <v/>
      </c>
      <c r="J1444" s="556"/>
      <c r="K1444" s="558" t="str">
        <f>IFERROR(VLOOKUP($J1444,[10]LSIns!$B$5:$C$45,2,FALSE),"")</f>
        <v/>
      </c>
      <c r="L1444" s="557"/>
      <c r="M1444" s="401" t="str">
        <f>IFERROR(VLOOKUP($L1444,[4]Insumos!$C$2:$F$517,2,FALSE),"")</f>
        <v/>
      </c>
      <c r="N1444" s="505"/>
      <c r="O1444" s="402" t="str">
        <f>IFERROR(VLOOKUP($L1444,[4]Insumos!$C$2:$F$517,3,FALSE),"")</f>
        <v/>
      </c>
      <c r="P1444" s="337" t="e">
        <f>+Tabla1[[#This Row],[Precio Unitario]]*Tabla1[[#This Row],[Cantidad de Insumos]]</f>
        <v>#VALUE!</v>
      </c>
      <c r="Q1444" s="402" t="str">
        <f>IFERROR(VLOOKUP($L1444,[4]Insumos!$C$2:$F$517,4,FALSE),"")</f>
        <v/>
      </c>
      <c r="R1444" s="571"/>
    </row>
    <row r="1445" spans="2:18" x14ac:dyDescent="0.25">
      <c r="B1445" s="403" t="str">
        <f>IF(Tabla1[[#This Row],[Código_Actividad]]="","",CONCATENATE(Tabla1[[#This Row],[POA]],".",Tabla1[[#This Row],[SRS]],".",Tabla1[[#This Row],[AREA]],".",Tabla1[[#This Row],[TIPO]]))</f>
        <v/>
      </c>
      <c r="C1445" s="403" t="str">
        <f>IF(Tabla1[[#This Row],[Código_Actividad]]="","",'Formulario PPGR1'!#REF!)</f>
        <v/>
      </c>
      <c r="D1445" s="403" t="str">
        <f>IF(Tabla1[[#This Row],[Código_Actividad]]="","",'Formulario PPGR1'!#REF!)</f>
        <v/>
      </c>
      <c r="E1445" s="403" t="str">
        <f>IF(Tabla1[[#This Row],[Código_Actividad]]="","",'Formulario PPGR1'!#REF!)</f>
        <v/>
      </c>
      <c r="F1445" s="403" t="str">
        <f>IF(Tabla1[[#This Row],[Código_Actividad]]="","",'Formulario PPGR1'!#REF!)</f>
        <v/>
      </c>
      <c r="G1445" s="400"/>
      <c r="H1445" s="419" t="str">
        <f>IFERROR(VLOOKUP(Tabla1[[#This Row],[Código_Actividad]],'Formulario PPGR2'!$H$10:$I$1048576,2,FALSE),"")</f>
        <v/>
      </c>
      <c r="I1445" s="336" t="str">
        <f>IFERROR(VLOOKUP(Tabla1[[#This Row],[Código_Actividad]],Tabla2[[Código]:[Total de Acciones ]],15,FALSE),"")</f>
        <v/>
      </c>
      <c r="J1445" s="556"/>
      <c r="K1445" s="558" t="str">
        <f>IFERROR(VLOOKUP($J1445,[10]LSIns!$B$5:$C$45,2,FALSE),"")</f>
        <v/>
      </c>
      <c r="L1445" s="557"/>
      <c r="M1445" s="401" t="str">
        <f>IFERROR(VLOOKUP($L1445,[4]Insumos!$C$2:$F$517,2,FALSE),"")</f>
        <v/>
      </c>
      <c r="N1445" s="505"/>
      <c r="O1445" s="402" t="str">
        <f>IFERROR(VLOOKUP($L1445,[4]Insumos!$C$2:$F$517,3,FALSE),"")</f>
        <v/>
      </c>
      <c r="P1445" s="337" t="e">
        <f>+Tabla1[[#This Row],[Precio Unitario]]*Tabla1[[#This Row],[Cantidad de Insumos]]</f>
        <v>#VALUE!</v>
      </c>
      <c r="Q1445" s="402" t="str">
        <f>IFERROR(VLOOKUP($L1445,[4]Insumos!$C$2:$F$517,4,FALSE),"")</f>
        <v/>
      </c>
      <c r="R1445" s="571"/>
    </row>
    <row r="1446" spans="2:18" x14ac:dyDescent="0.25">
      <c r="B1446" s="403" t="str">
        <f>IF(Tabla1[[#This Row],[Código_Actividad]]="","",CONCATENATE(Tabla1[[#This Row],[POA]],".",Tabla1[[#This Row],[SRS]],".",Tabla1[[#This Row],[AREA]],".",Tabla1[[#This Row],[TIPO]]))</f>
        <v/>
      </c>
      <c r="C1446" s="403" t="str">
        <f>IF(Tabla1[[#This Row],[Código_Actividad]]="","",'Formulario PPGR1'!#REF!)</f>
        <v/>
      </c>
      <c r="D1446" s="403" t="str">
        <f>IF(Tabla1[[#This Row],[Código_Actividad]]="","",'Formulario PPGR1'!#REF!)</f>
        <v/>
      </c>
      <c r="E1446" s="403" t="str">
        <f>IF(Tabla1[[#This Row],[Código_Actividad]]="","",'Formulario PPGR1'!#REF!)</f>
        <v/>
      </c>
      <c r="F1446" s="403" t="str">
        <f>IF(Tabla1[[#This Row],[Código_Actividad]]="","",'Formulario PPGR1'!#REF!)</f>
        <v/>
      </c>
      <c r="G1446" s="400"/>
      <c r="H1446" s="419" t="str">
        <f>IFERROR(VLOOKUP(Tabla1[[#This Row],[Código_Actividad]],'Formulario PPGR2'!$H$10:$I$1048576,2,FALSE),"")</f>
        <v/>
      </c>
      <c r="I1446" s="336" t="str">
        <f>IFERROR(VLOOKUP(Tabla1[[#This Row],[Código_Actividad]],Tabla2[[Código]:[Total de Acciones ]],15,FALSE),"")</f>
        <v/>
      </c>
      <c r="J1446" s="556"/>
      <c r="K1446" s="558" t="str">
        <f>IFERROR(VLOOKUP($J1446,[10]LSIns!$B$5:$C$45,2,FALSE),"")</f>
        <v/>
      </c>
      <c r="L1446" s="557"/>
      <c r="M1446" s="401" t="str">
        <f>IFERROR(VLOOKUP($L1446,[4]Insumos!$C$2:$F$517,2,FALSE),"")</f>
        <v/>
      </c>
      <c r="N1446" s="505"/>
      <c r="O1446" s="402" t="str">
        <f>IFERROR(VLOOKUP($L1446,[4]Insumos!$C$2:$F$517,3,FALSE),"")</f>
        <v/>
      </c>
      <c r="P1446" s="337" t="e">
        <f>+Tabla1[[#This Row],[Precio Unitario]]*Tabla1[[#This Row],[Cantidad de Insumos]]</f>
        <v>#VALUE!</v>
      </c>
      <c r="Q1446" s="402" t="str">
        <f>IFERROR(VLOOKUP($L1446,[4]Insumos!$C$2:$F$517,4,FALSE),"")</f>
        <v/>
      </c>
      <c r="R1446" s="571"/>
    </row>
    <row r="1447" spans="2:18" x14ac:dyDescent="0.25">
      <c r="B1447" s="403" t="str">
        <f>IF(Tabla1[[#This Row],[Código_Actividad]]="","",CONCATENATE(Tabla1[[#This Row],[POA]],".",Tabla1[[#This Row],[SRS]],".",Tabla1[[#This Row],[AREA]],".",Tabla1[[#This Row],[TIPO]]))</f>
        <v/>
      </c>
      <c r="C1447" s="403" t="str">
        <f>IF(Tabla1[[#This Row],[Código_Actividad]]="","",'Formulario PPGR1'!#REF!)</f>
        <v/>
      </c>
      <c r="D1447" s="403" t="str">
        <f>IF(Tabla1[[#This Row],[Código_Actividad]]="","",'Formulario PPGR1'!#REF!)</f>
        <v/>
      </c>
      <c r="E1447" s="403" t="str">
        <f>IF(Tabla1[[#This Row],[Código_Actividad]]="","",'Formulario PPGR1'!#REF!)</f>
        <v/>
      </c>
      <c r="F1447" s="403" t="str">
        <f>IF(Tabla1[[#This Row],[Código_Actividad]]="","",'Formulario PPGR1'!#REF!)</f>
        <v/>
      </c>
      <c r="G1447" s="400"/>
      <c r="H1447" s="419" t="str">
        <f>IFERROR(VLOOKUP(Tabla1[[#This Row],[Código_Actividad]],'Formulario PPGR2'!$H$10:$I$1048576,2,FALSE),"")</f>
        <v/>
      </c>
      <c r="I1447" s="336" t="str">
        <f>IFERROR(VLOOKUP(Tabla1[[#This Row],[Código_Actividad]],Tabla2[[Código]:[Total de Acciones ]],15,FALSE),"")</f>
        <v/>
      </c>
      <c r="J1447" s="556"/>
      <c r="K1447" s="558" t="str">
        <f>IFERROR(VLOOKUP($J1447,[10]LSIns!$B$5:$C$45,2,FALSE),"")</f>
        <v/>
      </c>
      <c r="L1447" s="557"/>
      <c r="M1447" s="401" t="str">
        <f>IFERROR(VLOOKUP($L1447,[4]Insumos!$C$2:$F$517,2,FALSE),"")</f>
        <v/>
      </c>
      <c r="N1447" s="505"/>
      <c r="O1447" s="402" t="str">
        <f>IFERROR(VLOOKUP($L1447,[4]Insumos!$C$2:$F$517,3,FALSE),"")</f>
        <v/>
      </c>
      <c r="P1447" s="337" t="e">
        <f>+Tabla1[[#This Row],[Precio Unitario]]*Tabla1[[#This Row],[Cantidad de Insumos]]</f>
        <v>#VALUE!</v>
      </c>
      <c r="Q1447" s="402" t="str">
        <f>IFERROR(VLOOKUP($L1447,[4]Insumos!$C$2:$F$517,4,FALSE),"")</f>
        <v/>
      </c>
      <c r="R1447" s="571"/>
    </row>
    <row r="1448" spans="2:18" x14ac:dyDescent="0.25">
      <c r="B1448" s="403" t="str">
        <f>IF(Tabla1[[#This Row],[Código_Actividad]]="","",CONCATENATE(Tabla1[[#This Row],[POA]],".",Tabla1[[#This Row],[SRS]],".",Tabla1[[#This Row],[AREA]],".",Tabla1[[#This Row],[TIPO]]))</f>
        <v/>
      </c>
      <c r="C1448" s="403" t="str">
        <f>IF(Tabla1[[#This Row],[Código_Actividad]]="","",'Formulario PPGR1'!#REF!)</f>
        <v/>
      </c>
      <c r="D1448" s="403" t="str">
        <f>IF(Tabla1[[#This Row],[Código_Actividad]]="","",'Formulario PPGR1'!#REF!)</f>
        <v/>
      </c>
      <c r="E1448" s="403" t="str">
        <f>IF(Tabla1[[#This Row],[Código_Actividad]]="","",'Formulario PPGR1'!#REF!)</f>
        <v/>
      </c>
      <c r="F1448" s="403" t="str">
        <f>IF(Tabla1[[#This Row],[Código_Actividad]]="","",'Formulario PPGR1'!#REF!)</f>
        <v/>
      </c>
      <c r="G1448" s="400"/>
      <c r="H1448" s="419" t="str">
        <f>IFERROR(VLOOKUP(Tabla1[[#This Row],[Código_Actividad]],'Formulario PPGR2'!$H$10:$I$1048576,2,FALSE),"")</f>
        <v/>
      </c>
      <c r="I1448" s="336" t="str">
        <f>IFERROR(VLOOKUP(Tabla1[[#This Row],[Código_Actividad]],Tabla2[[Código]:[Total de Acciones ]],15,FALSE),"")</f>
        <v/>
      </c>
      <c r="J1448" s="556"/>
      <c r="K1448" s="558" t="str">
        <f>IFERROR(VLOOKUP($J1448,[10]LSIns!$B$5:$C$45,2,FALSE),"")</f>
        <v/>
      </c>
      <c r="L1448" s="557"/>
      <c r="M1448" s="401" t="str">
        <f>IFERROR(VLOOKUP($L1448,[4]Insumos!$C$2:$F$517,2,FALSE),"")</f>
        <v/>
      </c>
      <c r="N1448" s="505"/>
      <c r="O1448" s="402" t="str">
        <f>IFERROR(VLOOKUP($L1448,[4]Insumos!$C$2:$F$517,3,FALSE),"")</f>
        <v/>
      </c>
      <c r="P1448" s="337" t="e">
        <f>+Tabla1[[#This Row],[Precio Unitario]]*Tabla1[[#This Row],[Cantidad de Insumos]]</f>
        <v>#VALUE!</v>
      </c>
      <c r="Q1448" s="402" t="str">
        <f>IFERROR(VLOOKUP($L1448,[4]Insumos!$C$2:$F$517,4,FALSE),"")</f>
        <v/>
      </c>
      <c r="R1448" s="571"/>
    </row>
    <row r="1449" spans="2:18" x14ac:dyDescent="0.25">
      <c r="B1449" s="403" t="str">
        <f>IF(Tabla1[[#This Row],[Código_Actividad]]="","",CONCATENATE(Tabla1[[#This Row],[POA]],".",Tabla1[[#This Row],[SRS]],".",Tabla1[[#This Row],[AREA]],".",Tabla1[[#This Row],[TIPO]]))</f>
        <v/>
      </c>
      <c r="C1449" s="403" t="str">
        <f>IF(Tabla1[[#This Row],[Código_Actividad]]="","",'Formulario PPGR1'!#REF!)</f>
        <v/>
      </c>
      <c r="D1449" s="403" t="str">
        <f>IF(Tabla1[[#This Row],[Código_Actividad]]="","",'Formulario PPGR1'!#REF!)</f>
        <v/>
      </c>
      <c r="E1449" s="403" t="str">
        <f>IF(Tabla1[[#This Row],[Código_Actividad]]="","",'Formulario PPGR1'!#REF!)</f>
        <v/>
      </c>
      <c r="F1449" s="403" t="str">
        <f>IF(Tabla1[[#This Row],[Código_Actividad]]="","",'Formulario PPGR1'!#REF!)</f>
        <v/>
      </c>
      <c r="G1449" s="400"/>
      <c r="H1449" s="419" t="str">
        <f>IFERROR(VLOOKUP(Tabla1[[#This Row],[Código_Actividad]],'Formulario PPGR2'!$H$10:$I$1048576,2,FALSE),"")</f>
        <v/>
      </c>
      <c r="I1449" s="336" t="str">
        <f>IFERROR(VLOOKUP(Tabla1[[#This Row],[Código_Actividad]],Tabla2[[Código]:[Total de Acciones ]],15,FALSE),"")</f>
        <v/>
      </c>
      <c r="J1449" s="556"/>
      <c r="K1449" s="558" t="str">
        <f>IFERROR(VLOOKUP($J1449,[10]LSIns!$B$5:$C$45,2,FALSE),"")</f>
        <v/>
      </c>
      <c r="L1449" s="557"/>
      <c r="M1449" s="401" t="str">
        <f>IFERROR(VLOOKUP($L1449,[4]Insumos!$C$2:$F$517,2,FALSE),"")</f>
        <v/>
      </c>
      <c r="N1449" s="505"/>
      <c r="O1449" s="402" t="str">
        <f>IFERROR(VLOOKUP($L1449,[4]Insumos!$C$2:$F$517,3,FALSE),"")</f>
        <v/>
      </c>
      <c r="P1449" s="337" t="e">
        <f>+Tabla1[[#This Row],[Precio Unitario]]*Tabla1[[#This Row],[Cantidad de Insumos]]</f>
        <v>#VALUE!</v>
      </c>
      <c r="Q1449" s="402" t="str">
        <f>IFERROR(VLOOKUP($L1449,[4]Insumos!$C$2:$F$517,4,FALSE),"")</f>
        <v/>
      </c>
      <c r="R1449" s="571"/>
    </row>
    <row r="1450" spans="2:18" x14ac:dyDescent="0.25">
      <c r="B1450" s="403" t="str">
        <f>IF(Tabla1[[#This Row],[Código_Actividad]]="","",CONCATENATE(Tabla1[[#This Row],[POA]],".",Tabla1[[#This Row],[SRS]],".",Tabla1[[#This Row],[AREA]],".",Tabla1[[#This Row],[TIPO]]))</f>
        <v/>
      </c>
      <c r="C1450" s="403" t="str">
        <f>IF(Tabla1[[#This Row],[Código_Actividad]]="","",'Formulario PPGR1'!#REF!)</f>
        <v/>
      </c>
      <c r="D1450" s="403" t="str">
        <f>IF(Tabla1[[#This Row],[Código_Actividad]]="","",'Formulario PPGR1'!#REF!)</f>
        <v/>
      </c>
      <c r="E1450" s="403" t="str">
        <f>IF(Tabla1[[#This Row],[Código_Actividad]]="","",'Formulario PPGR1'!#REF!)</f>
        <v/>
      </c>
      <c r="F1450" s="403" t="str">
        <f>IF(Tabla1[[#This Row],[Código_Actividad]]="","",'Formulario PPGR1'!#REF!)</f>
        <v/>
      </c>
      <c r="G1450" s="400"/>
      <c r="H1450" s="419" t="str">
        <f>IFERROR(VLOOKUP(Tabla1[[#This Row],[Código_Actividad]],'Formulario PPGR2'!$H$10:$I$1048576,2,FALSE),"")</f>
        <v/>
      </c>
      <c r="I1450" s="336" t="str">
        <f>IFERROR(VLOOKUP(Tabla1[[#This Row],[Código_Actividad]],Tabla2[[Código]:[Total de Acciones ]],15,FALSE),"")</f>
        <v/>
      </c>
      <c r="J1450" s="556"/>
      <c r="K1450" s="558" t="str">
        <f>IFERROR(VLOOKUP($J1450,[10]LSIns!$B$5:$C$45,2,FALSE),"")</f>
        <v/>
      </c>
      <c r="L1450" s="557"/>
      <c r="M1450" s="401" t="str">
        <f>IFERROR(VLOOKUP($L1450,[4]Insumos!$C$2:$F$517,2,FALSE),"")</f>
        <v/>
      </c>
      <c r="N1450" s="505"/>
      <c r="O1450" s="402" t="str">
        <f>IFERROR(VLOOKUP($L1450,[4]Insumos!$C$2:$F$517,3,FALSE),"")</f>
        <v/>
      </c>
      <c r="P1450" s="337" t="e">
        <f>+Tabla1[[#This Row],[Precio Unitario]]*Tabla1[[#This Row],[Cantidad de Insumos]]</f>
        <v>#VALUE!</v>
      </c>
      <c r="Q1450" s="402" t="str">
        <f>IFERROR(VLOOKUP($L1450,[4]Insumos!$C$2:$F$517,4,FALSE),"")</f>
        <v/>
      </c>
      <c r="R1450" s="571"/>
    </row>
    <row r="1451" spans="2:18" x14ac:dyDescent="0.25">
      <c r="B1451" s="403" t="str">
        <f>IF(Tabla1[[#This Row],[Código_Actividad]]="","",CONCATENATE(Tabla1[[#This Row],[POA]],".",Tabla1[[#This Row],[SRS]],".",Tabla1[[#This Row],[AREA]],".",Tabla1[[#This Row],[TIPO]]))</f>
        <v/>
      </c>
      <c r="C1451" s="403" t="str">
        <f>IF(Tabla1[[#This Row],[Código_Actividad]]="","",'Formulario PPGR1'!#REF!)</f>
        <v/>
      </c>
      <c r="D1451" s="403" t="str">
        <f>IF(Tabla1[[#This Row],[Código_Actividad]]="","",'Formulario PPGR1'!#REF!)</f>
        <v/>
      </c>
      <c r="E1451" s="403" t="str">
        <f>IF(Tabla1[[#This Row],[Código_Actividad]]="","",'Formulario PPGR1'!#REF!)</f>
        <v/>
      </c>
      <c r="F1451" s="403" t="str">
        <f>IF(Tabla1[[#This Row],[Código_Actividad]]="","",'Formulario PPGR1'!#REF!)</f>
        <v/>
      </c>
      <c r="G1451" s="400"/>
      <c r="H1451" s="419" t="str">
        <f>IFERROR(VLOOKUP(Tabla1[[#This Row],[Código_Actividad]],'Formulario PPGR2'!$H$10:$I$1048576,2,FALSE),"")</f>
        <v/>
      </c>
      <c r="I1451" s="336" t="str">
        <f>IFERROR(VLOOKUP(Tabla1[[#This Row],[Código_Actividad]],Tabla2[[Código]:[Total de Acciones ]],15,FALSE),"")</f>
        <v/>
      </c>
      <c r="J1451" s="556"/>
      <c r="K1451" s="558" t="str">
        <f>IFERROR(VLOOKUP($J1451,[10]LSIns!$B$5:$C$45,2,FALSE),"")</f>
        <v/>
      </c>
      <c r="L1451" s="557"/>
      <c r="M1451" s="401" t="str">
        <f>IFERROR(VLOOKUP($L1451,[4]Insumos!$C$2:$F$517,2,FALSE),"")</f>
        <v/>
      </c>
      <c r="N1451" s="505"/>
      <c r="O1451" s="402" t="str">
        <f>IFERROR(VLOOKUP($L1451,[4]Insumos!$C$2:$F$517,3,FALSE),"")</f>
        <v/>
      </c>
      <c r="P1451" s="337" t="e">
        <f>+Tabla1[[#This Row],[Precio Unitario]]*Tabla1[[#This Row],[Cantidad de Insumos]]</f>
        <v>#VALUE!</v>
      </c>
      <c r="Q1451" s="402" t="str">
        <f>IFERROR(VLOOKUP($L1451,[4]Insumos!$C$2:$F$517,4,FALSE),"")</f>
        <v/>
      </c>
      <c r="R1451" s="571"/>
    </row>
    <row r="1452" spans="2:18" x14ac:dyDescent="0.25">
      <c r="B1452" s="403" t="str">
        <f>IF(Tabla1[[#This Row],[Código_Actividad]]="","",CONCATENATE(Tabla1[[#This Row],[POA]],".",Tabla1[[#This Row],[SRS]],".",Tabla1[[#This Row],[AREA]],".",Tabla1[[#This Row],[TIPO]]))</f>
        <v/>
      </c>
      <c r="C1452" s="403" t="str">
        <f>IF(Tabla1[[#This Row],[Código_Actividad]]="","",'Formulario PPGR1'!#REF!)</f>
        <v/>
      </c>
      <c r="D1452" s="403" t="str">
        <f>IF(Tabla1[[#This Row],[Código_Actividad]]="","",'Formulario PPGR1'!#REF!)</f>
        <v/>
      </c>
      <c r="E1452" s="403" t="str">
        <f>IF(Tabla1[[#This Row],[Código_Actividad]]="","",'Formulario PPGR1'!#REF!)</f>
        <v/>
      </c>
      <c r="F1452" s="403" t="str">
        <f>IF(Tabla1[[#This Row],[Código_Actividad]]="","",'Formulario PPGR1'!#REF!)</f>
        <v/>
      </c>
      <c r="G1452" s="400"/>
      <c r="H1452" s="419" t="str">
        <f>IFERROR(VLOOKUP(Tabla1[[#This Row],[Código_Actividad]],'Formulario PPGR2'!$H$10:$I$1048576,2,FALSE),"")</f>
        <v/>
      </c>
      <c r="I1452" s="336" t="str">
        <f>IFERROR(VLOOKUP(Tabla1[[#This Row],[Código_Actividad]],Tabla2[[Código]:[Total de Acciones ]],15,FALSE),"")</f>
        <v/>
      </c>
      <c r="J1452" s="556"/>
      <c r="K1452" s="558" t="str">
        <f>IFERROR(VLOOKUP($J1452,[10]LSIns!$B$5:$C$45,2,FALSE),"")</f>
        <v/>
      </c>
      <c r="L1452" s="557"/>
      <c r="M1452" s="401" t="str">
        <f>IFERROR(VLOOKUP($L1452,[4]Insumos!$C$2:$F$517,2,FALSE),"")</f>
        <v/>
      </c>
      <c r="N1452" s="505"/>
      <c r="O1452" s="402" t="str">
        <f>IFERROR(VLOOKUP($L1452,[4]Insumos!$C$2:$F$517,3,FALSE),"")</f>
        <v/>
      </c>
      <c r="P1452" s="337" t="e">
        <f>+Tabla1[[#This Row],[Precio Unitario]]*Tabla1[[#This Row],[Cantidad de Insumos]]</f>
        <v>#VALUE!</v>
      </c>
      <c r="Q1452" s="402" t="str">
        <f>IFERROR(VLOOKUP($L1452,[4]Insumos!$C$2:$F$517,4,FALSE),"")</f>
        <v/>
      </c>
      <c r="R1452" s="571"/>
    </row>
    <row r="1453" spans="2:18" x14ac:dyDescent="0.25">
      <c r="B1453" s="403" t="str">
        <f>IF(Tabla1[[#This Row],[Código_Actividad]]="","",CONCATENATE(Tabla1[[#This Row],[POA]],".",Tabla1[[#This Row],[SRS]],".",Tabla1[[#This Row],[AREA]],".",Tabla1[[#This Row],[TIPO]]))</f>
        <v/>
      </c>
      <c r="C1453" s="403" t="str">
        <f>IF(Tabla1[[#This Row],[Código_Actividad]]="","",'Formulario PPGR1'!#REF!)</f>
        <v/>
      </c>
      <c r="D1453" s="403" t="str">
        <f>IF(Tabla1[[#This Row],[Código_Actividad]]="","",'Formulario PPGR1'!#REF!)</f>
        <v/>
      </c>
      <c r="E1453" s="403" t="str">
        <f>IF(Tabla1[[#This Row],[Código_Actividad]]="","",'Formulario PPGR1'!#REF!)</f>
        <v/>
      </c>
      <c r="F1453" s="403" t="str">
        <f>IF(Tabla1[[#This Row],[Código_Actividad]]="","",'Formulario PPGR1'!#REF!)</f>
        <v/>
      </c>
      <c r="G1453" s="400"/>
      <c r="H1453" s="419" t="str">
        <f>IFERROR(VLOOKUP(Tabla1[[#This Row],[Código_Actividad]],'Formulario PPGR2'!$H$10:$I$1048576,2,FALSE),"")</f>
        <v/>
      </c>
      <c r="I1453" s="336" t="str">
        <f>IFERROR(VLOOKUP(Tabla1[[#This Row],[Código_Actividad]],Tabla2[[Código]:[Total de Acciones ]],15,FALSE),"")</f>
        <v/>
      </c>
      <c r="J1453" s="556"/>
      <c r="K1453" s="558" t="str">
        <f>IFERROR(VLOOKUP($J1453,[10]LSIns!$B$5:$C$45,2,FALSE),"")</f>
        <v/>
      </c>
      <c r="L1453" s="557"/>
      <c r="M1453" s="401" t="str">
        <f>IFERROR(VLOOKUP($L1453,[4]Insumos!$C$2:$F$517,2,FALSE),"")</f>
        <v/>
      </c>
      <c r="N1453" s="505"/>
      <c r="O1453" s="402" t="str">
        <f>IFERROR(VLOOKUP($L1453,[4]Insumos!$C$2:$F$517,3,FALSE),"")</f>
        <v/>
      </c>
      <c r="P1453" s="337" t="e">
        <f>+Tabla1[[#This Row],[Precio Unitario]]*Tabla1[[#This Row],[Cantidad de Insumos]]</f>
        <v>#VALUE!</v>
      </c>
      <c r="Q1453" s="402" t="str">
        <f>IFERROR(VLOOKUP($L1453,[4]Insumos!$C$2:$F$517,4,FALSE),"")</f>
        <v/>
      </c>
      <c r="R1453" s="571"/>
    </row>
    <row r="1454" spans="2:18" x14ac:dyDescent="0.25">
      <c r="B1454" s="403" t="str">
        <f>IF(Tabla1[[#This Row],[Código_Actividad]]="","",CONCATENATE(Tabla1[[#This Row],[POA]],".",Tabla1[[#This Row],[SRS]],".",Tabla1[[#This Row],[AREA]],".",Tabla1[[#This Row],[TIPO]]))</f>
        <v/>
      </c>
      <c r="C1454" s="403" t="str">
        <f>IF(Tabla1[[#This Row],[Código_Actividad]]="","",'Formulario PPGR1'!#REF!)</f>
        <v/>
      </c>
      <c r="D1454" s="403" t="str">
        <f>IF(Tabla1[[#This Row],[Código_Actividad]]="","",'Formulario PPGR1'!#REF!)</f>
        <v/>
      </c>
      <c r="E1454" s="403" t="str">
        <f>IF(Tabla1[[#This Row],[Código_Actividad]]="","",'Formulario PPGR1'!#REF!)</f>
        <v/>
      </c>
      <c r="F1454" s="403" t="str">
        <f>IF(Tabla1[[#This Row],[Código_Actividad]]="","",'Formulario PPGR1'!#REF!)</f>
        <v/>
      </c>
      <c r="G1454" s="400"/>
      <c r="H1454" s="419" t="str">
        <f>IFERROR(VLOOKUP(Tabla1[[#This Row],[Código_Actividad]],'Formulario PPGR2'!$H$10:$I$1048576,2,FALSE),"")</f>
        <v/>
      </c>
      <c r="I1454" s="336" t="str">
        <f>IFERROR(VLOOKUP(Tabla1[[#This Row],[Código_Actividad]],Tabla2[[Código]:[Total de Acciones ]],15,FALSE),"")</f>
        <v/>
      </c>
      <c r="J1454" s="556"/>
      <c r="K1454" s="558" t="str">
        <f>IFERROR(VLOOKUP($J1454,[10]LSIns!$B$5:$C$45,2,FALSE),"")</f>
        <v/>
      </c>
      <c r="L1454" s="557"/>
      <c r="M1454" s="401" t="str">
        <f>IFERROR(VLOOKUP($L1454,[4]Insumos!$C$2:$F$517,2,FALSE),"")</f>
        <v/>
      </c>
      <c r="N1454" s="505"/>
      <c r="O1454" s="402" t="str">
        <f>IFERROR(VLOOKUP($L1454,[4]Insumos!$C$2:$F$517,3,FALSE),"")</f>
        <v/>
      </c>
      <c r="P1454" s="337" t="e">
        <f>+Tabla1[[#This Row],[Precio Unitario]]*Tabla1[[#This Row],[Cantidad de Insumos]]</f>
        <v>#VALUE!</v>
      </c>
      <c r="Q1454" s="402" t="str">
        <f>IFERROR(VLOOKUP($L1454,[4]Insumos!$C$2:$F$517,4,FALSE),"")</f>
        <v/>
      </c>
      <c r="R1454" s="571"/>
    </row>
    <row r="1455" spans="2:18" x14ac:dyDescent="0.25">
      <c r="B1455" s="403" t="str">
        <f>IF(Tabla1[[#This Row],[Código_Actividad]]="","",CONCATENATE(Tabla1[[#This Row],[POA]],".",Tabla1[[#This Row],[SRS]],".",Tabla1[[#This Row],[AREA]],".",Tabla1[[#This Row],[TIPO]]))</f>
        <v/>
      </c>
      <c r="C1455" s="403" t="str">
        <f>IF(Tabla1[[#This Row],[Código_Actividad]]="","",'Formulario PPGR1'!#REF!)</f>
        <v/>
      </c>
      <c r="D1455" s="403" t="str">
        <f>IF(Tabla1[[#This Row],[Código_Actividad]]="","",'Formulario PPGR1'!#REF!)</f>
        <v/>
      </c>
      <c r="E1455" s="403" t="str">
        <f>IF(Tabla1[[#This Row],[Código_Actividad]]="","",'Formulario PPGR1'!#REF!)</f>
        <v/>
      </c>
      <c r="F1455" s="403" t="str">
        <f>IF(Tabla1[[#This Row],[Código_Actividad]]="","",'Formulario PPGR1'!#REF!)</f>
        <v/>
      </c>
      <c r="G1455" s="400"/>
      <c r="H1455" s="419" t="str">
        <f>IFERROR(VLOOKUP(Tabla1[[#This Row],[Código_Actividad]],'Formulario PPGR2'!$H$10:$I$1048576,2,FALSE),"")</f>
        <v/>
      </c>
      <c r="I1455" s="336" t="str">
        <f>IFERROR(VLOOKUP(Tabla1[[#This Row],[Código_Actividad]],Tabla2[[Código]:[Total de Acciones ]],15,FALSE),"")</f>
        <v/>
      </c>
      <c r="J1455" s="556"/>
      <c r="K1455" s="558" t="str">
        <f>IFERROR(VLOOKUP($J1455,[10]LSIns!$B$5:$C$45,2,FALSE),"")</f>
        <v/>
      </c>
      <c r="L1455" s="557"/>
      <c r="M1455" s="401" t="str">
        <f>IFERROR(VLOOKUP($L1455,[4]Insumos!$C$2:$F$517,2,FALSE),"")</f>
        <v/>
      </c>
      <c r="N1455" s="505"/>
      <c r="O1455" s="402" t="str">
        <f>IFERROR(VLOOKUP($L1455,[4]Insumos!$C$2:$F$517,3,FALSE),"")</f>
        <v/>
      </c>
      <c r="P1455" s="337" t="e">
        <f>+Tabla1[[#This Row],[Precio Unitario]]*Tabla1[[#This Row],[Cantidad de Insumos]]</f>
        <v>#VALUE!</v>
      </c>
      <c r="Q1455" s="402" t="str">
        <f>IFERROR(VLOOKUP($L1455,[4]Insumos!$C$2:$F$517,4,FALSE),"")</f>
        <v/>
      </c>
      <c r="R1455" s="571"/>
    </row>
    <row r="1456" spans="2:18" x14ac:dyDescent="0.25">
      <c r="B1456" s="403" t="str">
        <f>IF(Tabla1[[#This Row],[Código_Actividad]]="","",CONCATENATE(Tabla1[[#This Row],[POA]],".",Tabla1[[#This Row],[SRS]],".",Tabla1[[#This Row],[AREA]],".",Tabla1[[#This Row],[TIPO]]))</f>
        <v/>
      </c>
      <c r="C1456" s="403" t="str">
        <f>IF(Tabla1[[#This Row],[Código_Actividad]]="","",'Formulario PPGR1'!#REF!)</f>
        <v/>
      </c>
      <c r="D1456" s="403" t="str">
        <f>IF(Tabla1[[#This Row],[Código_Actividad]]="","",'Formulario PPGR1'!#REF!)</f>
        <v/>
      </c>
      <c r="E1456" s="403" t="str">
        <f>IF(Tabla1[[#This Row],[Código_Actividad]]="","",'Formulario PPGR1'!#REF!)</f>
        <v/>
      </c>
      <c r="F1456" s="403" t="str">
        <f>IF(Tabla1[[#This Row],[Código_Actividad]]="","",'Formulario PPGR1'!#REF!)</f>
        <v/>
      </c>
      <c r="G1456" s="400"/>
      <c r="H1456" s="419" t="str">
        <f>IFERROR(VLOOKUP(Tabla1[[#This Row],[Código_Actividad]],'Formulario PPGR2'!$H$10:$I$1048576,2,FALSE),"")</f>
        <v/>
      </c>
      <c r="I1456" s="336" t="str">
        <f>IFERROR(VLOOKUP(Tabla1[[#This Row],[Código_Actividad]],Tabla2[[Código]:[Total de Acciones ]],15,FALSE),"")</f>
        <v/>
      </c>
      <c r="J1456" s="556"/>
      <c r="K1456" s="558" t="str">
        <f>IFERROR(VLOOKUP($J1456,[10]LSIns!$B$5:$C$45,2,FALSE),"")</f>
        <v/>
      </c>
      <c r="L1456" s="557"/>
      <c r="M1456" s="401" t="str">
        <f>IFERROR(VLOOKUP($L1456,[4]Insumos!$C$2:$F$517,2,FALSE),"")</f>
        <v/>
      </c>
      <c r="N1456" s="505"/>
      <c r="O1456" s="402" t="str">
        <f>IFERROR(VLOOKUP($L1456,[4]Insumos!$C$2:$F$517,3,FALSE),"")</f>
        <v/>
      </c>
      <c r="P1456" s="337" t="e">
        <f>+Tabla1[[#This Row],[Precio Unitario]]*Tabla1[[#This Row],[Cantidad de Insumos]]</f>
        <v>#VALUE!</v>
      </c>
      <c r="Q1456" s="402" t="str">
        <f>IFERROR(VLOOKUP($L1456,[4]Insumos!$C$2:$F$517,4,FALSE),"")</f>
        <v/>
      </c>
      <c r="R1456" s="571"/>
    </row>
    <row r="1457" spans="2:18" x14ac:dyDescent="0.25">
      <c r="B1457" s="403" t="str">
        <f>IF(Tabla1[[#This Row],[Código_Actividad]]="","",CONCATENATE(Tabla1[[#This Row],[POA]],".",Tabla1[[#This Row],[SRS]],".",Tabla1[[#This Row],[AREA]],".",Tabla1[[#This Row],[TIPO]]))</f>
        <v/>
      </c>
      <c r="C1457" s="403" t="str">
        <f>IF(Tabla1[[#This Row],[Código_Actividad]]="","",'Formulario PPGR1'!#REF!)</f>
        <v/>
      </c>
      <c r="D1457" s="403" t="str">
        <f>IF(Tabla1[[#This Row],[Código_Actividad]]="","",'Formulario PPGR1'!#REF!)</f>
        <v/>
      </c>
      <c r="E1457" s="403" t="str">
        <f>IF(Tabla1[[#This Row],[Código_Actividad]]="","",'Formulario PPGR1'!#REF!)</f>
        <v/>
      </c>
      <c r="F1457" s="403" t="str">
        <f>IF(Tabla1[[#This Row],[Código_Actividad]]="","",'Formulario PPGR1'!#REF!)</f>
        <v/>
      </c>
      <c r="G1457" s="400"/>
      <c r="H1457" s="419" t="str">
        <f>IFERROR(VLOOKUP(Tabla1[[#This Row],[Código_Actividad]],'Formulario PPGR2'!$H$10:$I$1048576,2,FALSE),"")</f>
        <v/>
      </c>
      <c r="I1457" s="336" t="str">
        <f>IFERROR(VLOOKUP(Tabla1[[#This Row],[Código_Actividad]],Tabla2[[Código]:[Total de Acciones ]],15,FALSE),"")</f>
        <v/>
      </c>
      <c r="J1457" s="556"/>
      <c r="K1457" s="558" t="str">
        <f>IFERROR(VLOOKUP($J1457,[10]LSIns!$B$5:$C$45,2,FALSE),"")</f>
        <v/>
      </c>
      <c r="L1457" s="557"/>
      <c r="M1457" s="401" t="str">
        <f>IFERROR(VLOOKUP($L1457,[4]Insumos!$C$2:$F$517,2,FALSE),"")</f>
        <v/>
      </c>
      <c r="N1457" s="505"/>
      <c r="O1457" s="402" t="str">
        <f>IFERROR(VLOOKUP($L1457,[4]Insumos!$C$2:$F$517,3,FALSE),"")</f>
        <v/>
      </c>
      <c r="P1457" s="337" t="e">
        <f>+Tabla1[[#This Row],[Precio Unitario]]*Tabla1[[#This Row],[Cantidad de Insumos]]</f>
        <v>#VALUE!</v>
      </c>
      <c r="Q1457" s="402" t="str">
        <f>IFERROR(VLOOKUP($L1457,[4]Insumos!$C$2:$F$517,4,FALSE),"")</f>
        <v/>
      </c>
      <c r="R1457" s="571"/>
    </row>
    <row r="1458" spans="2:18" x14ac:dyDescent="0.25">
      <c r="B1458" s="403" t="str">
        <f>IF(Tabla1[[#This Row],[Código_Actividad]]="","",CONCATENATE(Tabla1[[#This Row],[POA]],".",Tabla1[[#This Row],[SRS]],".",Tabla1[[#This Row],[AREA]],".",Tabla1[[#This Row],[TIPO]]))</f>
        <v/>
      </c>
      <c r="C1458" s="403" t="str">
        <f>IF(Tabla1[[#This Row],[Código_Actividad]]="","",'Formulario PPGR1'!#REF!)</f>
        <v/>
      </c>
      <c r="D1458" s="403" t="str">
        <f>IF(Tabla1[[#This Row],[Código_Actividad]]="","",'Formulario PPGR1'!#REF!)</f>
        <v/>
      </c>
      <c r="E1458" s="403" t="str">
        <f>IF(Tabla1[[#This Row],[Código_Actividad]]="","",'Formulario PPGR1'!#REF!)</f>
        <v/>
      </c>
      <c r="F1458" s="403" t="str">
        <f>IF(Tabla1[[#This Row],[Código_Actividad]]="","",'Formulario PPGR1'!#REF!)</f>
        <v/>
      </c>
      <c r="G1458" s="400"/>
      <c r="H1458" s="419" t="str">
        <f>IFERROR(VLOOKUP(Tabla1[[#This Row],[Código_Actividad]],'Formulario PPGR2'!$H$10:$I$1048576,2,FALSE),"")</f>
        <v/>
      </c>
      <c r="I1458" s="336" t="str">
        <f>IFERROR(VLOOKUP(Tabla1[[#This Row],[Código_Actividad]],Tabla2[[Código]:[Total de Acciones ]],15,FALSE),"")</f>
        <v/>
      </c>
      <c r="J1458" s="556"/>
      <c r="K1458" s="558" t="str">
        <f>IFERROR(VLOOKUP($J1458,[10]LSIns!$B$5:$C$45,2,FALSE),"")</f>
        <v/>
      </c>
      <c r="L1458" s="557"/>
      <c r="M1458" s="401" t="str">
        <f>IFERROR(VLOOKUP($L1458,[4]Insumos!$C$2:$F$517,2,FALSE),"")</f>
        <v/>
      </c>
      <c r="N1458" s="505"/>
      <c r="O1458" s="402" t="str">
        <f>IFERROR(VLOOKUP($L1458,[4]Insumos!$C$2:$F$517,3,FALSE),"")</f>
        <v/>
      </c>
      <c r="P1458" s="337" t="e">
        <f>+Tabla1[[#This Row],[Precio Unitario]]*Tabla1[[#This Row],[Cantidad de Insumos]]</f>
        <v>#VALUE!</v>
      </c>
      <c r="Q1458" s="402" t="str">
        <f>IFERROR(VLOOKUP($L1458,[4]Insumos!$C$2:$F$517,4,FALSE),"")</f>
        <v/>
      </c>
      <c r="R1458" s="571"/>
    </row>
    <row r="1459" spans="2:18" x14ac:dyDescent="0.25">
      <c r="B1459" s="403" t="str">
        <f>IF(Tabla1[[#This Row],[Código_Actividad]]="","",CONCATENATE(Tabla1[[#This Row],[POA]],".",Tabla1[[#This Row],[SRS]],".",Tabla1[[#This Row],[AREA]],".",Tabla1[[#This Row],[TIPO]]))</f>
        <v/>
      </c>
      <c r="C1459" s="403" t="str">
        <f>IF(Tabla1[[#This Row],[Código_Actividad]]="","",'Formulario PPGR1'!#REF!)</f>
        <v/>
      </c>
      <c r="D1459" s="403" t="str">
        <f>IF(Tabla1[[#This Row],[Código_Actividad]]="","",'Formulario PPGR1'!#REF!)</f>
        <v/>
      </c>
      <c r="E1459" s="403" t="str">
        <f>IF(Tabla1[[#This Row],[Código_Actividad]]="","",'Formulario PPGR1'!#REF!)</f>
        <v/>
      </c>
      <c r="F1459" s="403" t="str">
        <f>IF(Tabla1[[#This Row],[Código_Actividad]]="","",'Formulario PPGR1'!#REF!)</f>
        <v/>
      </c>
      <c r="G1459" s="400"/>
      <c r="H1459" s="419" t="str">
        <f>IFERROR(VLOOKUP(Tabla1[[#This Row],[Código_Actividad]],'Formulario PPGR2'!$H$10:$I$1048576,2,FALSE),"")</f>
        <v/>
      </c>
      <c r="I1459" s="336" t="str">
        <f>IFERROR(VLOOKUP(Tabla1[[#This Row],[Código_Actividad]],Tabla2[[Código]:[Total de Acciones ]],15,FALSE),"")</f>
        <v/>
      </c>
      <c r="J1459" s="556"/>
      <c r="K1459" s="558" t="str">
        <f>IFERROR(VLOOKUP($J1459,[10]LSIns!$B$5:$C$45,2,FALSE),"")</f>
        <v/>
      </c>
      <c r="L1459" s="557"/>
      <c r="M1459" s="401" t="str">
        <f>IFERROR(VLOOKUP($L1459,[4]Insumos!$C$2:$F$517,2,FALSE),"")</f>
        <v/>
      </c>
      <c r="N1459" s="505"/>
      <c r="O1459" s="402" t="str">
        <f>IFERROR(VLOOKUP($L1459,[4]Insumos!$C$2:$F$517,3,FALSE),"")</f>
        <v/>
      </c>
      <c r="P1459" s="337" t="e">
        <f>+Tabla1[[#This Row],[Precio Unitario]]*Tabla1[[#This Row],[Cantidad de Insumos]]</f>
        <v>#VALUE!</v>
      </c>
      <c r="Q1459" s="402" t="str">
        <f>IFERROR(VLOOKUP($L1459,[4]Insumos!$C$2:$F$517,4,FALSE),"")</f>
        <v/>
      </c>
      <c r="R1459" s="571"/>
    </row>
    <row r="1460" spans="2:18" x14ac:dyDescent="0.25">
      <c r="B1460" s="403" t="str">
        <f>IF(Tabla1[[#This Row],[Código_Actividad]]="","",CONCATENATE(Tabla1[[#This Row],[POA]],".",Tabla1[[#This Row],[SRS]],".",Tabla1[[#This Row],[AREA]],".",Tabla1[[#This Row],[TIPO]]))</f>
        <v/>
      </c>
      <c r="C1460" s="403" t="str">
        <f>IF(Tabla1[[#This Row],[Código_Actividad]]="","",'Formulario PPGR1'!#REF!)</f>
        <v/>
      </c>
      <c r="D1460" s="403" t="str">
        <f>IF(Tabla1[[#This Row],[Código_Actividad]]="","",'Formulario PPGR1'!#REF!)</f>
        <v/>
      </c>
      <c r="E1460" s="403" t="str">
        <f>IF(Tabla1[[#This Row],[Código_Actividad]]="","",'Formulario PPGR1'!#REF!)</f>
        <v/>
      </c>
      <c r="F1460" s="403" t="str">
        <f>IF(Tabla1[[#This Row],[Código_Actividad]]="","",'Formulario PPGR1'!#REF!)</f>
        <v/>
      </c>
      <c r="G1460" s="400"/>
      <c r="H1460" s="419" t="str">
        <f>IFERROR(VLOOKUP(Tabla1[[#This Row],[Código_Actividad]],'Formulario PPGR2'!$H$10:$I$1048576,2,FALSE),"")</f>
        <v/>
      </c>
      <c r="I1460" s="336" t="str">
        <f>IFERROR(VLOOKUP(Tabla1[[#This Row],[Código_Actividad]],Tabla2[[Código]:[Total de Acciones ]],15,FALSE),"")</f>
        <v/>
      </c>
      <c r="J1460" s="556"/>
      <c r="K1460" s="558" t="str">
        <f>IFERROR(VLOOKUP($J1460,[10]LSIns!$B$5:$C$45,2,FALSE),"")</f>
        <v/>
      </c>
      <c r="L1460" s="557"/>
      <c r="M1460" s="401" t="str">
        <f>IFERROR(VLOOKUP($L1460,[4]Insumos!$C$2:$F$517,2,FALSE),"")</f>
        <v/>
      </c>
      <c r="N1460" s="505"/>
      <c r="O1460" s="402" t="str">
        <f>IFERROR(VLOOKUP($L1460,[4]Insumos!$C$2:$F$517,3,FALSE),"")</f>
        <v/>
      </c>
      <c r="P1460" s="337" t="e">
        <f>+Tabla1[[#This Row],[Precio Unitario]]*Tabla1[[#This Row],[Cantidad de Insumos]]</f>
        <v>#VALUE!</v>
      </c>
      <c r="Q1460" s="402" t="str">
        <f>IFERROR(VLOOKUP($L1460,[4]Insumos!$C$2:$F$517,4,FALSE),"")</f>
        <v/>
      </c>
      <c r="R1460" s="571"/>
    </row>
    <row r="1461" spans="2:18" x14ac:dyDescent="0.25">
      <c r="B1461" s="403" t="str">
        <f>IF(Tabla1[[#This Row],[Código_Actividad]]="","",CONCATENATE(Tabla1[[#This Row],[POA]],".",Tabla1[[#This Row],[SRS]],".",Tabla1[[#This Row],[AREA]],".",Tabla1[[#This Row],[TIPO]]))</f>
        <v/>
      </c>
      <c r="C1461" s="403" t="str">
        <f>IF(Tabla1[[#This Row],[Código_Actividad]]="","",'Formulario PPGR1'!#REF!)</f>
        <v/>
      </c>
      <c r="D1461" s="403" t="str">
        <f>IF(Tabla1[[#This Row],[Código_Actividad]]="","",'Formulario PPGR1'!#REF!)</f>
        <v/>
      </c>
      <c r="E1461" s="403" t="str">
        <f>IF(Tabla1[[#This Row],[Código_Actividad]]="","",'Formulario PPGR1'!#REF!)</f>
        <v/>
      </c>
      <c r="F1461" s="403" t="str">
        <f>IF(Tabla1[[#This Row],[Código_Actividad]]="","",'Formulario PPGR1'!#REF!)</f>
        <v/>
      </c>
      <c r="G1461" s="400"/>
      <c r="H1461" s="419" t="str">
        <f>IFERROR(VLOOKUP(Tabla1[[#This Row],[Código_Actividad]],'Formulario PPGR2'!$H$10:$I$1048576,2,FALSE),"")</f>
        <v/>
      </c>
      <c r="I1461" s="336" t="str">
        <f>IFERROR(VLOOKUP(Tabla1[[#This Row],[Código_Actividad]],Tabla2[[Código]:[Total de Acciones ]],15,FALSE),"")</f>
        <v/>
      </c>
      <c r="J1461" s="556"/>
      <c r="K1461" s="558" t="str">
        <f>IFERROR(VLOOKUP($J1461,[10]LSIns!$B$5:$C$45,2,FALSE),"")</f>
        <v/>
      </c>
      <c r="L1461" s="557"/>
      <c r="M1461" s="401" t="str">
        <f>IFERROR(VLOOKUP($L1461,[4]Insumos!$C$2:$F$517,2,FALSE),"")</f>
        <v/>
      </c>
      <c r="N1461" s="505"/>
      <c r="O1461" s="402" t="str">
        <f>IFERROR(VLOOKUP($L1461,[4]Insumos!$C$2:$F$517,3,FALSE),"")</f>
        <v/>
      </c>
      <c r="P1461" s="337" t="e">
        <f>+Tabla1[[#This Row],[Precio Unitario]]*Tabla1[[#This Row],[Cantidad de Insumos]]</f>
        <v>#VALUE!</v>
      </c>
      <c r="Q1461" s="402" t="str">
        <f>IFERROR(VLOOKUP($L1461,[4]Insumos!$C$2:$F$517,4,FALSE),"")</f>
        <v/>
      </c>
      <c r="R1461" s="571"/>
    </row>
    <row r="1462" spans="2:18" x14ac:dyDescent="0.25">
      <c r="B1462" s="403" t="str">
        <f>IF(Tabla1[[#This Row],[Código_Actividad]]="","",CONCATENATE(Tabla1[[#This Row],[POA]],".",Tabla1[[#This Row],[SRS]],".",Tabla1[[#This Row],[AREA]],".",Tabla1[[#This Row],[TIPO]]))</f>
        <v/>
      </c>
      <c r="C1462" s="403" t="str">
        <f>IF(Tabla1[[#This Row],[Código_Actividad]]="","",'Formulario PPGR1'!#REF!)</f>
        <v/>
      </c>
      <c r="D1462" s="403" t="str">
        <f>IF(Tabla1[[#This Row],[Código_Actividad]]="","",'Formulario PPGR1'!#REF!)</f>
        <v/>
      </c>
      <c r="E1462" s="403" t="str">
        <f>IF(Tabla1[[#This Row],[Código_Actividad]]="","",'Formulario PPGR1'!#REF!)</f>
        <v/>
      </c>
      <c r="F1462" s="403" t="str">
        <f>IF(Tabla1[[#This Row],[Código_Actividad]]="","",'Formulario PPGR1'!#REF!)</f>
        <v/>
      </c>
      <c r="G1462" s="400"/>
      <c r="H1462" s="419" t="str">
        <f>IFERROR(VLOOKUP(Tabla1[[#This Row],[Código_Actividad]],'Formulario PPGR2'!$H$10:$I$1048576,2,FALSE),"")</f>
        <v/>
      </c>
      <c r="I1462" s="336" t="str">
        <f>IFERROR(VLOOKUP(Tabla1[[#This Row],[Código_Actividad]],Tabla2[[Código]:[Total de Acciones ]],15,FALSE),"")</f>
        <v/>
      </c>
      <c r="J1462" s="556"/>
      <c r="K1462" s="558" t="str">
        <f>IFERROR(VLOOKUP($J1462,[10]LSIns!$B$5:$C$45,2,FALSE),"")</f>
        <v/>
      </c>
      <c r="L1462" s="557"/>
      <c r="M1462" s="401" t="str">
        <f>IFERROR(VLOOKUP($L1462,[4]Insumos!$C$2:$F$517,2,FALSE),"")</f>
        <v/>
      </c>
      <c r="N1462" s="505"/>
      <c r="O1462" s="402" t="str">
        <f>IFERROR(VLOOKUP($L1462,[4]Insumos!$C$2:$F$517,3,FALSE),"")</f>
        <v/>
      </c>
      <c r="P1462" s="337" t="e">
        <f>+Tabla1[[#This Row],[Precio Unitario]]*Tabla1[[#This Row],[Cantidad de Insumos]]</f>
        <v>#VALUE!</v>
      </c>
      <c r="Q1462" s="402" t="str">
        <f>IFERROR(VLOOKUP($L1462,[4]Insumos!$C$2:$F$517,4,FALSE),"")</f>
        <v/>
      </c>
      <c r="R1462" s="571"/>
    </row>
    <row r="1463" spans="2:18" x14ac:dyDescent="0.25">
      <c r="B1463" s="403" t="str">
        <f>IF(Tabla1[[#This Row],[Código_Actividad]]="","",CONCATENATE(Tabla1[[#This Row],[POA]],".",Tabla1[[#This Row],[SRS]],".",Tabla1[[#This Row],[AREA]],".",Tabla1[[#This Row],[TIPO]]))</f>
        <v/>
      </c>
      <c r="C1463" s="403" t="str">
        <f>IF(Tabla1[[#This Row],[Código_Actividad]]="","",'Formulario PPGR1'!#REF!)</f>
        <v/>
      </c>
      <c r="D1463" s="403" t="str">
        <f>IF(Tabla1[[#This Row],[Código_Actividad]]="","",'Formulario PPGR1'!#REF!)</f>
        <v/>
      </c>
      <c r="E1463" s="403" t="str">
        <f>IF(Tabla1[[#This Row],[Código_Actividad]]="","",'Formulario PPGR1'!#REF!)</f>
        <v/>
      </c>
      <c r="F1463" s="403" t="str">
        <f>IF(Tabla1[[#This Row],[Código_Actividad]]="","",'Formulario PPGR1'!#REF!)</f>
        <v/>
      </c>
      <c r="G1463" s="400"/>
      <c r="H1463" s="419" t="str">
        <f>IFERROR(VLOOKUP(Tabla1[[#This Row],[Código_Actividad]],'Formulario PPGR2'!$H$10:$I$1048576,2,FALSE),"")</f>
        <v/>
      </c>
      <c r="I1463" s="336" t="str">
        <f>IFERROR(VLOOKUP(Tabla1[[#This Row],[Código_Actividad]],Tabla2[[Código]:[Total de Acciones ]],15,FALSE),"")</f>
        <v/>
      </c>
      <c r="J1463" s="556"/>
      <c r="K1463" s="558" t="str">
        <f>IFERROR(VLOOKUP($J1463,[10]LSIns!$B$5:$C$45,2,FALSE),"")</f>
        <v/>
      </c>
      <c r="L1463" s="557"/>
      <c r="M1463" s="401" t="str">
        <f>IFERROR(VLOOKUP($L1463,[4]Insumos!$C$2:$F$517,2,FALSE),"")</f>
        <v/>
      </c>
      <c r="N1463" s="505"/>
      <c r="O1463" s="402" t="str">
        <f>IFERROR(VLOOKUP($L1463,[4]Insumos!$C$2:$F$517,3,FALSE),"")</f>
        <v/>
      </c>
      <c r="P1463" s="337" t="e">
        <f>+Tabla1[[#This Row],[Precio Unitario]]*Tabla1[[#This Row],[Cantidad de Insumos]]</f>
        <v>#VALUE!</v>
      </c>
      <c r="Q1463" s="402" t="str">
        <f>IFERROR(VLOOKUP($L1463,[4]Insumos!$C$2:$F$517,4,FALSE),"")</f>
        <v/>
      </c>
      <c r="R1463" s="571"/>
    </row>
    <row r="1464" spans="2:18" x14ac:dyDescent="0.25">
      <c r="B1464" s="403" t="str">
        <f>IF(Tabla1[[#This Row],[Código_Actividad]]="","",CONCATENATE(Tabla1[[#This Row],[POA]],".",Tabla1[[#This Row],[SRS]],".",Tabla1[[#This Row],[AREA]],".",Tabla1[[#This Row],[TIPO]]))</f>
        <v/>
      </c>
      <c r="C1464" s="403" t="str">
        <f>IF(Tabla1[[#This Row],[Código_Actividad]]="","",'Formulario PPGR1'!#REF!)</f>
        <v/>
      </c>
      <c r="D1464" s="403" t="str">
        <f>IF(Tabla1[[#This Row],[Código_Actividad]]="","",'Formulario PPGR1'!#REF!)</f>
        <v/>
      </c>
      <c r="E1464" s="403" t="str">
        <f>IF(Tabla1[[#This Row],[Código_Actividad]]="","",'Formulario PPGR1'!#REF!)</f>
        <v/>
      </c>
      <c r="F1464" s="403" t="str">
        <f>IF(Tabla1[[#This Row],[Código_Actividad]]="","",'Formulario PPGR1'!#REF!)</f>
        <v/>
      </c>
      <c r="G1464" s="400"/>
      <c r="H1464" s="419" t="str">
        <f>IFERROR(VLOOKUP(Tabla1[[#This Row],[Código_Actividad]],'Formulario PPGR2'!$H$10:$I$1048576,2,FALSE),"")</f>
        <v/>
      </c>
      <c r="I1464" s="336" t="str">
        <f>IFERROR(VLOOKUP(Tabla1[[#This Row],[Código_Actividad]],Tabla2[[Código]:[Total de Acciones ]],15,FALSE),"")</f>
        <v/>
      </c>
      <c r="J1464" s="556"/>
      <c r="K1464" s="558" t="str">
        <f>IFERROR(VLOOKUP($J1464,[10]LSIns!$B$5:$C$45,2,FALSE),"")</f>
        <v/>
      </c>
      <c r="L1464" s="557"/>
      <c r="M1464" s="401" t="str">
        <f>IFERROR(VLOOKUP($L1464,[4]Insumos!$C$2:$F$517,2,FALSE),"")</f>
        <v/>
      </c>
      <c r="N1464" s="505"/>
      <c r="O1464" s="402" t="str">
        <f>IFERROR(VLOOKUP($L1464,[4]Insumos!$C$2:$F$517,3,FALSE),"")</f>
        <v/>
      </c>
      <c r="P1464" s="337" t="e">
        <f>+Tabla1[[#This Row],[Precio Unitario]]*Tabla1[[#This Row],[Cantidad de Insumos]]</f>
        <v>#VALUE!</v>
      </c>
      <c r="Q1464" s="402" t="str">
        <f>IFERROR(VLOOKUP($L1464,[4]Insumos!$C$2:$F$517,4,FALSE),"")</f>
        <v/>
      </c>
      <c r="R1464" s="571"/>
    </row>
    <row r="1465" spans="2:18" x14ac:dyDescent="0.25">
      <c r="B1465" s="403" t="str">
        <f>IF(Tabla1[[#This Row],[Código_Actividad]]="","",CONCATENATE(Tabla1[[#This Row],[POA]],".",Tabla1[[#This Row],[SRS]],".",Tabla1[[#This Row],[AREA]],".",Tabla1[[#This Row],[TIPO]]))</f>
        <v/>
      </c>
      <c r="C1465" s="403" t="str">
        <f>IF(Tabla1[[#This Row],[Código_Actividad]]="","",'Formulario PPGR1'!#REF!)</f>
        <v/>
      </c>
      <c r="D1465" s="403" t="str">
        <f>IF(Tabla1[[#This Row],[Código_Actividad]]="","",'Formulario PPGR1'!#REF!)</f>
        <v/>
      </c>
      <c r="E1465" s="403" t="str">
        <f>IF(Tabla1[[#This Row],[Código_Actividad]]="","",'Formulario PPGR1'!#REF!)</f>
        <v/>
      </c>
      <c r="F1465" s="403" t="str">
        <f>IF(Tabla1[[#This Row],[Código_Actividad]]="","",'Formulario PPGR1'!#REF!)</f>
        <v/>
      </c>
      <c r="G1465" s="400"/>
      <c r="H1465" s="419" t="str">
        <f>IFERROR(VLOOKUP(Tabla1[[#This Row],[Código_Actividad]],'Formulario PPGR2'!$H$10:$I$1048576,2,FALSE),"")</f>
        <v/>
      </c>
      <c r="I1465" s="336" t="str">
        <f>IFERROR(VLOOKUP(Tabla1[[#This Row],[Código_Actividad]],Tabla2[[Código]:[Total de Acciones ]],15,FALSE),"")</f>
        <v/>
      </c>
      <c r="J1465" s="556"/>
      <c r="K1465" s="558" t="str">
        <f>IFERROR(VLOOKUP($J1465,[10]LSIns!$B$5:$C$45,2,FALSE),"")</f>
        <v/>
      </c>
      <c r="L1465" s="557"/>
      <c r="M1465" s="401" t="str">
        <f>IFERROR(VLOOKUP($L1465,[4]Insumos!$C$2:$F$517,2,FALSE),"")</f>
        <v/>
      </c>
      <c r="N1465" s="505"/>
      <c r="O1465" s="402" t="str">
        <f>IFERROR(VLOOKUP($L1465,[4]Insumos!$C$2:$F$517,3,FALSE),"")</f>
        <v/>
      </c>
      <c r="P1465" s="337" t="e">
        <f>+Tabla1[[#This Row],[Precio Unitario]]*Tabla1[[#This Row],[Cantidad de Insumos]]</f>
        <v>#VALUE!</v>
      </c>
      <c r="Q1465" s="402" t="str">
        <f>IFERROR(VLOOKUP($L1465,[4]Insumos!$C$2:$F$517,4,FALSE),"")</f>
        <v/>
      </c>
      <c r="R1465" s="571"/>
    </row>
    <row r="1466" spans="2:18" x14ac:dyDescent="0.25">
      <c r="B1466" s="403" t="str">
        <f>IF(Tabla1[[#This Row],[Código_Actividad]]="","",CONCATENATE(Tabla1[[#This Row],[POA]],".",Tabla1[[#This Row],[SRS]],".",Tabla1[[#This Row],[AREA]],".",Tabla1[[#This Row],[TIPO]]))</f>
        <v/>
      </c>
      <c r="C1466" s="403" t="str">
        <f>IF(Tabla1[[#This Row],[Código_Actividad]]="","",'Formulario PPGR1'!#REF!)</f>
        <v/>
      </c>
      <c r="D1466" s="403" t="str">
        <f>IF(Tabla1[[#This Row],[Código_Actividad]]="","",'Formulario PPGR1'!#REF!)</f>
        <v/>
      </c>
      <c r="E1466" s="403" t="str">
        <f>IF(Tabla1[[#This Row],[Código_Actividad]]="","",'Formulario PPGR1'!#REF!)</f>
        <v/>
      </c>
      <c r="F1466" s="403" t="str">
        <f>IF(Tabla1[[#This Row],[Código_Actividad]]="","",'Formulario PPGR1'!#REF!)</f>
        <v/>
      </c>
      <c r="G1466" s="400"/>
      <c r="H1466" s="419" t="str">
        <f>IFERROR(VLOOKUP(Tabla1[[#This Row],[Código_Actividad]],'Formulario PPGR2'!$H$10:$I$1048576,2,FALSE),"")</f>
        <v/>
      </c>
      <c r="I1466" s="336" t="str">
        <f>IFERROR(VLOOKUP(Tabla1[[#This Row],[Código_Actividad]],Tabla2[[Código]:[Total de Acciones ]],15,FALSE),"")</f>
        <v/>
      </c>
      <c r="J1466" s="556"/>
      <c r="K1466" s="558" t="str">
        <f>IFERROR(VLOOKUP($J1466,[10]LSIns!$B$5:$C$45,2,FALSE),"")</f>
        <v/>
      </c>
      <c r="L1466" s="557"/>
      <c r="M1466" s="401" t="str">
        <f>IFERROR(VLOOKUP($L1466,[4]Insumos!$C$2:$F$517,2,FALSE),"")</f>
        <v/>
      </c>
      <c r="N1466" s="505"/>
      <c r="O1466" s="402" t="str">
        <f>IFERROR(VLOOKUP($L1466,[4]Insumos!$C$2:$F$517,3,FALSE),"")</f>
        <v/>
      </c>
      <c r="P1466" s="337" t="e">
        <f>+Tabla1[[#This Row],[Precio Unitario]]*Tabla1[[#This Row],[Cantidad de Insumos]]</f>
        <v>#VALUE!</v>
      </c>
      <c r="Q1466" s="402" t="str">
        <f>IFERROR(VLOOKUP($L1466,[4]Insumos!$C$2:$F$517,4,FALSE),"")</f>
        <v/>
      </c>
      <c r="R1466" s="571"/>
    </row>
    <row r="1467" spans="2:18" x14ac:dyDescent="0.25">
      <c r="B1467" s="403" t="str">
        <f>IF(Tabla1[[#This Row],[Código_Actividad]]="","",CONCATENATE(Tabla1[[#This Row],[POA]],".",Tabla1[[#This Row],[SRS]],".",Tabla1[[#This Row],[AREA]],".",Tabla1[[#This Row],[TIPO]]))</f>
        <v/>
      </c>
      <c r="C1467" s="403" t="str">
        <f>IF(Tabla1[[#This Row],[Código_Actividad]]="","",'Formulario PPGR1'!#REF!)</f>
        <v/>
      </c>
      <c r="D1467" s="403" t="str">
        <f>IF(Tabla1[[#This Row],[Código_Actividad]]="","",'Formulario PPGR1'!#REF!)</f>
        <v/>
      </c>
      <c r="E1467" s="403" t="str">
        <f>IF(Tabla1[[#This Row],[Código_Actividad]]="","",'Formulario PPGR1'!#REF!)</f>
        <v/>
      </c>
      <c r="F1467" s="403" t="str">
        <f>IF(Tabla1[[#This Row],[Código_Actividad]]="","",'Formulario PPGR1'!#REF!)</f>
        <v/>
      </c>
      <c r="G1467" s="400"/>
      <c r="H1467" s="419" t="str">
        <f>IFERROR(VLOOKUP(Tabla1[[#This Row],[Código_Actividad]],'Formulario PPGR2'!$H$10:$I$1048576,2,FALSE),"")</f>
        <v/>
      </c>
      <c r="I1467" s="336" t="str">
        <f>IFERROR(VLOOKUP(Tabla1[[#This Row],[Código_Actividad]],Tabla2[[Código]:[Total de Acciones ]],15,FALSE),"")</f>
        <v/>
      </c>
      <c r="J1467" s="556"/>
      <c r="K1467" s="558" t="str">
        <f>IFERROR(VLOOKUP($J1467,[10]LSIns!$B$5:$C$45,2,FALSE),"")</f>
        <v/>
      </c>
      <c r="L1467" s="557"/>
      <c r="M1467" s="401" t="str">
        <f>IFERROR(VLOOKUP($L1467,[4]Insumos!$C$2:$F$517,2,FALSE),"")</f>
        <v/>
      </c>
      <c r="N1467" s="505"/>
      <c r="O1467" s="402" t="str">
        <f>IFERROR(VLOOKUP($L1467,[4]Insumos!$C$2:$F$517,3,FALSE),"")</f>
        <v/>
      </c>
      <c r="P1467" s="337" t="e">
        <f>+Tabla1[[#This Row],[Precio Unitario]]*Tabla1[[#This Row],[Cantidad de Insumos]]</f>
        <v>#VALUE!</v>
      </c>
      <c r="Q1467" s="402" t="str">
        <f>IFERROR(VLOOKUP($L1467,[4]Insumos!$C$2:$F$517,4,FALSE),"")</f>
        <v/>
      </c>
      <c r="R1467" s="571"/>
    </row>
    <row r="1468" spans="2:18" x14ac:dyDescent="0.25">
      <c r="B1468" s="403" t="str">
        <f>IF(Tabla1[[#This Row],[Código_Actividad]]="","",CONCATENATE(Tabla1[[#This Row],[POA]],".",Tabla1[[#This Row],[SRS]],".",Tabla1[[#This Row],[AREA]],".",Tabla1[[#This Row],[TIPO]]))</f>
        <v/>
      </c>
      <c r="C1468" s="403" t="str">
        <f>IF(Tabla1[[#This Row],[Código_Actividad]]="","",'Formulario PPGR1'!#REF!)</f>
        <v/>
      </c>
      <c r="D1468" s="403" t="str">
        <f>IF(Tabla1[[#This Row],[Código_Actividad]]="","",'Formulario PPGR1'!#REF!)</f>
        <v/>
      </c>
      <c r="E1468" s="403" t="str">
        <f>IF(Tabla1[[#This Row],[Código_Actividad]]="","",'Formulario PPGR1'!#REF!)</f>
        <v/>
      </c>
      <c r="F1468" s="403" t="str">
        <f>IF(Tabla1[[#This Row],[Código_Actividad]]="","",'Formulario PPGR1'!#REF!)</f>
        <v/>
      </c>
      <c r="G1468" s="400"/>
      <c r="H1468" s="419" t="str">
        <f>IFERROR(VLOOKUP(Tabla1[[#This Row],[Código_Actividad]],'Formulario PPGR2'!$H$10:$I$1048576,2,FALSE),"")</f>
        <v/>
      </c>
      <c r="I1468" s="336" t="str">
        <f>IFERROR(VLOOKUP(Tabla1[[#This Row],[Código_Actividad]],Tabla2[[Código]:[Total de Acciones ]],15,FALSE),"")</f>
        <v/>
      </c>
      <c r="J1468" s="556"/>
      <c r="K1468" s="558" t="str">
        <f>IFERROR(VLOOKUP($J1468,[10]LSIns!$B$5:$C$45,2,FALSE),"")</f>
        <v/>
      </c>
      <c r="L1468" s="557"/>
      <c r="M1468" s="401" t="str">
        <f>IFERROR(VLOOKUP($L1468,[4]Insumos!$C$2:$F$517,2,FALSE),"")</f>
        <v/>
      </c>
      <c r="N1468" s="505"/>
      <c r="O1468" s="402" t="str">
        <f>IFERROR(VLOOKUP($L1468,[4]Insumos!$C$2:$F$517,3,FALSE),"")</f>
        <v/>
      </c>
      <c r="P1468" s="337" t="e">
        <f>+Tabla1[[#This Row],[Precio Unitario]]*Tabla1[[#This Row],[Cantidad de Insumos]]</f>
        <v>#VALUE!</v>
      </c>
      <c r="Q1468" s="402" t="str">
        <f>IFERROR(VLOOKUP($L1468,[4]Insumos!$C$2:$F$517,4,FALSE),"")</f>
        <v/>
      </c>
      <c r="R1468" s="571"/>
    </row>
    <row r="1469" spans="2:18" x14ac:dyDescent="0.25">
      <c r="B1469" s="403" t="str">
        <f>IF(Tabla1[[#This Row],[Código_Actividad]]="","",CONCATENATE(Tabla1[[#This Row],[POA]],".",Tabla1[[#This Row],[SRS]],".",Tabla1[[#This Row],[AREA]],".",Tabla1[[#This Row],[TIPO]]))</f>
        <v/>
      </c>
      <c r="C1469" s="403" t="str">
        <f>IF(Tabla1[[#This Row],[Código_Actividad]]="","",'Formulario PPGR1'!#REF!)</f>
        <v/>
      </c>
      <c r="D1469" s="403" t="str">
        <f>IF(Tabla1[[#This Row],[Código_Actividad]]="","",'Formulario PPGR1'!#REF!)</f>
        <v/>
      </c>
      <c r="E1469" s="403" t="str">
        <f>IF(Tabla1[[#This Row],[Código_Actividad]]="","",'Formulario PPGR1'!#REF!)</f>
        <v/>
      </c>
      <c r="F1469" s="403" t="str">
        <f>IF(Tabla1[[#This Row],[Código_Actividad]]="","",'Formulario PPGR1'!#REF!)</f>
        <v/>
      </c>
      <c r="G1469" s="400"/>
      <c r="H1469" s="419" t="str">
        <f>IFERROR(VLOOKUP(Tabla1[[#This Row],[Código_Actividad]],'Formulario PPGR2'!$H$10:$I$1048576,2,FALSE),"")</f>
        <v/>
      </c>
      <c r="I1469" s="336" t="str">
        <f>IFERROR(VLOOKUP(Tabla1[[#This Row],[Código_Actividad]],Tabla2[[Código]:[Total de Acciones ]],15,FALSE),"")</f>
        <v/>
      </c>
      <c r="J1469" s="556"/>
      <c r="K1469" s="558" t="str">
        <f>IFERROR(VLOOKUP($J1469,[10]LSIns!$B$5:$C$45,2,FALSE),"")</f>
        <v/>
      </c>
      <c r="L1469" s="557"/>
      <c r="M1469" s="401" t="str">
        <f>IFERROR(VLOOKUP($L1469,[4]Insumos!$C$2:$F$517,2,FALSE),"")</f>
        <v/>
      </c>
      <c r="N1469" s="505"/>
      <c r="O1469" s="402" t="str">
        <f>IFERROR(VLOOKUP($L1469,[4]Insumos!$C$2:$F$517,3,FALSE),"")</f>
        <v/>
      </c>
      <c r="P1469" s="337" t="e">
        <f>+Tabla1[[#This Row],[Precio Unitario]]*Tabla1[[#This Row],[Cantidad de Insumos]]</f>
        <v>#VALUE!</v>
      </c>
      <c r="Q1469" s="402" t="str">
        <f>IFERROR(VLOOKUP($L1469,[4]Insumos!$C$2:$F$517,4,FALSE),"")</f>
        <v/>
      </c>
      <c r="R1469" s="571"/>
    </row>
    <row r="1470" spans="2:18" x14ac:dyDescent="0.25">
      <c r="B1470" s="403" t="str">
        <f>IF(Tabla1[[#This Row],[Código_Actividad]]="","",CONCATENATE(Tabla1[[#This Row],[POA]],".",Tabla1[[#This Row],[SRS]],".",Tabla1[[#This Row],[AREA]],".",Tabla1[[#This Row],[TIPO]]))</f>
        <v/>
      </c>
      <c r="C1470" s="403" t="str">
        <f>IF(Tabla1[[#This Row],[Código_Actividad]]="","",'Formulario PPGR1'!#REF!)</f>
        <v/>
      </c>
      <c r="D1470" s="403" t="str">
        <f>IF(Tabla1[[#This Row],[Código_Actividad]]="","",'Formulario PPGR1'!#REF!)</f>
        <v/>
      </c>
      <c r="E1470" s="403" t="str">
        <f>IF(Tabla1[[#This Row],[Código_Actividad]]="","",'Formulario PPGR1'!#REF!)</f>
        <v/>
      </c>
      <c r="F1470" s="403" t="str">
        <f>IF(Tabla1[[#This Row],[Código_Actividad]]="","",'Formulario PPGR1'!#REF!)</f>
        <v/>
      </c>
      <c r="G1470" s="400"/>
      <c r="H1470" s="419" t="str">
        <f>IFERROR(VLOOKUP(Tabla1[[#This Row],[Código_Actividad]],'Formulario PPGR2'!$H$10:$I$1048576,2,FALSE),"")</f>
        <v/>
      </c>
      <c r="I1470" s="336" t="str">
        <f>IFERROR(VLOOKUP(Tabla1[[#This Row],[Código_Actividad]],Tabla2[[Código]:[Total de Acciones ]],15,FALSE),"")</f>
        <v/>
      </c>
      <c r="J1470" s="556"/>
      <c r="K1470" s="558" t="str">
        <f>IFERROR(VLOOKUP($J1470,[10]LSIns!$B$5:$C$45,2,FALSE),"")</f>
        <v/>
      </c>
      <c r="L1470" s="557"/>
      <c r="M1470" s="401" t="str">
        <f>IFERROR(VLOOKUP($L1470,[4]Insumos!$C$2:$F$517,2,FALSE),"")</f>
        <v/>
      </c>
      <c r="N1470" s="505"/>
      <c r="O1470" s="402" t="str">
        <f>IFERROR(VLOOKUP($L1470,[4]Insumos!$C$2:$F$517,3,FALSE),"")</f>
        <v/>
      </c>
      <c r="P1470" s="337" t="e">
        <f>+Tabla1[[#This Row],[Precio Unitario]]*Tabla1[[#This Row],[Cantidad de Insumos]]</f>
        <v>#VALUE!</v>
      </c>
      <c r="Q1470" s="402" t="str">
        <f>IFERROR(VLOOKUP($L1470,[4]Insumos!$C$2:$F$517,4,FALSE),"")</f>
        <v/>
      </c>
      <c r="R1470" s="571"/>
    </row>
    <row r="1471" spans="2:18" x14ac:dyDescent="0.25">
      <c r="B1471" s="403" t="str">
        <f>IF(Tabla1[[#This Row],[Código_Actividad]]="","",CONCATENATE(Tabla1[[#This Row],[POA]],".",Tabla1[[#This Row],[SRS]],".",Tabla1[[#This Row],[AREA]],".",Tabla1[[#This Row],[TIPO]]))</f>
        <v/>
      </c>
      <c r="C1471" s="403" t="str">
        <f>IF(Tabla1[[#This Row],[Código_Actividad]]="","",'Formulario PPGR1'!#REF!)</f>
        <v/>
      </c>
      <c r="D1471" s="403" t="str">
        <f>IF(Tabla1[[#This Row],[Código_Actividad]]="","",'Formulario PPGR1'!#REF!)</f>
        <v/>
      </c>
      <c r="E1471" s="403" t="str">
        <f>IF(Tabla1[[#This Row],[Código_Actividad]]="","",'Formulario PPGR1'!#REF!)</f>
        <v/>
      </c>
      <c r="F1471" s="403" t="str">
        <f>IF(Tabla1[[#This Row],[Código_Actividad]]="","",'Formulario PPGR1'!#REF!)</f>
        <v/>
      </c>
      <c r="G1471" s="400"/>
      <c r="H1471" s="419" t="str">
        <f>IFERROR(VLOOKUP(Tabla1[[#This Row],[Código_Actividad]],'Formulario PPGR2'!$H$10:$I$1048576,2,FALSE),"")</f>
        <v/>
      </c>
      <c r="I1471" s="336" t="str">
        <f>IFERROR(VLOOKUP(Tabla1[[#This Row],[Código_Actividad]],Tabla2[[Código]:[Total de Acciones ]],15,FALSE),"")</f>
        <v/>
      </c>
      <c r="J1471" s="556"/>
      <c r="K1471" s="558" t="str">
        <f>IFERROR(VLOOKUP($J1471,[10]LSIns!$B$5:$C$45,2,FALSE),"")</f>
        <v/>
      </c>
      <c r="L1471" s="557"/>
      <c r="M1471" s="401" t="str">
        <f>IFERROR(VLOOKUP($L1471,[4]Insumos!$C$2:$F$517,2,FALSE),"")</f>
        <v/>
      </c>
      <c r="N1471" s="505"/>
      <c r="O1471" s="402" t="str">
        <f>IFERROR(VLOOKUP($L1471,[4]Insumos!$C$2:$F$517,3,FALSE),"")</f>
        <v/>
      </c>
      <c r="P1471" s="337" t="e">
        <f>+Tabla1[[#This Row],[Precio Unitario]]*Tabla1[[#This Row],[Cantidad de Insumos]]</f>
        <v>#VALUE!</v>
      </c>
      <c r="Q1471" s="402" t="str">
        <f>IFERROR(VLOOKUP($L1471,[4]Insumos!$C$2:$F$517,4,FALSE),"")</f>
        <v/>
      </c>
      <c r="R1471" s="571"/>
    </row>
    <row r="1472" spans="2:18" x14ac:dyDescent="0.25">
      <c r="B1472" s="403" t="str">
        <f>IF(Tabla1[[#This Row],[Código_Actividad]]="","",CONCATENATE(Tabla1[[#This Row],[POA]],".",Tabla1[[#This Row],[SRS]],".",Tabla1[[#This Row],[AREA]],".",Tabla1[[#This Row],[TIPO]]))</f>
        <v/>
      </c>
      <c r="C1472" s="403" t="str">
        <f>IF(Tabla1[[#This Row],[Código_Actividad]]="","",'Formulario PPGR1'!#REF!)</f>
        <v/>
      </c>
      <c r="D1472" s="403" t="str">
        <f>IF(Tabla1[[#This Row],[Código_Actividad]]="","",'Formulario PPGR1'!#REF!)</f>
        <v/>
      </c>
      <c r="E1472" s="403" t="str">
        <f>IF(Tabla1[[#This Row],[Código_Actividad]]="","",'Formulario PPGR1'!#REF!)</f>
        <v/>
      </c>
      <c r="F1472" s="403" t="str">
        <f>IF(Tabla1[[#This Row],[Código_Actividad]]="","",'Formulario PPGR1'!#REF!)</f>
        <v/>
      </c>
      <c r="G1472" s="400"/>
      <c r="H1472" s="419" t="str">
        <f>IFERROR(VLOOKUP(Tabla1[[#This Row],[Código_Actividad]],'Formulario PPGR2'!$H$10:$I$1048576,2,FALSE),"")</f>
        <v/>
      </c>
      <c r="I1472" s="336" t="str">
        <f>IFERROR(VLOOKUP(Tabla1[[#This Row],[Código_Actividad]],Tabla2[[Código]:[Total de Acciones ]],15,FALSE),"")</f>
        <v/>
      </c>
      <c r="J1472" s="556"/>
      <c r="K1472" s="558" t="str">
        <f>IFERROR(VLOOKUP($J1472,[10]LSIns!$B$5:$C$45,2,FALSE),"")</f>
        <v/>
      </c>
      <c r="L1472" s="557"/>
      <c r="M1472" s="401" t="str">
        <f>IFERROR(VLOOKUP($L1472,[4]Insumos!$C$2:$F$517,2,FALSE),"")</f>
        <v/>
      </c>
      <c r="N1472" s="505"/>
      <c r="O1472" s="402" t="str">
        <f>IFERROR(VLOOKUP($L1472,[4]Insumos!$C$2:$F$517,3,FALSE),"")</f>
        <v/>
      </c>
      <c r="P1472" s="337" t="e">
        <f>+Tabla1[[#This Row],[Precio Unitario]]*Tabla1[[#This Row],[Cantidad de Insumos]]</f>
        <v>#VALUE!</v>
      </c>
      <c r="Q1472" s="402" t="str">
        <f>IFERROR(VLOOKUP($L1472,[4]Insumos!$C$2:$F$517,4,FALSE),"")</f>
        <v/>
      </c>
      <c r="R1472" s="571"/>
    </row>
    <row r="1473" spans="2:18" x14ac:dyDescent="0.25">
      <c r="B1473" s="403" t="str">
        <f>IF(Tabla1[[#This Row],[Código_Actividad]]="","",CONCATENATE(Tabla1[[#This Row],[POA]],".",Tabla1[[#This Row],[SRS]],".",Tabla1[[#This Row],[AREA]],".",Tabla1[[#This Row],[TIPO]]))</f>
        <v/>
      </c>
      <c r="C1473" s="403" t="str">
        <f>IF(Tabla1[[#This Row],[Código_Actividad]]="","",'Formulario PPGR1'!#REF!)</f>
        <v/>
      </c>
      <c r="D1473" s="403" t="str">
        <f>IF(Tabla1[[#This Row],[Código_Actividad]]="","",'Formulario PPGR1'!#REF!)</f>
        <v/>
      </c>
      <c r="E1473" s="403" t="str">
        <f>IF(Tabla1[[#This Row],[Código_Actividad]]="","",'Formulario PPGR1'!#REF!)</f>
        <v/>
      </c>
      <c r="F1473" s="403" t="str">
        <f>IF(Tabla1[[#This Row],[Código_Actividad]]="","",'Formulario PPGR1'!#REF!)</f>
        <v/>
      </c>
      <c r="G1473" s="400"/>
      <c r="H1473" s="419" t="str">
        <f>IFERROR(VLOOKUP(Tabla1[[#This Row],[Código_Actividad]],'Formulario PPGR2'!$H$10:$I$1048576,2,FALSE),"")</f>
        <v/>
      </c>
      <c r="I1473" s="336" t="str">
        <f>IFERROR(VLOOKUP(Tabla1[[#This Row],[Código_Actividad]],Tabla2[[Código]:[Total de Acciones ]],15,FALSE),"")</f>
        <v/>
      </c>
      <c r="J1473" s="556"/>
      <c r="K1473" s="558" t="str">
        <f>IFERROR(VLOOKUP($J1473,[10]LSIns!$B$5:$C$45,2,FALSE),"")</f>
        <v/>
      </c>
      <c r="L1473" s="557"/>
      <c r="M1473" s="401" t="str">
        <f>IFERROR(VLOOKUP($L1473,[4]Insumos!$C$2:$F$517,2,FALSE),"")</f>
        <v/>
      </c>
      <c r="N1473" s="505"/>
      <c r="O1473" s="402" t="str">
        <f>IFERROR(VLOOKUP($L1473,[4]Insumos!$C$2:$F$517,3,FALSE),"")</f>
        <v/>
      </c>
      <c r="P1473" s="337" t="e">
        <f>+Tabla1[[#This Row],[Precio Unitario]]*Tabla1[[#This Row],[Cantidad de Insumos]]</f>
        <v>#VALUE!</v>
      </c>
      <c r="Q1473" s="402" t="str">
        <f>IFERROR(VLOOKUP($L1473,[4]Insumos!$C$2:$F$517,4,FALSE),"")</f>
        <v/>
      </c>
      <c r="R1473" s="571"/>
    </row>
    <row r="1474" spans="2:18" x14ac:dyDescent="0.25">
      <c r="B1474" s="403" t="str">
        <f>IF(Tabla1[[#This Row],[Código_Actividad]]="","",CONCATENATE(Tabla1[[#This Row],[POA]],".",Tabla1[[#This Row],[SRS]],".",Tabla1[[#This Row],[AREA]],".",Tabla1[[#This Row],[TIPO]]))</f>
        <v/>
      </c>
      <c r="C1474" s="403" t="str">
        <f>IF(Tabla1[[#This Row],[Código_Actividad]]="","",'Formulario PPGR1'!#REF!)</f>
        <v/>
      </c>
      <c r="D1474" s="403" t="str">
        <f>IF(Tabla1[[#This Row],[Código_Actividad]]="","",'Formulario PPGR1'!#REF!)</f>
        <v/>
      </c>
      <c r="E1474" s="403" t="str">
        <f>IF(Tabla1[[#This Row],[Código_Actividad]]="","",'Formulario PPGR1'!#REF!)</f>
        <v/>
      </c>
      <c r="F1474" s="403" t="str">
        <f>IF(Tabla1[[#This Row],[Código_Actividad]]="","",'Formulario PPGR1'!#REF!)</f>
        <v/>
      </c>
      <c r="G1474" s="400"/>
      <c r="H1474" s="419" t="str">
        <f>IFERROR(VLOOKUP(Tabla1[[#This Row],[Código_Actividad]],'Formulario PPGR2'!$H$10:$I$1048576,2,FALSE),"")</f>
        <v/>
      </c>
      <c r="I1474" s="336" t="str">
        <f>IFERROR(VLOOKUP(Tabla1[[#This Row],[Código_Actividad]],Tabla2[[Código]:[Total de Acciones ]],15,FALSE),"")</f>
        <v/>
      </c>
      <c r="J1474" s="556"/>
      <c r="K1474" s="558" t="str">
        <f>IFERROR(VLOOKUP($J1474,[10]LSIns!$B$5:$C$45,2,FALSE),"")</f>
        <v/>
      </c>
      <c r="L1474" s="557"/>
      <c r="M1474" s="401" t="str">
        <f>IFERROR(VLOOKUP($L1474,[4]Insumos!$C$2:$F$517,2,FALSE),"")</f>
        <v/>
      </c>
      <c r="N1474" s="505"/>
      <c r="O1474" s="402" t="str">
        <f>IFERROR(VLOOKUP($L1474,[4]Insumos!$C$2:$F$517,3,FALSE),"")</f>
        <v/>
      </c>
      <c r="P1474" s="337" t="e">
        <f>+Tabla1[[#This Row],[Precio Unitario]]*Tabla1[[#This Row],[Cantidad de Insumos]]</f>
        <v>#VALUE!</v>
      </c>
      <c r="Q1474" s="402" t="str">
        <f>IFERROR(VLOOKUP($L1474,[4]Insumos!$C$2:$F$517,4,FALSE),"")</f>
        <v/>
      </c>
      <c r="R1474" s="571"/>
    </row>
    <row r="1475" spans="2:18" x14ac:dyDescent="0.25">
      <c r="B1475" s="403" t="str">
        <f>IF(Tabla1[[#This Row],[Código_Actividad]]="","",CONCATENATE(Tabla1[[#This Row],[POA]],".",Tabla1[[#This Row],[SRS]],".",Tabla1[[#This Row],[AREA]],".",Tabla1[[#This Row],[TIPO]]))</f>
        <v/>
      </c>
      <c r="C1475" s="403" t="str">
        <f>IF(Tabla1[[#This Row],[Código_Actividad]]="","",'Formulario PPGR1'!#REF!)</f>
        <v/>
      </c>
      <c r="D1475" s="403" t="str">
        <f>IF(Tabla1[[#This Row],[Código_Actividad]]="","",'Formulario PPGR1'!#REF!)</f>
        <v/>
      </c>
      <c r="E1475" s="403" t="str">
        <f>IF(Tabla1[[#This Row],[Código_Actividad]]="","",'Formulario PPGR1'!#REF!)</f>
        <v/>
      </c>
      <c r="F1475" s="403" t="str">
        <f>IF(Tabla1[[#This Row],[Código_Actividad]]="","",'Formulario PPGR1'!#REF!)</f>
        <v/>
      </c>
      <c r="G1475" s="400"/>
      <c r="H1475" s="419" t="str">
        <f>IFERROR(VLOOKUP(Tabla1[[#This Row],[Código_Actividad]],'Formulario PPGR2'!$H$10:$I$1048576,2,FALSE),"")</f>
        <v/>
      </c>
      <c r="I1475" s="336" t="str">
        <f>IFERROR(VLOOKUP(Tabla1[[#This Row],[Código_Actividad]],Tabla2[[Código]:[Total de Acciones ]],15,FALSE),"")</f>
        <v/>
      </c>
      <c r="J1475" s="556"/>
      <c r="K1475" s="558" t="str">
        <f>IFERROR(VLOOKUP($J1475,[10]LSIns!$B$5:$C$45,2,FALSE),"")</f>
        <v/>
      </c>
      <c r="L1475" s="557"/>
      <c r="M1475" s="401" t="str">
        <f>IFERROR(VLOOKUP($L1475,[4]Insumos!$C$2:$F$517,2,FALSE),"")</f>
        <v/>
      </c>
      <c r="N1475" s="505"/>
      <c r="O1475" s="402" t="str">
        <f>IFERROR(VLOOKUP($L1475,[4]Insumos!$C$2:$F$517,3,FALSE),"")</f>
        <v/>
      </c>
      <c r="P1475" s="337" t="e">
        <f>+Tabla1[[#This Row],[Precio Unitario]]*Tabla1[[#This Row],[Cantidad de Insumos]]</f>
        <v>#VALUE!</v>
      </c>
      <c r="Q1475" s="402" t="str">
        <f>IFERROR(VLOOKUP($L1475,[4]Insumos!$C$2:$F$517,4,FALSE),"")</f>
        <v/>
      </c>
      <c r="R1475" s="571"/>
    </row>
    <row r="1476" spans="2:18" x14ac:dyDescent="0.25">
      <c r="B1476" s="403" t="str">
        <f>IF(Tabla1[[#This Row],[Código_Actividad]]="","",CONCATENATE(Tabla1[[#This Row],[POA]],".",Tabla1[[#This Row],[SRS]],".",Tabla1[[#This Row],[AREA]],".",Tabla1[[#This Row],[TIPO]]))</f>
        <v/>
      </c>
      <c r="C1476" s="403" t="str">
        <f>IF(Tabla1[[#This Row],[Código_Actividad]]="","",'Formulario PPGR1'!#REF!)</f>
        <v/>
      </c>
      <c r="D1476" s="403" t="str">
        <f>IF(Tabla1[[#This Row],[Código_Actividad]]="","",'Formulario PPGR1'!#REF!)</f>
        <v/>
      </c>
      <c r="E1476" s="403" t="str">
        <f>IF(Tabla1[[#This Row],[Código_Actividad]]="","",'Formulario PPGR1'!#REF!)</f>
        <v/>
      </c>
      <c r="F1476" s="403" t="str">
        <f>IF(Tabla1[[#This Row],[Código_Actividad]]="","",'Formulario PPGR1'!#REF!)</f>
        <v/>
      </c>
      <c r="G1476" s="400"/>
      <c r="H1476" s="419" t="str">
        <f>IFERROR(VLOOKUP(Tabla1[[#This Row],[Código_Actividad]],'Formulario PPGR2'!$H$10:$I$1048576,2,FALSE),"")</f>
        <v/>
      </c>
      <c r="I1476" s="336" t="str">
        <f>IFERROR(VLOOKUP(Tabla1[[#This Row],[Código_Actividad]],Tabla2[[Código]:[Total de Acciones ]],15,FALSE),"")</f>
        <v/>
      </c>
      <c r="J1476" s="556"/>
      <c r="K1476" s="558" t="str">
        <f>IFERROR(VLOOKUP($J1476,[10]LSIns!$B$5:$C$45,2,FALSE),"")</f>
        <v/>
      </c>
      <c r="L1476" s="557"/>
      <c r="M1476" s="401" t="str">
        <f>IFERROR(VLOOKUP($L1476,[4]Insumos!$C$2:$F$517,2,FALSE),"")</f>
        <v/>
      </c>
      <c r="N1476" s="505"/>
      <c r="O1476" s="402" t="str">
        <f>IFERROR(VLOOKUP($L1476,[4]Insumos!$C$2:$F$517,3,FALSE),"")</f>
        <v/>
      </c>
      <c r="P1476" s="337" t="e">
        <f>+Tabla1[[#This Row],[Precio Unitario]]*Tabla1[[#This Row],[Cantidad de Insumos]]</f>
        <v>#VALUE!</v>
      </c>
      <c r="Q1476" s="402" t="str">
        <f>IFERROR(VLOOKUP($L1476,[4]Insumos!$C$2:$F$517,4,FALSE),"")</f>
        <v/>
      </c>
      <c r="R1476" s="571"/>
    </row>
    <row r="1477" spans="2:18" x14ac:dyDescent="0.25">
      <c r="B1477" s="403" t="str">
        <f>IF(Tabla1[[#This Row],[Código_Actividad]]="","",CONCATENATE(Tabla1[[#This Row],[POA]],".",Tabla1[[#This Row],[SRS]],".",Tabla1[[#This Row],[AREA]],".",Tabla1[[#This Row],[TIPO]]))</f>
        <v/>
      </c>
      <c r="C1477" s="403" t="str">
        <f>IF(Tabla1[[#This Row],[Código_Actividad]]="","",'Formulario PPGR1'!#REF!)</f>
        <v/>
      </c>
      <c r="D1477" s="403" t="str">
        <f>IF(Tabla1[[#This Row],[Código_Actividad]]="","",'Formulario PPGR1'!#REF!)</f>
        <v/>
      </c>
      <c r="E1477" s="403" t="str">
        <f>IF(Tabla1[[#This Row],[Código_Actividad]]="","",'Formulario PPGR1'!#REF!)</f>
        <v/>
      </c>
      <c r="F1477" s="403" t="str">
        <f>IF(Tabla1[[#This Row],[Código_Actividad]]="","",'Formulario PPGR1'!#REF!)</f>
        <v/>
      </c>
      <c r="G1477" s="400"/>
      <c r="H1477" s="419" t="str">
        <f>IFERROR(VLOOKUP(Tabla1[[#This Row],[Código_Actividad]],'Formulario PPGR2'!$H$10:$I$1048576,2,FALSE),"")</f>
        <v/>
      </c>
      <c r="I1477" s="336" t="str">
        <f>IFERROR(VLOOKUP(Tabla1[[#This Row],[Código_Actividad]],Tabla2[[Código]:[Total de Acciones ]],15,FALSE),"")</f>
        <v/>
      </c>
      <c r="J1477" s="556"/>
      <c r="K1477" s="558" t="str">
        <f>IFERROR(VLOOKUP($J1477,[10]LSIns!$B$5:$C$45,2,FALSE),"")</f>
        <v/>
      </c>
      <c r="L1477" s="557"/>
      <c r="M1477" s="401" t="str">
        <f>IFERROR(VLOOKUP($L1477,[4]Insumos!$C$2:$F$517,2,FALSE),"")</f>
        <v/>
      </c>
      <c r="N1477" s="505"/>
      <c r="O1477" s="402" t="str">
        <f>IFERROR(VLOOKUP($L1477,[4]Insumos!$C$2:$F$517,3,FALSE),"")</f>
        <v/>
      </c>
      <c r="P1477" s="337" t="e">
        <f>+Tabla1[[#This Row],[Precio Unitario]]*Tabla1[[#This Row],[Cantidad de Insumos]]</f>
        <v>#VALUE!</v>
      </c>
      <c r="Q1477" s="402" t="str">
        <f>IFERROR(VLOOKUP($L1477,[4]Insumos!$C$2:$F$517,4,FALSE),"")</f>
        <v/>
      </c>
      <c r="R1477" s="571"/>
    </row>
    <row r="1478" spans="2:18" x14ac:dyDescent="0.25">
      <c r="B1478" s="403" t="str">
        <f>IF(Tabla1[[#This Row],[Código_Actividad]]="","",CONCATENATE(Tabla1[[#This Row],[POA]],".",Tabla1[[#This Row],[SRS]],".",Tabla1[[#This Row],[AREA]],".",Tabla1[[#This Row],[TIPO]]))</f>
        <v/>
      </c>
      <c r="C1478" s="403" t="str">
        <f>IF(Tabla1[[#This Row],[Código_Actividad]]="","",'Formulario PPGR1'!#REF!)</f>
        <v/>
      </c>
      <c r="D1478" s="403" t="str">
        <f>IF(Tabla1[[#This Row],[Código_Actividad]]="","",'Formulario PPGR1'!#REF!)</f>
        <v/>
      </c>
      <c r="E1478" s="403" t="str">
        <f>IF(Tabla1[[#This Row],[Código_Actividad]]="","",'Formulario PPGR1'!#REF!)</f>
        <v/>
      </c>
      <c r="F1478" s="403" t="str">
        <f>IF(Tabla1[[#This Row],[Código_Actividad]]="","",'Formulario PPGR1'!#REF!)</f>
        <v/>
      </c>
      <c r="G1478" s="400"/>
      <c r="H1478" s="419" t="str">
        <f>IFERROR(VLOOKUP(Tabla1[[#This Row],[Código_Actividad]],'Formulario PPGR2'!$H$10:$I$1048576,2,FALSE),"")</f>
        <v/>
      </c>
      <c r="I1478" s="336" t="str">
        <f>IFERROR(VLOOKUP(Tabla1[[#This Row],[Código_Actividad]],Tabla2[[Código]:[Total de Acciones ]],15,FALSE),"")</f>
        <v/>
      </c>
      <c r="J1478" s="556"/>
      <c r="K1478" s="558" t="str">
        <f>IFERROR(VLOOKUP($J1478,[10]LSIns!$B$5:$C$45,2,FALSE),"")</f>
        <v/>
      </c>
      <c r="L1478" s="557"/>
      <c r="M1478" s="401" t="str">
        <f>IFERROR(VLOOKUP($L1478,[4]Insumos!$C$2:$F$517,2,FALSE),"")</f>
        <v/>
      </c>
      <c r="N1478" s="505"/>
      <c r="O1478" s="402" t="str">
        <f>IFERROR(VLOOKUP($L1478,[4]Insumos!$C$2:$F$517,3,FALSE),"")</f>
        <v/>
      </c>
      <c r="P1478" s="337" t="e">
        <f>+Tabla1[[#This Row],[Precio Unitario]]*Tabla1[[#This Row],[Cantidad de Insumos]]</f>
        <v>#VALUE!</v>
      </c>
      <c r="Q1478" s="402" t="str">
        <f>IFERROR(VLOOKUP($L1478,[4]Insumos!$C$2:$F$517,4,FALSE),"")</f>
        <v/>
      </c>
      <c r="R1478" s="571"/>
    </row>
    <row r="1479" spans="2:18" x14ac:dyDescent="0.25">
      <c r="B1479" s="403" t="str">
        <f>IF(Tabla1[[#This Row],[Código_Actividad]]="","",CONCATENATE(Tabla1[[#This Row],[POA]],".",Tabla1[[#This Row],[SRS]],".",Tabla1[[#This Row],[AREA]],".",Tabla1[[#This Row],[TIPO]]))</f>
        <v/>
      </c>
      <c r="C1479" s="403" t="str">
        <f>IF(Tabla1[[#This Row],[Código_Actividad]]="","",'Formulario PPGR1'!#REF!)</f>
        <v/>
      </c>
      <c r="D1479" s="403" t="str">
        <f>IF(Tabla1[[#This Row],[Código_Actividad]]="","",'Formulario PPGR1'!#REF!)</f>
        <v/>
      </c>
      <c r="E1479" s="403" t="str">
        <f>IF(Tabla1[[#This Row],[Código_Actividad]]="","",'Formulario PPGR1'!#REF!)</f>
        <v/>
      </c>
      <c r="F1479" s="403" t="str">
        <f>IF(Tabla1[[#This Row],[Código_Actividad]]="","",'Formulario PPGR1'!#REF!)</f>
        <v/>
      </c>
      <c r="G1479" s="400"/>
      <c r="H1479" s="419" t="str">
        <f>IFERROR(VLOOKUP(Tabla1[[#This Row],[Código_Actividad]],'Formulario PPGR2'!$H$10:$I$1048576,2,FALSE),"")</f>
        <v/>
      </c>
      <c r="I1479" s="336" t="str">
        <f>IFERROR(VLOOKUP(Tabla1[[#This Row],[Código_Actividad]],Tabla2[[Código]:[Total de Acciones ]],15,FALSE),"")</f>
        <v/>
      </c>
      <c r="J1479" s="556"/>
      <c r="K1479" s="558" t="str">
        <f>IFERROR(VLOOKUP($J1479,[10]LSIns!$B$5:$C$45,2,FALSE),"")</f>
        <v/>
      </c>
      <c r="L1479" s="557"/>
      <c r="M1479" s="401" t="str">
        <f>IFERROR(VLOOKUP($L1479,[4]Insumos!$C$2:$F$517,2,FALSE),"")</f>
        <v/>
      </c>
      <c r="N1479" s="505"/>
      <c r="O1479" s="402" t="str">
        <f>IFERROR(VLOOKUP($L1479,[4]Insumos!$C$2:$F$517,3,FALSE),"")</f>
        <v/>
      </c>
      <c r="P1479" s="337" t="e">
        <f>+Tabla1[[#This Row],[Precio Unitario]]*Tabla1[[#This Row],[Cantidad de Insumos]]</f>
        <v>#VALUE!</v>
      </c>
      <c r="Q1479" s="402" t="str">
        <f>IFERROR(VLOOKUP($L1479,[4]Insumos!$C$2:$F$517,4,FALSE),"")</f>
        <v/>
      </c>
      <c r="R1479" s="571"/>
    </row>
    <row r="1480" spans="2:18" x14ac:dyDescent="0.25">
      <c r="B1480" s="403" t="str">
        <f>IF(Tabla1[[#This Row],[Código_Actividad]]="","",CONCATENATE(Tabla1[[#This Row],[POA]],".",Tabla1[[#This Row],[SRS]],".",Tabla1[[#This Row],[AREA]],".",Tabla1[[#This Row],[TIPO]]))</f>
        <v/>
      </c>
      <c r="C1480" s="403" t="str">
        <f>IF(Tabla1[[#This Row],[Código_Actividad]]="","",'Formulario PPGR1'!#REF!)</f>
        <v/>
      </c>
      <c r="D1480" s="403" t="str">
        <f>IF(Tabla1[[#This Row],[Código_Actividad]]="","",'Formulario PPGR1'!#REF!)</f>
        <v/>
      </c>
      <c r="E1480" s="403" t="str">
        <f>IF(Tabla1[[#This Row],[Código_Actividad]]="","",'Formulario PPGR1'!#REF!)</f>
        <v/>
      </c>
      <c r="F1480" s="403" t="str">
        <f>IF(Tabla1[[#This Row],[Código_Actividad]]="","",'Formulario PPGR1'!#REF!)</f>
        <v/>
      </c>
      <c r="G1480" s="400"/>
      <c r="H1480" s="419" t="str">
        <f>IFERROR(VLOOKUP(Tabla1[[#This Row],[Código_Actividad]],'Formulario PPGR2'!$H$10:$I$1048576,2,FALSE),"")</f>
        <v/>
      </c>
      <c r="I1480" s="336" t="str">
        <f>IFERROR(VLOOKUP(Tabla1[[#This Row],[Código_Actividad]],Tabla2[[Código]:[Total de Acciones ]],15,FALSE),"")</f>
        <v/>
      </c>
      <c r="J1480" s="556"/>
      <c r="K1480" s="558" t="str">
        <f>IFERROR(VLOOKUP($J1480,[10]LSIns!$B$5:$C$45,2,FALSE),"")</f>
        <v/>
      </c>
      <c r="L1480" s="557"/>
      <c r="M1480" s="401" t="str">
        <f>IFERROR(VLOOKUP($L1480,[4]Insumos!$C$2:$F$517,2,FALSE),"")</f>
        <v/>
      </c>
      <c r="N1480" s="505"/>
      <c r="O1480" s="402" t="str">
        <f>IFERROR(VLOOKUP($L1480,[4]Insumos!$C$2:$F$517,3,FALSE),"")</f>
        <v/>
      </c>
      <c r="P1480" s="337" t="e">
        <f>+Tabla1[[#This Row],[Precio Unitario]]*Tabla1[[#This Row],[Cantidad de Insumos]]</f>
        <v>#VALUE!</v>
      </c>
      <c r="Q1480" s="402" t="str">
        <f>IFERROR(VLOOKUP($L1480,[4]Insumos!$C$2:$F$517,4,FALSE),"")</f>
        <v/>
      </c>
      <c r="R1480" s="571"/>
    </row>
    <row r="1481" spans="2:18" x14ac:dyDescent="0.25">
      <c r="B1481" s="403" t="str">
        <f>IF(Tabla1[[#This Row],[Código_Actividad]]="","",CONCATENATE(Tabla1[[#This Row],[POA]],".",Tabla1[[#This Row],[SRS]],".",Tabla1[[#This Row],[AREA]],".",Tabla1[[#This Row],[TIPO]]))</f>
        <v/>
      </c>
      <c r="C1481" s="403" t="str">
        <f>IF(Tabla1[[#This Row],[Código_Actividad]]="","",'Formulario PPGR1'!#REF!)</f>
        <v/>
      </c>
      <c r="D1481" s="403" t="str">
        <f>IF(Tabla1[[#This Row],[Código_Actividad]]="","",'Formulario PPGR1'!#REF!)</f>
        <v/>
      </c>
      <c r="E1481" s="403" t="str">
        <f>IF(Tabla1[[#This Row],[Código_Actividad]]="","",'Formulario PPGR1'!#REF!)</f>
        <v/>
      </c>
      <c r="F1481" s="403" t="str">
        <f>IF(Tabla1[[#This Row],[Código_Actividad]]="","",'Formulario PPGR1'!#REF!)</f>
        <v/>
      </c>
      <c r="G1481" s="400"/>
      <c r="H1481" s="419" t="str">
        <f>IFERROR(VLOOKUP(Tabla1[[#This Row],[Código_Actividad]],'Formulario PPGR2'!$H$10:$I$1048576,2,FALSE),"")</f>
        <v/>
      </c>
      <c r="I1481" s="336" t="str">
        <f>IFERROR(VLOOKUP(Tabla1[[#This Row],[Código_Actividad]],Tabla2[[Código]:[Total de Acciones ]],15,FALSE),"")</f>
        <v/>
      </c>
      <c r="J1481" s="556"/>
      <c r="K1481" s="558" t="str">
        <f>IFERROR(VLOOKUP($J1481,[10]LSIns!$B$5:$C$45,2,FALSE),"")</f>
        <v/>
      </c>
      <c r="L1481" s="557"/>
      <c r="M1481" s="401" t="str">
        <f>IFERROR(VLOOKUP($L1481,[4]Insumos!$C$2:$F$517,2,FALSE),"")</f>
        <v/>
      </c>
      <c r="N1481" s="505"/>
      <c r="O1481" s="402" t="str">
        <f>IFERROR(VLOOKUP($L1481,[4]Insumos!$C$2:$F$517,3,FALSE),"")</f>
        <v/>
      </c>
      <c r="P1481" s="337" t="e">
        <f>+Tabla1[[#This Row],[Precio Unitario]]*Tabla1[[#This Row],[Cantidad de Insumos]]</f>
        <v>#VALUE!</v>
      </c>
      <c r="Q1481" s="402" t="str">
        <f>IFERROR(VLOOKUP($L1481,[4]Insumos!$C$2:$F$517,4,FALSE),"")</f>
        <v/>
      </c>
      <c r="R1481" s="571"/>
    </row>
    <row r="1482" spans="2:18" x14ac:dyDescent="0.25">
      <c r="B1482" s="403" t="str">
        <f>IF(Tabla1[[#This Row],[Código_Actividad]]="","",CONCATENATE(Tabla1[[#This Row],[POA]],".",Tabla1[[#This Row],[SRS]],".",Tabla1[[#This Row],[AREA]],".",Tabla1[[#This Row],[TIPO]]))</f>
        <v/>
      </c>
      <c r="C1482" s="403" t="str">
        <f>IF(Tabla1[[#This Row],[Código_Actividad]]="","",'Formulario PPGR1'!#REF!)</f>
        <v/>
      </c>
      <c r="D1482" s="403" t="str">
        <f>IF(Tabla1[[#This Row],[Código_Actividad]]="","",'Formulario PPGR1'!#REF!)</f>
        <v/>
      </c>
      <c r="E1482" s="403" t="str">
        <f>IF(Tabla1[[#This Row],[Código_Actividad]]="","",'Formulario PPGR1'!#REF!)</f>
        <v/>
      </c>
      <c r="F1482" s="403" t="str">
        <f>IF(Tabla1[[#This Row],[Código_Actividad]]="","",'Formulario PPGR1'!#REF!)</f>
        <v/>
      </c>
      <c r="G1482" s="400"/>
      <c r="H1482" s="419" t="str">
        <f>IFERROR(VLOOKUP(Tabla1[[#This Row],[Código_Actividad]],'Formulario PPGR2'!$H$10:$I$1048576,2,FALSE),"")</f>
        <v/>
      </c>
      <c r="I1482" s="336" t="str">
        <f>IFERROR(VLOOKUP(Tabla1[[#This Row],[Código_Actividad]],Tabla2[[Código]:[Total de Acciones ]],15,FALSE),"")</f>
        <v/>
      </c>
      <c r="J1482" s="556"/>
      <c r="K1482" s="558" t="str">
        <f>IFERROR(VLOOKUP($J1482,[10]LSIns!$B$5:$C$45,2,FALSE),"")</f>
        <v/>
      </c>
      <c r="L1482" s="557"/>
      <c r="M1482" s="401" t="str">
        <f>IFERROR(VLOOKUP($L1482,[4]Insumos!$C$2:$F$517,2,FALSE),"")</f>
        <v/>
      </c>
      <c r="N1482" s="505"/>
      <c r="O1482" s="402" t="str">
        <f>IFERROR(VLOOKUP($L1482,[4]Insumos!$C$2:$F$517,3,FALSE),"")</f>
        <v/>
      </c>
      <c r="P1482" s="337" t="e">
        <f>+Tabla1[[#This Row],[Precio Unitario]]*Tabla1[[#This Row],[Cantidad de Insumos]]</f>
        <v>#VALUE!</v>
      </c>
      <c r="Q1482" s="402" t="str">
        <f>IFERROR(VLOOKUP($L1482,[4]Insumos!$C$2:$F$517,4,FALSE),"")</f>
        <v/>
      </c>
      <c r="R1482" s="571"/>
    </row>
    <row r="1483" spans="2:18" x14ac:dyDescent="0.25">
      <c r="B1483" s="403" t="str">
        <f>IF(Tabla1[[#This Row],[Código_Actividad]]="","",CONCATENATE(Tabla1[[#This Row],[POA]],".",Tabla1[[#This Row],[SRS]],".",Tabla1[[#This Row],[AREA]],".",Tabla1[[#This Row],[TIPO]]))</f>
        <v/>
      </c>
      <c r="C1483" s="403" t="str">
        <f>IF(Tabla1[[#This Row],[Código_Actividad]]="","",'Formulario PPGR1'!#REF!)</f>
        <v/>
      </c>
      <c r="D1483" s="403" t="str">
        <f>IF(Tabla1[[#This Row],[Código_Actividad]]="","",'Formulario PPGR1'!#REF!)</f>
        <v/>
      </c>
      <c r="E1483" s="403" t="str">
        <f>IF(Tabla1[[#This Row],[Código_Actividad]]="","",'Formulario PPGR1'!#REF!)</f>
        <v/>
      </c>
      <c r="F1483" s="403" t="str">
        <f>IF(Tabla1[[#This Row],[Código_Actividad]]="","",'Formulario PPGR1'!#REF!)</f>
        <v/>
      </c>
      <c r="G1483" s="400"/>
      <c r="H1483" s="419" t="str">
        <f>IFERROR(VLOOKUP(Tabla1[[#This Row],[Código_Actividad]],'Formulario PPGR2'!$H$10:$I$1048576,2,FALSE),"")</f>
        <v/>
      </c>
      <c r="I1483" s="336" t="str">
        <f>IFERROR(VLOOKUP(Tabla1[[#This Row],[Código_Actividad]],Tabla2[[Código]:[Total de Acciones ]],15,FALSE),"")</f>
        <v/>
      </c>
      <c r="J1483" s="556"/>
      <c r="K1483" s="558" t="str">
        <f>IFERROR(VLOOKUP($J1483,[10]LSIns!$B$5:$C$45,2,FALSE),"")</f>
        <v/>
      </c>
      <c r="L1483" s="557"/>
      <c r="M1483" s="401" t="str">
        <f>IFERROR(VLOOKUP($L1483,[4]Insumos!$C$2:$F$517,2,FALSE),"")</f>
        <v/>
      </c>
      <c r="N1483" s="505"/>
      <c r="O1483" s="402" t="str">
        <f>IFERROR(VLOOKUP($L1483,[4]Insumos!$C$2:$F$517,3,FALSE),"")</f>
        <v/>
      </c>
      <c r="P1483" s="337" t="e">
        <f>+Tabla1[[#This Row],[Precio Unitario]]*Tabla1[[#This Row],[Cantidad de Insumos]]</f>
        <v>#VALUE!</v>
      </c>
      <c r="Q1483" s="402" t="str">
        <f>IFERROR(VLOOKUP($L1483,[4]Insumos!$C$2:$F$517,4,FALSE),"")</f>
        <v/>
      </c>
      <c r="R1483" s="571"/>
    </row>
    <row r="1484" spans="2:18" x14ac:dyDescent="0.25">
      <c r="B1484" s="403" t="str">
        <f>IF(Tabla1[[#This Row],[Código_Actividad]]="","",CONCATENATE(Tabla1[[#This Row],[POA]],".",Tabla1[[#This Row],[SRS]],".",Tabla1[[#This Row],[AREA]],".",Tabla1[[#This Row],[TIPO]]))</f>
        <v/>
      </c>
      <c r="C1484" s="403" t="str">
        <f>IF(Tabla1[[#This Row],[Código_Actividad]]="","",'Formulario PPGR1'!#REF!)</f>
        <v/>
      </c>
      <c r="D1484" s="403" t="str">
        <f>IF(Tabla1[[#This Row],[Código_Actividad]]="","",'Formulario PPGR1'!#REF!)</f>
        <v/>
      </c>
      <c r="E1484" s="403" t="str">
        <f>IF(Tabla1[[#This Row],[Código_Actividad]]="","",'Formulario PPGR1'!#REF!)</f>
        <v/>
      </c>
      <c r="F1484" s="403" t="str">
        <f>IF(Tabla1[[#This Row],[Código_Actividad]]="","",'Formulario PPGR1'!#REF!)</f>
        <v/>
      </c>
      <c r="G1484" s="400"/>
      <c r="H1484" s="419" t="str">
        <f>IFERROR(VLOOKUP(Tabla1[[#This Row],[Código_Actividad]],'Formulario PPGR2'!$H$10:$I$1048576,2,FALSE),"")</f>
        <v/>
      </c>
      <c r="I1484" s="336" t="str">
        <f>IFERROR(VLOOKUP(Tabla1[[#This Row],[Código_Actividad]],Tabla2[[Código]:[Total de Acciones ]],15,FALSE),"")</f>
        <v/>
      </c>
      <c r="J1484" s="556"/>
      <c r="K1484" s="558" t="str">
        <f>IFERROR(VLOOKUP($J1484,[10]LSIns!$B$5:$C$45,2,FALSE),"")</f>
        <v/>
      </c>
      <c r="L1484" s="557"/>
      <c r="M1484" s="401" t="str">
        <f>IFERROR(VLOOKUP($L1484,[4]Insumos!$C$2:$F$517,2,FALSE),"")</f>
        <v/>
      </c>
      <c r="N1484" s="505"/>
      <c r="O1484" s="402" t="str">
        <f>IFERROR(VLOOKUP($L1484,[4]Insumos!$C$2:$F$517,3,FALSE),"")</f>
        <v/>
      </c>
      <c r="P1484" s="337" t="e">
        <f>+Tabla1[[#This Row],[Precio Unitario]]*Tabla1[[#This Row],[Cantidad de Insumos]]</f>
        <v>#VALUE!</v>
      </c>
      <c r="Q1484" s="402" t="str">
        <f>IFERROR(VLOOKUP($L1484,[4]Insumos!$C$2:$F$517,4,FALSE),"")</f>
        <v/>
      </c>
      <c r="R1484" s="571"/>
    </row>
    <row r="1485" spans="2:18" x14ac:dyDescent="0.25">
      <c r="B1485" s="403" t="str">
        <f>IF(Tabla1[[#This Row],[Código_Actividad]]="","",CONCATENATE(Tabla1[[#This Row],[POA]],".",Tabla1[[#This Row],[SRS]],".",Tabla1[[#This Row],[AREA]],".",Tabla1[[#This Row],[TIPO]]))</f>
        <v/>
      </c>
      <c r="C1485" s="403" t="str">
        <f>IF(Tabla1[[#This Row],[Código_Actividad]]="","",'Formulario PPGR1'!#REF!)</f>
        <v/>
      </c>
      <c r="D1485" s="403" t="str">
        <f>IF(Tabla1[[#This Row],[Código_Actividad]]="","",'Formulario PPGR1'!#REF!)</f>
        <v/>
      </c>
      <c r="E1485" s="403" t="str">
        <f>IF(Tabla1[[#This Row],[Código_Actividad]]="","",'Formulario PPGR1'!#REF!)</f>
        <v/>
      </c>
      <c r="F1485" s="403" t="str">
        <f>IF(Tabla1[[#This Row],[Código_Actividad]]="","",'Formulario PPGR1'!#REF!)</f>
        <v/>
      </c>
      <c r="G1485" s="400"/>
      <c r="H1485" s="419" t="str">
        <f>IFERROR(VLOOKUP(Tabla1[[#This Row],[Código_Actividad]],'Formulario PPGR2'!$H$10:$I$1048576,2,FALSE),"")</f>
        <v/>
      </c>
      <c r="I1485" s="336" t="str">
        <f>IFERROR(VLOOKUP(Tabla1[[#This Row],[Código_Actividad]],Tabla2[[Código]:[Total de Acciones ]],15,FALSE),"")</f>
        <v/>
      </c>
      <c r="J1485" s="556"/>
      <c r="K1485" s="558" t="str">
        <f>IFERROR(VLOOKUP($J1485,[10]LSIns!$B$5:$C$45,2,FALSE),"")</f>
        <v/>
      </c>
      <c r="L1485" s="557"/>
      <c r="M1485" s="401" t="str">
        <f>IFERROR(VLOOKUP($L1485,[4]Insumos!$C$2:$F$517,2,FALSE),"")</f>
        <v/>
      </c>
      <c r="N1485" s="505"/>
      <c r="O1485" s="402" t="str">
        <f>IFERROR(VLOOKUP($L1485,[4]Insumos!$C$2:$F$517,3,FALSE),"")</f>
        <v/>
      </c>
      <c r="P1485" s="337" t="e">
        <f>+Tabla1[[#This Row],[Precio Unitario]]*Tabla1[[#This Row],[Cantidad de Insumos]]</f>
        <v>#VALUE!</v>
      </c>
      <c r="Q1485" s="402" t="str">
        <f>IFERROR(VLOOKUP($L1485,[4]Insumos!$C$2:$F$517,4,FALSE),"")</f>
        <v/>
      </c>
      <c r="R1485" s="571"/>
    </row>
    <row r="1486" spans="2:18" x14ac:dyDescent="0.25">
      <c r="B1486" s="403" t="str">
        <f>IF(Tabla1[[#This Row],[Código_Actividad]]="","",CONCATENATE(Tabla1[[#This Row],[POA]],".",Tabla1[[#This Row],[SRS]],".",Tabla1[[#This Row],[AREA]],".",Tabla1[[#This Row],[TIPO]]))</f>
        <v/>
      </c>
      <c r="C1486" s="403" t="str">
        <f>IF(Tabla1[[#This Row],[Código_Actividad]]="","",'Formulario PPGR1'!#REF!)</f>
        <v/>
      </c>
      <c r="D1486" s="403" t="str">
        <f>IF(Tabla1[[#This Row],[Código_Actividad]]="","",'Formulario PPGR1'!#REF!)</f>
        <v/>
      </c>
      <c r="E1486" s="403" t="str">
        <f>IF(Tabla1[[#This Row],[Código_Actividad]]="","",'Formulario PPGR1'!#REF!)</f>
        <v/>
      </c>
      <c r="F1486" s="403" t="str">
        <f>IF(Tabla1[[#This Row],[Código_Actividad]]="","",'Formulario PPGR1'!#REF!)</f>
        <v/>
      </c>
      <c r="G1486" s="400"/>
      <c r="H1486" s="419" t="str">
        <f>IFERROR(VLOOKUP(Tabla1[[#This Row],[Código_Actividad]],'Formulario PPGR2'!$H$10:$I$1048576,2,FALSE),"")</f>
        <v/>
      </c>
      <c r="I1486" s="336" t="str">
        <f>IFERROR(VLOOKUP(Tabla1[[#This Row],[Código_Actividad]],Tabla2[[Código]:[Total de Acciones ]],15,FALSE),"")</f>
        <v/>
      </c>
      <c r="J1486" s="556"/>
      <c r="K1486" s="558" t="str">
        <f>IFERROR(VLOOKUP($J1486,[10]LSIns!$B$5:$C$45,2,FALSE),"")</f>
        <v/>
      </c>
      <c r="L1486" s="557"/>
      <c r="M1486" s="401" t="str">
        <f>IFERROR(VLOOKUP($L1486,[4]Insumos!$C$2:$F$517,2,FALSE),"")</f>
        <v/>
      </c>
      <c r="N1486" s="505"/>
      <c r="O1486" s="402" t="str">
        <f>IFERROR(VLOOKUP($L1486,[4]Insumos!$C$2:$F$517,3,FALSE),"")</f>
        <v/>
      </c>
      <c r="P1486" s="337" t="e">
        <f>+Tabla1[[#This Row],[Precio Unitario]]*Tabla1[[#This Row],[Cantidad de Insumos]]</f>
        <v>#VALUE!</v>
      </c>
      <c r="Q1486" s="402" t="str">
        <f>IFERROR(VLOOKUP($L1486,[4]Insumos!$C$2:$F$517,4,FALSE),"")</f>
        <v/>
      </c>
      <c r="R1486" s="571"/>
    </row>
    <row r="1487" spans="2:18" x14ac:dyDescent="0.25">
      <c r="B1487" s="403" t="str">
        <f>IF(Tabla1[[#This Row],[Código_Actividad]]="","",CONCATENATE(Tabla1[[#This Row],[POA]],".",Tabla1[[#This Row],[SRS]],".",Tabla1[[#This Row],[AREA]],".",Tabla1[[#This Row],[TIPO]]))</f>
        <v/>
      </c>
      <c r="C1487" s="403" t="str">
        <f>IF(Tabla1[[#This Row],[Código_Actividad]]="","",'Formulario PPGR1'!#REF!)</f>
        <v/>
      </c>
      <c r="D1487" s="403" t="str">
        <f>IF(Tabla1[[#This Row],[Código_Actividad]]="","",'Formulario PPGR1'!#REF!)</f>
        <v/>
      </c>
      <c r="E1487" s="403" t="str">
        <f>IF(Tabla1[[#This Row],[Código_Actividad]]="","",'Formulario PPGR1'!#REF!)</f>
        <v/>
      </c>
      <c r="F1487" s="403" t="str">
        <f>IF(Tabla1[[#This Row],[Código_Actividad]]="","",'Formulario PPGR1'!#REF!)</f>
        <v/>
      </c>
      <c r="G1487" s="400"/>
      <c r="H1487" s="419" t="str">
        <f>IFERROR(VLOOKUP(Tabla1[[#This Row],[Código_Actividad]],'Formulario PPGR2'!$H$10:$I$1048576,2,FALSE),"")</f>
        <v/>
      </c>
      <c r="I1487" s="336" t="str">
        <f>IFERROR(VLOOKUP(Tabla1[[#This Row],[Código_Actividad]],Tabla2[[Código]:[Total de Acciones ]],15,FALSE),"")</f>
        <v/>
      </c>
      <c r="J1487" s="556"/>
      <c r="K1487" s="558" t="str">
        <f>IFERROR(VLOOKUP($J1487,[10]LSIns!$B$5:$C$45,2,FALSE),"")</f>
        <v/>
      </c>
      <c r="L1487" s="557"/>
      <c r="M1487" s="401" t="str">
        <f>IFERROR(VLOOKUP($L1487,[4]Insumos!$C$2:$F$517,2,FALSE),"")</f>
        <v/>
      </c>
      <c r="N1487" s="505"/>
      <c r="O1487" s="402" t="str">
        <f>IFERROR(VLOOKUP($L1487,[4]Insumos!$C$2:$F$517,3,FALSE),"")</f>
        <v/>
      </c>
      <c r="P1487" s="337" t="e">
        <f>+Tabla1[[#This Row],[Precio Unitario]]*Tabla1[[#This Row],[Cantidad de Insumos]]</f>
        <v>#VALUE!</v>
      </c>
      <c r="Q1487" s="402" t="str">
        <f>IFERROR(VLOOKUP($L1487,[4]Insumos!$C$2:$F$517,4,FALSE),"")</f>
        <v/>
      </c>
      <c r="R1487" s="571"/>
    </row>
    <row r="1488" spans="2:18" x14ac:dyDescent="0.25">
      <c r="B1488" s="403" t="str">
        <f>IF(Tabla1[[#This Row],[Código_Actividad]]="","",CONCATENATE(Tabla1[[#This Row],[POA]],".",Tabla1[[#This Row],[SRS]],".",Tabla1[[#This Row],[AREA]],".",Tabla1[[#This Row],[TIPO]]))</f>
        <v/>
      </c>
      <c r="C1488" s="403" t="str">
        <f>IF(Tabla1[[#This Row],[Código_Actividad]]="","",'Formulario PPGR1'!#REF!)</f>
        <v/>
      </c>
      <c r="D1488" s="403" t="str">
        <f>IF(Tabla1[[#This Row],[Código_Actividad]]="","",'Formulario PPGR1'!#REF!)</f>
        <v/>
      </c>
      <c r="E1488" s="403" t="str">
        <f>IF(Tabla1[[#This Row],[Código_Actividad]]="","",'Formulario PPGR1'!#REF!)</f>
        <v/>
      </c>
      <c r="F1488" s="403" t="str">
        <f>IF(Tabla1[[#This Row],[Código_Actividad]]="","",'Formulario PPGR1'!#REF!)</f>
        <v/>
      </c>
      <c r="G1488" s="400"/>
      <c r="H1488" s="419" t="str">
        <f>IFERROR(VLOOKUP(Tabla1[[#This Row],[Código_Actividad]],'Formulario PPGR2'!$H$10:$I$1048576,2,FALSE),"")</f>
        <v/>
      </c>
      <c r="I1488" s="336" t="str">
        <f>IFERROR(VLOOKUP(Tabla1[[#This Row],[Código_Actividad]],Tabla2[[Código]:[Total de Acciones ]],15,FALSE),"")</f>
        <v/>
      </c>
      <c r="J1488" s="556"/>
      <c r="K1488" s="558" t="str">
        <f>IFERROR(VLOOKUP($J1488,[10]LSIns!$B$5:$C$45,2,FALSE),"")</f>
        <v/>
      </c>
      <c r="L1488" s="557"/>
      <c r="M1488" s="401" t="str">
        <f>IFERROR(VLOOKUP($L1488,[4]Insumos!$C$2:$F$517,2,FALSE),"")</f>
        <v/>
      </c>
      <c r="N1488" s="505"/>
      <c r="O1488" s="402" t="str">
        <f>IFERROR(VLOOKUP($L1488,[4]Insumos!$C$2:$F$517,3,FALSE),"")</f>
        <v/>
      </c>
      <c r="P1488" s="337" t="e">
        <f>+Tabla1[[#This Row],[Precio Unitario]]*Tabla1[[#This Row],[Cantidad de Insumos]]</f>
        <v>#VALUE!</v>
      </c>
      <c r="Q1488" s="402" t="str">
        <f>IFERROR(VLOOKUP($L1488,[4]Insumos!$C$2:$F$517,4,FALSE),"")</f>
        <v/>
      </c>
      <c r="R1488" s="571"/>
    </row>
    <row r="1489" spans="2:18" x14ac:dyDescent="0.25">
      <c r="B1489" s="403" t="str">
        <f>IF(Tabla1[[#This Row],[Código_Actividad]]="","",CONCATENATE(Tabla1[[#This Row],[POA]],".",Tabla1[[#This Row],[SRS]],".",Tabla1[[#This Row],[AREA]],".",Tabla1[[#This Row],[TIPO]]))</f>
        <v/>
      </c>
      <c r="C1489" s="403" t="str">
        <f>IF(Tabla1[[#This Row],[Código_Actividad]]="","",'Formulario PPGR1'!#REF!)</f>
        <v/>
      </c>
      <c r="D1489" s="403" t="str">
        <f>IF(Tabla1[[#This Row],[Código_Actividad]]="","",'Formulario PPGR1'!#REF!)</f>
        <v/>
      </c>
      <c r="E1489" s="403" t="str">
        <f>IF(Tabla1[[#This Row],[Código_Actividad]]="","",'Formulario PPGR1'!#REF!)</f>
        <v/>
      </c>
      <c r="F1489" s="403" t="str">
        <f>IF(Tabla1[[#This Row],[Código_Actividad]]="","",'Formulario PPGR1'!#REF!)</f>
        <v/>
      </c>
      <c r="G1489" s="400"/>
      <c r="H1489" s="419" t="str">
        <f>IFERROR(VLOOKUP(Tabla1[[#This Row],[Código_Actividad]],'Formulario PPGR2'!$H$10:$I$1048576,2,FALSE),"")</f>
        <v/>
      </c>
      <c r="I1489" s="336" t="str">
        <f>IFERROR(VLOOKUP(Tabla1[[#This Row],[Código_Actividad]],Tabla2[[Código]:[Total de Acciones ]],15,FALSE),"")</f>
        <v/>
      </c>
      <c r="J1489" s="556"/>
      <c r="K1489" s="558" t="str">
        <f>IFERROR(VLOOKUP($J1489,[10]LSIns!$B$5:$C$45,2,FALSE),"")</f>
        <v/>
      </c>
      <c r="L1489" s="557"/>
      <c r="M1489" s="401" t="str">
        <f>IFERROR(VLOOKUP($L1489,[4]Insumos!$C$2:$F$517,2,FALSE),"")</f>
        <v/>
      </c>
      <c r="N1489" s="505"/>
      <c r="O1489" s="402" t="str">
        <f>IFERROR(VLOOKUP($L1489,[4]Insumos!$C$2:$F$517,3,FALSE),"")</f>
        <v/>
      </c>
      <c r="P1489" s="337" t="e">
        <f>+Tabla1[[#This Row],[Precio Unitario]]*Tabla1[[#This Row],[Cantidad de Insumos]]</f>
        <v>#VALUE!</v>
      </c>
      <c r="Q1489" s="402" t="str">
        <f>IFERROR(VLOOKUP($L1489,[4]Insumos!$C$2:$F$517,4,FALSE),"")</f>
        <v/>
      </c>
      <c r="R1489" s="571"/>
    </row>
    <row r="1490" spans="2:18" x14ac:dyDescent="0.25">
      <c r="B1490" s="403" t="str">
        <f>IF(Tabla1[[#This Row],[Código_Actividad]]="","",CONCATENATE(Tabla1[[#This Row],[POA]],".",Tabla1[[#This Row],[SRS]],".",Tabla1[[#This Row],[AREA]],".",Tabla1[[#This Row],[TIPO]]))</f>
        <v/>
      </c>
      <c r="C1490" s="403" t="str">
        <f>IF(Tabla1[[#This Row],[Código_Actividad]]="","",'Formulario PPGR1'!#REF!)</f>
        <v/>
      </c>
      <c r="D1490" s="403" t="str">
        <f>IF(Tabla1[[#This Row],[Código_Actividad]]="","",'Formulario PPGR1'!#REF!)</f>
        <v/>
      </c>
      <c r="E1490" s="403" t="str">
        <f>IF(Tabla1[[#This Row],[Código_Actividad]]="","",'Formulario PPGR1'!#REF!)</f>
        <v/>
      </c>
      <c r="F1490" s="403" t="str">
        <f>IF(Tabla1[[#This Row],[Código_Actividad]]="","",'Formulario PPGR1'!#REF!)</f>
        <v/>
      </c>
      <c r="G1490" s="400"/>
      <c r="H1490" s="419" t="str">
        <f>IFERROR(VLOOKUP(Tabla1[[#This Row],[Código_Actividad]],'Formulario PPGR2'!$H$10:$I$1048576,2,FALSE),"")</f>
        <v/>
      </c>
      <c r="I1490" s="336" t="str">
        <f>IFERROR(VLOOKUP(Tabla1[[#This Row],[Código_Actividad]],Tabla2[[Código]:[Total de Acciones ]],15,FALSE),"")</f>
        <v/>
      </c>
      <c r="J1490" s="556"/>
      <c r="K1490" s="558" t="str">
        <f>IFERROR(VLOOKUP($J1490,[10]LSIns!$B$5:$C$45,2,FALSE),"")</f>
        <v/>
      </c>
      <c r="L1490" s="557"/>
      <c r="M1490" s="401" t="str">
        <f>IFERROR(VLOOKUP($L1490,[4]Insumos!$C$2:$F$517,2,FALSE),"")</f>
        <v/>
      </c>
      <c r="N1490" s="505"/>
      <c r="O1490" s="402" t="str">
        <f>IFERROR(VLOOKUP($L1490,[4]Insumos!$C$2:$F$517,3,FALSE),"")</f>
        <v/>
      </c>
      <c r="P1490" s="337" t="e">
        <f>+Tabla1[[#This Row],[Precio Unitario]]*Tabla1[[#This Row],[Cantidad de Insumos]]</f>
        <v>#VALUE!</v>
      </c>
      <c r="Q1490" s="402" t="str">
        <f>IFERROR(VLOOKUP($L1490,[4]Insumos!$C$2:$F$517,4,FALSE),"")</f>
        <v/>
      </c>
      <c r="R1490" s="571"/>
    </row>
    <row r="1491" spans="2:18" x14ac:dyDescent="0.25">
      <c r="B1491" s="403" t="str">
        <f>IF(Tabla1[[#This Row],[Código_Actividad]]="","",CONCATENATE(Tabla1[[#This Row],[POA]],".",Tabla1[[#This Row],[SRS]],".",Tabla1[[#This Row],[AREA]],".",Tabla1[[#This Row],[TIPO]]))</f>
        <v/>
      </c>
      <c r="C1491" s="403" t="str">
        <f>IF(Tabla1[[#This Row],[Código_Actividad]]="","",'Formulario PPGR1'!#REF!)</f>
        <v/>
      </c>
      <c r="D1491" s="403" t="str">
        <f>IF(Tabla1[[#This Row],[Código_Actividad]]="","",'Formulario PPGR1'!#REF!)</f>
        <v/>
      </c>
      <c r="E1491" s="403" t="str">
        <f>IF(Tabla1[[#This Row],[Código_Actividad]]="","",'Formulario PPGR1'!#REF!)</f>
        <v/>
      </c>
      <c r="F1491" s="403" t="str">
        <f>IF(Tabla1[[#This Row],[Código_Actividad]]="","",'Formulario PPGR1'!#REF!)</f>
        <v/>
      </c>
      <c r="G1491" s="400"/>
      <c r="H1491" s="419" t="str">
        <f>IFERROR(VLOOKUP(Tabla1[[#This Row],[Código_Actividad]],'Formulario PPGR2'!$H$10:$I$1048576,2,FALSE),"")</f>
        <v/>
      </c>
      <c r="I1491" s="336" t="str">
        <f>IFERROR(VLOOKUP(Tabla1[[#This Row],[Código_Actividad]],Tabla2[[Código]:[Total de Acciones ]],15,FALSE),"")</f>
        <v/>
      </c>
      <c r="J1491" s="556"/>
      <c r="K1491" s="558" t="str">
        <f>IFERROR(VLOOKUP($J1491,[10]LSIns!$B$5:$C$45,2,FALSE),"")</f>
        <v/>
      </c>
      <c r="L1491" s="557"/>
      <c r="M1491" s="401" t="str">
        <f>IFERROR(VLOOKUP($L1491,[4]Insumos!$C$2:$F$517,2,FALSE),"")</f>
        <v/>
      </c>
      <c r="N1491" s="505"/>
      <c r="O1491" s="402" t="str">
        <f>IFERROR(VLOOKUP($L1491,[4]Insumos!$C$2:$F$517,3,FALSE),"")</f>
        <v/>
      </c>
      <c r="P1491" s="337" t="e">
        <f>+Tabla1[[#This Row],[Precio Unitario]]*Tabla1[[#This Row],[Cantidad de Insumos]]</f>
        <v>#VALUE!</v>
      </c>
      <c r="Q1491" s="402" t="str">
        <f>IFERROR(VLOOKUP($L1491,[4]Insumos!$C$2:$F$517,4,FALSE),"")</f>
        <v/>
      </c>
      <c r="R1491" s="571"/>
    </row>
    <row r="1492" spans="2:18" x14ac:dyDescent="0.25">
      <c r="B1492" s="403" t="str">
        <f>IF(Tabla1[[#This Row],[Código_Actividad]]="","",CONCATENATE(Tabla1[[#This Row],[POA]],".",Tabla1[[#This Row],[SRS]],".",Tabla1[[#This Row],[AREA]],".",Tabla1[[#This Row],[TIPO]]))</f>
        <v/>
      </c>
      <c r="C1492" s="403" t="str">
        <f>IF(Tabla1[[#This Row],[Código_Actividad]]="","",'Formulario PPGR1'!#REF!)</f>
        <v/>
      </c>
      <c r="D1492" s="403" t="str">
        <f>IF(Tabla1[[#This Row],[Código_Actividad]]="","",'Formulario PPGR1'!#REF!)</f>
        <v/>
      </c>
      <c r="E1492" s="403" t="str">
        <f>IF(Tabla1[[#This Row],[Código_Actividad]]="","",'Formulario PPGR1'!#REF!)</f>
        <v/>
      </c>
      <c r="F1492" s="403" t="str">
        <f>IF(Tabla1[[#This Row],[Código_Actividad]]="","",'Formulario PPGR1'!#REF!)</f>
        <v/>
      </c>
      <c r="G1492" s="400"/>
      <c r="H1492" s="419" t="str">
        <f>IFERROR(VLOOKUP(Tabla1[[#This Row],[Código_Actividad]],'Formulario PPGR2'!$H$10:$I$1048576,2,FALSE),"")</f>
        <v/>
      </c>
      <c r="I1492" s="336" t="str">
        <f>IFERROR(VLOOKUP(Tabla1[[#This Row],[Código_Actividad]],Tabla2[[Código]:[Total de Acciones ]],15,FALSE),"")</f>
        <v/>
      </c>
      <c r="J1492" s="556"/>
      <c r="K1492" s="558" t="str">
        <f>IFERROR(VLOOKUP($J1492,[10]LSIns!$B$5:$C$45,2,FALSE),"")</f>
        <v/>
      </c>
      <c r="L1492" s="557"/>
      <c r="M1492" s="401" t="str">
        <f>IFERROR(VLOOKUP($L1492,[4]Insumos!$C$2:$F$517,2,FALSE),"")</f>
        <v/>
      </c>
      <c r="N1492" s="505"/>
      <c r="O1492" s="402" t="str">
        <f>IFERROR(VLOOKUP($L1492,[4]Insumos!$C$2:$F$517,3,FALSE),"")</f>
        <v/>
      </c>
      <c r="P1492" s="337" t="e">
        <f>+Tabla1[[#This Row],[Precio Unitario]]*Tabla1[[#This Row],[Cantidad de Insumos]]</f>
        <v>#VALUE!</v>
      </c>
      <c r="Q1492" s="402" t="str">
        <f>IFERROR(VLOOKUP($L1492,[4]Insumos!$C$2:$F$517,4,FALSE),"")</f>
        <v/>
      </c>
      <c r="R1492" s="571"/>
    </row>
    <row r="1493" spans="2:18" x14ac:dyDescent="0.25">
      <c r="B1493" s="403" t="str">
        <f>IF(Tabla1[[#This Row],[Código_Actividad]]="","",CONCATENATE(Tabla1[[#This Row],[POA]],".",Tabla1[[#This Row],[SRS]],".",Tabla1[[#This Row],[AREA]],".",Tabla1[[#This Row],[TIPO]]))</f>
        <v/>
      </c>
      <c r="C1493" s="403" t="str">
        <f>IF(Tabla1[[#This Row],[Código_Actividad]]="","",'Formulario PPGR1'!#REF!)</f>
        <v/>
      </c>
      <c r="D1493" s="403" t="str">
        <f>IF(Tabla1[[#This Row],[Código_Actividad]]="","",'Formulario PPGR1'!#REF!)</f>
        <v/>
      </c>
      <c r="E1493" s="403" t="str">
        <f>IF(Tabla1[[#This Row],[Código_Actividad]]="","",'Formulario PPGR1'!#REF!)</f>
        <v/>
      </c>
      <c r="F1493" s="403" t="str">
        <f>IF(Tabla1[[#This Row],[Código_Actividad]]="","",'Formulario PPGR1'!#REF!)</f>
        <v/>
      </c>
      <c r="G1493" s="400"/>
      <c r="H1493" s="419" t="str">
        <f>IFERROR(VLOOKUP(Tabla1[[#This Row],[Código_Actividad]],'Formulario PPGR2'!$H$10:$I$1048576,2,FALSE),"")</f>
        <v/>
      </c>
      <c r="I1493" s="336" t="str">
        <f>IFERROR(VLOOKUP(Tabla1[[#This Row],[Código_Actividad]],Tabla2[[Código]:[Total de Acciones ]],15,FALSE),"")</f>
        <v/>
      </c>
      <c r="J1493" s="556"/>
      <c r="K1493" s="558" t="str">
        <f>IFERROR(VLOOKUP($J1493,[10]LSIns!$B$5:$C$45,2,FALSE),"")</f>
        <v/>
      </c>
      <c r="L1493" s="557"/>
      <c r="M1493" s="401" t="str">
        <f>IFERROR(VLOOKUP($L1493,[4]Insumos!$C$2:$F$517,2,FALSE),"")</f>
        <v/>
      </c>
      <c r="N1493" s="505"/>
      <c r="O1493" s="402" t="str">
        <f>IFERROR(VLOOKUP($L1493,[4]Insumos!$C$2:$F$517,3,FALSE),"")</f>
        <v/>
      </c>
      <c r="P1493" s="337" t="e">
        <f>+Tabla1[[#This Row],[Precio Unitario]]*Tabla1[[#This Row],[Cantidad de Insumos]]</f>
        <v>#VALUE!</v>
      </c>
      <c r="Q1493" s="402" t="str">
        <f>IFERROR(VLOOKUP($L1493,[4]Insumos!$C$2:$F$517,4,FALSE),"")</f>
        <v/>
      </c>
      <c r="R1493" s="571"/>
    </row>
    <row r="1494" spans="2:18" x14ac:dyDescent="0.25">
      <c r="B1494" s="403" t="str">
        <f>IF(Tabla1[[#This Row],[Código_Actividad]]="","",CONCATENATE(Tabla1[[#This Row],[POA]],".",Tabla1[[#This Row],[SRS]],".",Tabla1[[#This Row],[AREA]],".",Tabla1[[#This Row],[TIPO]]))</f>
        <v/>
      </c>
      <c r="C1494" s="403" t="str">
        <f>IF(Tabla1[[#This Row],[Código_Actividad]]="","",'Formulario PPGR1'!#REF!)</f>
        <v/>
      </c>
      <c r="D1494" s="403" t="str">
        <f>IF(Tabla1[[#This Row],[Código_Actividad]]="","",'Formulario PPGR1'!#REF!)</f>
        <v/>
      </c>
      <c r="E1494" s="403" t="str">
        <f>IF(Tabla1[[#This Row],[Código_Actividad]]="","",'Formulario PPGR1'!#REF!)</f>
        <v/>
      </c>
      <c r="F1494" s="403" t="str">
        <f>IF(Tabla1[[#This Row],[Código_Actividad]]="","",'Formulario PPGR1'!#REF!)</f>
        <v/>
      </c>
      <c r="G1494" s="400"/>
      <c r="H1494" s="419" t="str">
        <f>IFERROR(VLOOKUP(Tabla1[[#This Row],[Código_Actividad]],'Formulario PPGR2'!$H$10:$I$1048576,2,FALSE),"")</f>
        <v/>
      </c>
      <c r="I1494" s="336" t="str">
        <f>IFERROR(VLOOKUP(Tabla1[[#This Row],[Código_Actividad]],Tabla2[[Código]:[Total de Acciones ]],15,FALSE),"")</f>
        <v/>
      </c>
      <c r="J1494" s="556"/>
      <c r="K1494" s="558" t="str">
        <f>IFERROR(VLOOKUP($J1494,[10]LSIns!$B$5:$C$45,2,FALSE),"")</f>
        <v/>
      </c>
      <c r="L1494" s="557"/>
      <c r="M1494" s="401" t="str">
        <f>IFERROR(VLOOKUP($L1494,[4]Insumos!$C$2:$F$517,2,FALSE),"")</f>
        <v/>
      </c>
      <c r="N1494" s="505"/>
      <c r="O1494" s="402" t="str">
        <f>IFERROR(VLOOKUP($L1494,[4]Insumos!$C$2:$F$517,3,FALSE),"")</f>
        <v/>
      </c>
      <c r="P1494" s="337" t="e">
        <f>+Tabla1[[#This Row],[Precio Unitario]]*Tabla1[[#This Row],[Cantidad de Insumos]]</f>
        <v>#VALUE!</v>
      </c>
      <c r="Q1494" s="402" t="str">
        <f>IFERROR(VLOOKUP($L1494,[4]Insumos!$C$2:$F$517,4,FALSE),"")</f>
        <v/>
      </c>
      <c r="R1494" s="571"/>
    </row>
    <row r="1495" spans="2:18" x14ac:dyDescent="0.25">
      <c r="B1495" s="403" t="str">
        <f>IF(Tabla1[[#This Row],[Código_Actividad]]="","",CONCATENATE(Tabla1[[#This Row],[POA]],".",Tabla1[[#This Row],[SRS]],".",Tabla1[[#This Row],[AREA]],".",Tabla1[[#This Row],[TIPO]]))</f>
        <v/>
      </c>
      <c r="C1495" s="403" t="str">
        <f>IF(Tabla1[[#This Row],[Código_Actividad]]="","",'Formulario PPGR1'!#REF!)</f>
        <v/>
      </c>
      <c r="D1495" s="403" t="str">
        <f>IF(Tabla1[[#This Row],[Código_Actividad]]="","",'Formulario PPGR1'!#REF!)</f>
        <v/>
      </c>
      <c r="E1495" s="403" t="str">
        <f>IF(Tabla1[[#This Row],[Código_Actividad]]="","",'Formulario PPGR1'!#REF!)</f>
        <v/>
      </c>
      <c r="F1495" s="403" t="str">
        <f>IF(Tabla1[[#This Row],[Código_Actividad]]="","",'Formulario PPGR1'!#REF!)</f>
        <v/>
      </c>
      <c r="G1495" s="400"/>
      <c r="H1495" s="419" t="str">
        <f>IFERROR(VLOOKUP(Tabla1[[#This Row],[Código_Actividad]],'Formulario PPGR2'!$H$10:$I$1048576,2,FALSE),"")</f>
        <v/>
      </c>
      <c r="I1495" s="336" t="str">
        <f>IFERROR(VLOOKUP(Tabla1[[#This Row],[Código_Actividad]],Tabla2[[Código]:[Total de Acciones ]],15,FALSE),"")</f>
        <v/>
      </c>
      <c r="J1495" s="556"/>
      <c r="K1495" s="558" t="str">
        <f>IFERROR(VLOOKUP($J1495,[10]LSIns!$B$5:$C$45,2,FALSE),"")</f>
        <v/>
      </c>
      <c r="L1495" s="557"/>
      <c r="M1495" s="401" t="str">
        <f>IFERROR(VLOOKUP($L1495,[4]Insumos!$C$2:$F$517,2,FALSE),"")</f>
        <v/>
      </c>
      <c r="N1495" s="505"/>
      <c r="O1495" s="402" t="str">
        <f>IFERROR(VLOOKUP($L1495,[4]Insumos!$C$2:$F$517,3,FALSE),"")</f>
        <v/>
      </c>
      <c r="P1495" s="337" t="e">
        <f>+Tabla1[[#This Row],[Precio Unitario]]*Tabla1[[#This Row],[Cantidad de Insumos]]</f>
        <v>#VALUE!</v>
      </c>
      <c r="Q1495" s="402" t="str">
        <f>IFERROR(VLOOKUP($L1495,[4]Insumos!$C$2:$F$517,4,FALSE),"")</f>
        <v/>
      </c>
      <c r="R1495" s="571"/>
    </row>
    <row r="1496" spans="2:18" x14ac:dyDescent="0.25">
      <c r="B1496" s="403" t="str">
        <f>IF(Tabla1[[#This Row],[Código_Actividad]]="","",CONCATENATE(Tabla1[[#This Row],[POA]],".",Tabla1[[#This Row],[SRS]],".",Tabla1[[#This Row],[AREA]],".",Tabla1[[#This Row],[TIPO]]))</f>
        <v/>
      </c>
      <c r="C1496" s="403" t="str">
        <f>IF(Tabla1[[#This Row],[Código_Actividad]]="","",'Formulario PPGR1'!#REF!)</f>
        <v/>
      </c>
      <c r="D1496" s="403" t="str">
        <f>IF(Tabla1[[#This Row],[Código_Actividad]]="","",'Formulario PPGR1'!#REF!)</f>
        <v/>
      </c>
      <c r="E1496" s="403" t="str">
        <f>IF(Tabla1[[#This Row],[Código_Actividad]]="","",'Formulario PPGR1'!#REF!)</f>
        <v/>
      </c>
      <c r="F1496" s="403" t="str">
        <f>IF(Tabla1[[#This Row],[Código_Actividad]]="","",'Formulario PPGR1'!#REF!)</f>
        <v/>
      </c>
      <c r="G1496" s="400"/>
      <c r="H1496" s="419" t="str">
        <f>IFERROR(VLOOKUP(Tabla1[[#This Row],[Código_Actividad]],'Formulario PPGR2'!$H$10:$I$1048576,2,FALSE),"")</f>
        <v/>
      </c>
      <c r="I1496" s="336" t="str">
        <f>IFERROR(VLOOKUP(Tabla1[[#This Row],[Código_Actividad]],Tabla2[[Código]:[Total de Acciones ]],15,FALSE),"")</f>
        <v/>
      </c>
      <c r="J1496" s="556"/>
      <c r="K1496" s="558" t="str">
        <f>IFERROR(VLOOKUP($J1496,[10]LSIns!$B$5:$C$45,2,FALSE),"")</f>
        <v/>
      </c>
      <c r="L1496" s="557"/>
      <c r="M1496" s="401" t="str">
        <f>IFERROR(VLOOKUP($L1496,[4]Insumos!$C$2:$F$517,2,FALSE),"")</f>
        <v/>
      </c>
      <c r="N1496" s="505"/>
      <c r="O1496" s="402" t="str">
        <f>IFERROR(VLOOKUP($L1496,[4]Insumos!$C$2:$F$517,3,FALSE),"")</f>
        <v/>
      </c>
      <c r="P1496" s="337" t="e">
        <f>+Tabla1[[#This Row],[Precio Unitario]]*Tabla1[[#This Row],[Cantidad de Insumos]]</f>
        <v>#VALUE!</v>
      </c>
      <c r="Q1496" s="402" t="str">
        <f>IFERROR(VLOOKUP($L1496,[4]Insumos!$C$2:$F$517,4,FALSE),"")</f>
        <v/>
      </c>
      <c r="R1496" s="571"/>
    </row>
    <row r="1497" spans="2:18" x14ac:dyDescent="0.25">
      <c r="B1497" s="403" t="str">
        <f>IF(Tabla1[[#This Row],[Código_Actividad]]="","",CONCATENATE(Tabla1[[#This Row],[POA]],".",Tabla1[[#This Row],[SRS]],".",Tabla1[[#This Row],[AREA]],".",Tabla1[[#This Row],[TIPO]]))</f>
        <v/>
      </c>
      <c r="C1497" s="403" t="str">
        <f>IF(Tabla1[[#This Row],[Código_Actividad]]="","",'Formulario PPGR1'!#REF!)</f>
        <v/>
      </c>
      <c r="D1497" s="403" t="str">
        <f>IF(Tabla1[[#This Row],[Código_Actividad]]="","",'Formulario PPGR1'!#REF!)</f>
        <v/>
      </c>
      <c r="E1497" s="403" t="str">
        <f>IF(Tabla1[[#This Row],[Código_Actividad]]="","",'Formulario PPGR1'!#REF!)</f>
        <v/>
      </c>
      <c r="F1497" s="403" t="str">
        <f>IF(Tabla1[[#This Row],[Código_Actividad]]="","",'Formulario PPGR1'!#REF!)</f>
        <v/>
      </c>
      <c r="G1497" s="400"/>
      <c r="H1497" s="419" t="str">
        <f>IFERROR(VLOOKUP(Tabla1[[#This Row],[Código_Actividad]],'Formulario PPGR2'!$H$10:$I$1048576,2,FALSE),"")</f>
        <v/>
      </c>
      <c r="I1497" s="336" t="str">
        <f>IFERROR(VLOOKUP(Tabla1[[#This Row],[Código_Actividad]],Tabla2[[Código]:[Total de Acciones ]],15,FALSE),"")</f>
        <v/>
      </c>
      <c r="J1497" s="556"/>
      <c r="K1497" s="558" t="str">
        <f>IFERROR(VLOOKUP($J1497,[10]LSIns!$B$5:$C$45,2,FALSE),"")</f>
        <v/>
      </c>
      <c r="L1497" s="557"/>
      <c r="M1497" s="401" t="str">
        <f>IFERROR(VLOOKUP($L1497,[4]Insumos!$C$2:$F$517,2,FALSE),"")</f>
        <v/>
      </c>
      <c r="N1497" s="505"/>
      <c r="O1497" s="402" t="str">
        <f>IFERROR(VLOOKUP($L1497,[4]Insumos!$C$2:$F$517,3,FALSE),"")</f>
        <v/>
      </c>
      <c r="P1497" s="337" t="e">
        <f>+Tabla1[[#This Row],[Precio Unitario]]*Tabla1[[#This Row],[Cantidad de Insumos]]</f>
        <v>#VALUE!</v>
      </c>
      <c r="Q1497" s="402" t="str">
        <f>IFERROR(VLOOKUP($L1497,[4]Insumos!$C$2:$F$517,4,FALSE),"")</f>
        <v/>
      </c>
      <c r="R1497" s="571"/>
    </row>
    <row r="1498" spans="2:18" x14ac:dyDescent="0.25">
      <c r="B1498" s="403" t="str">
        <f>IF(Tabla1[[#This Row],[Código_Actividad]]="","",CONCATENATE(Tabla1[[#This Row],[POA]],".",Tabla1[[#This Row],[SRS]],".",Tabla1[[#This Row],[AREA]],".",Tabla1[[#This Row],[TIPO]]))</f>
        <v/>
      </c>
      <c r="C1498" s="403" t="str">
        <f>IF(Tabla1[[#This Row],[Código_Actividad]]="","",'Formulario PPGR1'!#REF!)</f>
        <v/>
      </c>
      <c r="D1498" s="403" t="str">
        <f>IF(Tabla1[[#This Row],[Código_Actividad]]="","",'Formulario PPGR1'!#REF!)</f>
        <v/>
      </c>
      <c r="E1498" s="403" t="str">
        <f>IF(Tabla1[[#This Row],[Código_Actividad]]="","",'Formulario PPGR1'!#REF!)</f>
        <v/>
      </c>
      <c r="F1498" s="403" t="str">
        <f>IF(Tabla1[[#This Row],[Código_Actividad]]="","",'Formulario PPGR1'!#REF!)</f>
        <v/>
      </c>
      <c r="G1498" s="400"/>
      <c r="H1498" s="419" t="str">
        <f>IFERROR(VLOOKUP(Tabla1[[#This Row],[Código_Actividad]],'Formulario PPGR2'!$H$10:$I$1048576,2,FALSE),"")</f>
        <v/>
      </c>
      <c r="I1498" s="336" t="str">
        <f>IFERROR(VLOOKUP(Tabla1[[#This Row],[Código_Actividad]],Tabla2[[Código]:[Total de Acciones ]],15,FALSE),"")</f>
        <v/>
      </c>
      <c r="J1498" s="556"/>
      <c r="K1498" s="558" t="str">
        <f>IFERROR(VLOOKUP($J1498,[10]LSIns!$B$5:$C$45,2,FALSE),"")</f>
        <v/>
      </c>
      <c r="L1498" s="557"/>
      <c r="M1498" s="401" t="str">
        <f>IFERROR(VLOOKUP($L1498,[4]Insumos!$C$2:$F$517,2,FALSE),"")</f>
        <v/>
      </c>
      <c r="N1498" s="505"/>
      <c r="O1498" s="402" t="str">
        <f>IFERROR(VLOOKUP($L1498,[4]Insumos!$C$2:$F$517,3,FALSE),"")</f>
        <v/>
      </c>
      <c r="P1498" s="337" t="e">
        <f>+Tabla1[[#This Row],[Precio Unitario]]*Tabla1[[#This Row],[Cantidad de Insumos]]</f>
        <v>#VALUE!</v>
      </c>
      <c r="Q1498" s="402" t="str">
        <f>IFERROR(VLOOKUP($L1498,[4]Insumos!$C$2:$F$517,4,FALSE),"")</f>
        <v/>
      </c>
      <c r="R1498" s="571"/>
    </row>
    <row r="1499" spans="2:18" x14ac:dyDescent="0.25">
      <c r="B1499" s="403" t="str">
        <f>IF(Tabla1[[#This Row],[Código_Actividad]]="","",CONCATENATE(Tabla1[[#This Row],[POA]],".",Tabla1[[#This Row],[SRS]],".",Tabla1[[#This Row],[AREA]],".",Tabla1[[#This Row],[TIPO]]))</f>
        <v/>
      </c>
      <c r="C1499" s="403" t="str">
        <f>IF(Tabla1[[#This Row],[Código_Actividad]]="","",'Formulario PPGR1'!#REF!)</f>
        <v/>
      </c>
      <c r="D1499" s="403" t="str">
        <f>IF(Tabla1[[#This Row],[Código_Actividad]]="","",'Formulario PPGR1'!#REF!)</f>
        <v/>
      </c>
      <c r="E1499" s="403" t="str">
        <f>IF(Tabla1[[#This Row],[Código_Actividad]]="","",'Formulario PPGR1'!#REF!)</f>
        <v/>
      </c>
      <c r="F1499" s="403" t="str">
        <f>IF(Tabla1[[#This Row],[Código_Actividad]]="","",'Formulario PPGR1'!#REF!)</f>
        <v/>
      </c>
      <c r="G1499" s="400"/>
      <c r="H1499" s="419" t="str">
        <f>IFERROR(VLOOKUP(Tabla1[[#This Row],[Código_Actividad]],'Formulario PPGR2'!$H$10:$I$1048576,2,FALSE),"")</f>
        <v/>
      </c>
      <c r="I1499" s="336" t="str">
        <f>IFERROR(VLOOKUP(Tabla1[[#This Row],[Código_Actividad]],Tabla2[[Código]:[Total de Acciones ]],15,FALSE),"")</f>
        <v/>
      </c>
      <c r="J1499" s="556"/>
      <c r="K1499" s="558" t="str">
        <f>IFERROR(VLOOKUP($J1499,[10]LSIns!$B$5:$C$45,2,FALSE),"")</f>
        <v/>
      </c>
      <c r="L1499" s="557"/>
      <c r="M1499" s="401" t="str">
        <f>IFERROR(VLOOKUP($L1499,[4]Insumos!$C$2:$F$517,2,FALSE),"")</f>
        <v/>
      </c>
      <c r="N1499" s="505"/>
      <c r="O1499" s="402" t="str">
        <f>IFERROR(VLOOKUP($L1499,[4]Insumos!$C$2:$F$517,3,FALSE),"")</f>
        <v/>
      </c>
      <c r="P1499" s="337" t="e">
        <f>+Tabla1[[#This Row],[Precio Unitario]]*Tabla1[[#This Row],[Cantidad de Insumos]]</f>
        <v>#VALUE!</v>
      </c>
      <c r="Q1499" s="402" t="str">
        <f>IFERROR(VLOOKUP($L1499,[4]Insumos!$C$2:$F$517,4,FALSE),"")</f>
        <v/>
      </c>
      <c r="R1499" s="571"/>
    </row>
    <row r="1500" spans="2:18" x14ac:dyDescent="0.25">
      <c r="B1500" s="403" t="str">
        <f>IF(Tabla1[[#This Row],[Código_Actividad]]="","",CONCATENATE(Tabla1[[#This Row],[POA]],".",Tabla1[[#This Row],[SRS]],".",Tabla1[[#This Row],[AREA]],".",Tabla1[[#This Row],[TIPO]]))</f>
        <v/>
      </c>
      <c r="C1500" s="403" t="str">
        <f>IF(Tabla1[[#This Row],[Código_Actividad]]="","",'Formulario PPGR1'!#REF!)</f>
        <v/>
      </c>
      <c r="D1500" s="403" t="str">
        <f>IF(Tabla1[[#This Row],[Código_Actividad]]="","",'Formulario PPGR1'!#REF!)</f>
        <v/>
      </c>
      <c r="E1500" s="403" t="str">
        <f>IF(Tabla1[[#This Row],[Código_Actividad]]="","",'Formulario PPGR1'!#REF!)</f>
        <v/>
      </c>
      <c r="F1500" s="403" t="str">
        <f>IF(Tabla1[[#This Row],[Código_Actividad]]="","",'Formulario PPGR1'!#REF!)</f>
        <v/>
      </c>
      <c r="G1500" s="400"/>
      <c r="H1500" s="419" t="str">
        <f>IFERROR(VLOOKUP(Tabla1[[#This Row],[Código_Actividad]],'Formulario PPGR2'!$H$10:$I$1048576,2,FALSE),"")</f>
        <v/>
      </c>
      <c r="I1500" s="336" t="str">
        <f>IFERROR(VLOOKUP(Tabla1[[#This Row],[Código_Actividad]],Tabla2[[Código]:[Total de Acciones ]],15,FALSE),"")</f>
        <v/>
      </c>
      <c r="J1500" s="556"/>
      <c r="K1500" s="558" t="str">
        <f>IFERROR(VLOOKUP($J1500,[10]LSIns!$B$5:$C$45,2,FALSE),"")</f>
        <v/>
      </c>
      <c r="L1500" s="557"/>
      <c r="M1500" s="401" t="str">
        <f>IFERROR(VLOOKUP($L1500,[4]Insumos!$C$2:$F$517,2,FALSE),"")</f>
        <v/>
      </c>
      <c r="N1500" s="505"/>
      <c r="O1500" s="402" t="str">
        <f>IFERROR(VLOOKUP($L1500,[4]Insumos!$C$2:$F$517,3,FALSE),"")</f>
        <v/>
      </c>
      <c r="P1500" s="337" t="e">
        <f>+Tabla1[[#This Row],[Precio Unitario]]*Tabla1[[#This Row],[Cantidad de Insumos]]</f>
        <v>#VALUE!</v>
      </c>
      <c r="Q1500" s="402" t="str">
        <f>IFERROR(VLOOKUP($L1500,[4]Insumos!$C$2:$F$517,4,FALSE),"")</f>
        <v/>
      </c>
      <c r="R1500" s="571"/>
    </row>
    <row r="1501" spans="2:18" x14ac:dyDescent="0.25">
      <c r="B1501" s="403" t="str">
        <f>IF(Tabla1[[#This Row],[Código_Actividad]]="","",CONCATENATE(Tabla1[[#This Row],[POA]],".",Tabla1[[#This Row],[SRS]],".",Tabla1[[#This Row],[AREA]],".",Tabla1[[#This Row],[TIPO]]))</f>
        <v/>
      </c>
      <c r="C1501" s="403" t="str">
        <f>IF(Tabla1[[#This Row],[Código_Actividad]]="","",'Formulario PPGR1'!#REF!)</f>
        <v/>
      </c>
      <c r="D1501" s="403" t="str">
        <f>IF(Tabla1[[#This Row],[Código_Actividad]]="","",'Formulario PPGR1'!#REF!)</f>
        <v/>
      </c>
      <c r="E1501" s="403" t="str">
        <f>IF(Tabla1[[#This Row],[Código_Actividad]]="","",'Formulario PPGR1'!#REF!)</f>
        <v/>
      </c>
      <c r="F1501" s="403" t="str">
        <f>IF(Tabla1[[#This Row],[Código_Actividad]]="","",'Formulario PPGR1'!#REF!)</f>
        <v/>
      </c>
      <c r="G1501" s="400"/>
      <c r="H1501" s="419" t="str">
        <f>IFERROR(VLOOKUP(Tabla1[[#This Row],[Código_Actividad]],'Formulario PPGR2'!$H$10:$I$1048576,2,FALSE),"")</f>
        <v/>
      </c>
      <c r="I1501" s="336" t="str">
        <f>IFERROR(VLOOKUP(Tabla1[[#This Row],[Código_Actividad]],Tabla2[[Código]:[Total de Acciones ]],15,FALSE),"")</f>
        <v/>
      </c>
      <c r="J1501" s="556"/>
      <c r="K1501" s="558" t="str">
        <f>IFERROR(VLOOKUP($J1501,[10]LSIns!$B$5:$C$45,2,FALSE),"")</f>
        <v/>
      </c>
      <c r="L1501" s="557"/>
      <c r="M1501" s="401" t="str">
        <f>IFERROR(VLOOKUP($L1501,[4]Insumos!$C$2:$F$517,2,FALSE),"")</f>
        <v/>
      </c>
      <c r="N1501" s="505"/>
      <c r="O1501" s="402" t="str">
        <f>IFERROR(VLOOKUP($L1501,[4]Insumos!$C$2:$F$517,3,FALSE),"")</f>
        <v/>
      </c>
      <c r="P1501" s="337" t="e">
        <f>+Tabla1[[#This Row],[Precio Unitario]]*Tabla1[[#This Row],[Cantidad de Insumos]]</f>
        <v>#VALUE!</v>
      </c>
      <c r="Q1501" s="402" t="str">
        <f>IFERROR(VLOOKUP($L1501,[4]Insumos!$C$2:$F$517,4,FALSE),"")</f>
        <v/>
      </c>
      <c r="R1501" s="571"/>
    </row>
    <row r="1502" spans="2:18" x14ac:dyDescent="0.25">
      <c r="B1502" s="403" t="str">
        <f>IF(Tabla1[[#This Row],[Código_Actividad]]="","",CONCATENATE(Tabla1[[#This Row],[POA]],".",Tabla1[[#This Row],[SRS]],".",Tabla1[[#This Row],[AREA]],".",Tabla1[[#This Row],[TIPO]]))</f>
        <v/>
      </c>
      <c r="C1502" s="403" t="str">
        <f>IF(Tabla1[[#This Row],[Código_Actividad]]="","",'Formulario PPGR1'!#REF!)</f>
        <v/>
      </c>
      <c r="D1502" s="403" t="str">
        <f>IF(Tabla1[[#This Row],[Código_Actividad]]="","",'Formulario PPGR1'!#REF!)</f>
        <v/>
      </c>
      <c r="E1502" s="403" t="str">
        <f>IF(Tabla1[[#This Row],[Código_Actividad]]="","",'Formulario PPGR1'!#REF!)</f>
        <v/>
      </c>
      <c r="F1502" s="403" t="str">
        <f>IF(Tabla1[[#This Row],[Código_Actividad]]="","",'Formulario PPGR1'!#REF!)</f>
        <v/>
      </c>
      <c r="G1502" s="400"/>
      <c r="H1502" s="419" t="str">
        <f>IFERROR(VLOOKUP(Tabla1[[#This Row],[Código_Actividad]],'Formulario PPGR2'!$H$10:$I$1048576,2,FALSE),"")</f>
        <v/>
      </c>
      <c r="I1502" s="336" t="str">
        <f>IFERROR(VLOOKUP(Tabla1[[#This Row],[Código_Actividad]],Tabla2[[Código]:[Total de Acciones ]],15,FALSE),"")</f>
        <v/>
      </c>
      <c r="J1502" s="556"/>
      <c r="K1502" s="558" t="str">
        <f>IFERROR(VLOOKUP($J1502,[10]LSIns!$B$5:$C$45,2,FALSE),"")</f>
        <v/>
      </c>
      <c r="L1502" s="557"/>
      <c r="M1502" s="401" t="str">
        <f>IFERROR(VLOOKUP($L1502,[4]Insumos!$C$2:$F$517,2,FALSE),"")</f>
        <v/>
      </c>
      <c r="N1502" s="505"/>
      <c r="O1502" s="402" t="str">
        <f>IFERROR(VLOOKUP($L1502,[4]Insumos!$C$2:$F$517,3,FALSE),"")</f>
        <v/>
      </c>
      <c r="P1502" s="337" t="e">
        <f>+Tabla1[[#This Row],[Precio Unitario]]*Tabla1[[#This Row],[Cantidad de Insumos]]</f>
        <v>#VALUE!</v>
      </c>
      <c r="Q1502" s="402" t="str">
        <f>IFERROR(VLOOKUP($L1502,[4]Insumos!$C$2:$F$517,4,FALSE),"")</f>
        <v/>
      </c>
      <c r="R1502" s="571"/>
    </row>
    <row r="1503" spans="2:18" x14ac:dyDescent="0.25">
      <c r="B1503" s="403" t="str">
        <f>IF(Tabla1[[#This Row],[Código_Actividad]]="","",CONCATENATE(Tabla1[[#This Row],[POA]],".",Tabla1[[#This Row],[SRS]],".",Tabla1[[#This Row],[AREA]],".",Tabla1[[#This Row],[TIPO]]))</f>
        <v/>
      </c>
      <c r="C1503" s="403" t="str">
        <f>IF(Tabla1[[#This Row],[Código_Actividad]]="","",'Formulario PPGR1'!#REF!)</f>
        <v/>
      </c>
      <c r="D1503" s="403" t="str">
        <f>IF(Tabla1[[#This Row],[Código_Actividad]]="","",'Formulario PPGR1'!#REF!)</f>
        <v/>
      </c>
      <c r="E1503" s="403" t="str">
        <f>IF(Tabla1[[#This Row],[Código_Actividad]]="","",'Formulario PPGR1'!#REF!)</f>
        <v/>
      </c>
      <c r="F1503" s="403" t="str">
        <f>IF(Tabla1[[#This Row],[Código_Actividad]]="","",'Formulario PPGR1'!#REF!)</f>
        <v/>
      </c>
      <c r="G1503" s="400"/>
      <c r="H1503" s="419" t="str">
        <f>IFERROR(VLOOKUP(Tabla1[[#This Row],[Código_Actividad]],'Formulario PPGR2'!$H$10:$I$1048576,2,FALSE),"")</f>
        <v/>
      </c>
      <c r="I1503" s="336" t="str">
        <f>IFERROR(VLOOKUP(Tabla1[[#This Row],[Código_Actividad]],Tabla2[[Código]:[Total de Acciones ]],15,FALSE),"")</f>
        <v/>
      </c>
      <c r="J1503" s="556"/>
      <c r="K1503" s="558" t="str">
        <f>IFERROR(VLOOKUP($J1503,[10]LSIns!$B$5:$C$45,2,FALSE),"")</f>
        <v/>
      </c>
      <c r="L1503" s="557"/>
      <c r="M1503" s="401" t="str">
        <f>IFERROR(VLOOKUP($L1503,[4]Insumos!$C$2:$F$517,2,FALSE),"")</f>
        <v/>
      </c>
      <c r="N1503" s="505"/>
      <c r="O1503" s="402" t="str">
        <f>IFERROR(VLOOKUP($L1503,[4]Insumos!$C$2:$F$517,3,FALSE),"")</f>
        <v/>
      </c>
      <c r="P1503" s="337" t="e">
        <f>+Tabla1[[#This Row],[Precio Unitario]]*Tabla1[[#This Row],[Cantidad de Insumos]]</f>
        <v>#VALUE!</v>
      </c>
      <c r="Q1503" s="402" t="str">
        <f>IFERROR(VLOOKUP($L1503,[4]Insumos!$C$2:$F$517,4,FALSE),"")</f>
        <v/>
      </c>
      <c r="R1503" s="571"/>
    </row>
    <row r="1504" spans="2:18" x14ac:dyDescent="0.25">
      <c r="B1504" s="403" t="str">
        <f>IF(Tabla1[[#This Row],[Código_Actividad]]="","",CONCATENATE(Tabla1[[#This Row],[POA]],".",Tabla1[[#This Row],[SRS]],".",Tabla1[[#This Row],[AREA]],".",Tabla1[[#This Row],[TIPO]]))</f>
        <v/>
      </c>
      <c r="C1504" s="403" t="str">
        <f>IF(Tabla1[[#This Row],[Código_Actividad]]="","",'Formulario PPGR1'!#REF!)</f>
        <v/>
      </c>
      <c r="D1504" s="403" t="str">
        <f>IF(Tabla1[[#This Row],[Código_Actividad]]="","",'Formulario PPGR1'!#REF!)</f>
        <v/>
      </c>
      <c r="E1504" s="403" t="str">
        <f>IF(Tabla1[[#This Row],[Código_Actividad]]="","",'Formulario PPGR1'!#REF!)</f>
        <v/>
      </c>
      <c r="F1504" s="403" t="str">
        <f>IF(Tabla1[[#This Row],[Código_Actividad]]="","",'Formulario PPGR1'!#REF!)</f>
        <v/>
      </c>
      <c r="G1504" s="400"/>
      <c r="H1504" s="419" t="str">
        <f>IFERROR(VLOOKUP(Tabla1[[#This Row],[Código_Actividad]],'Formulario PPGR2'!$H$10:$I$1048576,2,FALSE),"")</f>
        <v/>
      </c>
      <c r="I1504" s="336" t="str">
        <f>IFERROR(VLOOKUP(Tabla1[[#This Row],[Código_Actividad]],Tabla2[[Código]:[Total de Acciones ]],15,FALSE),"")</f>
        <v/>
      </c>
      <c r="J1504" s="556"/>
      <c r="K1504" s="558" t="str">
        <f>IFERROR(VLOOKUP($J1504,[10]LSIns!$B$5:$C$45,2,FALSE),"")</f>
        <v/>
      </c>
      <c r="L1504" s="557"/>
      <c r="M1504" s="401" t="str">
        <f>IFERROR(VLOOKUP($L1504,[4]Insumos!$C$2:$F$517,2,FALSE),"")</f>
        <v/>
      </c>
      <c r="N1504" s="505"/>
      <c r="O1504" s="402" t="str">
        <f>IFERROR(VLOOKUP($L1504,[4]Insumos!$C$2:$F$517,3,FALSE),"")</f>
        <v/>
      </c>
      <c r="P1504" s="337" t="e">
        <f>+Tabla1[[#This Row],[Precio Unitario]]*Tabla1[[#This Row],[Cantidad de Insumos]]</f>
        <v>#VALUE!</v>
      </c>
      <c r="Q1504" s="402" t="str">
        <f>IFERROR(VLOOKUP($L1504,[4]Insumos!$C$2:$F$517,4,FALSE),"")</f>
        <v/>
      </c>
      <c r="R1504" s="571"/>
    </row>
    <row r="1505" spans="2:18" x14ac:dyDescent="0.25">
      <c r="B1505" s="403" t="str">
        <f>IF(Tabla1[[#This Row],[Código_Actividad]]="","",CONCATENATE(Tabla1[[#This Row],[POA]],".",Tabla1[[#This Row],[SRS]],".",Tabla1[[#This Row],[AREA]],".",Tabla1[[#This Row],[TIPO]]))</f>
        <v/>
      </c>
      <c r="C1505" s="403" t="str">
        <f>IF(Tabla1[[#This Row],[Código_Actividad]]="","",'Formulario PPGR1'!#REF!)</f>
        <v/>
      </c>
      <c r="D1505" s="403" t="str">
        <f>IF(Tabla1[[#This Row],[Código_Actividad]]="","",'Formulario PPGR1'!#REF!)</f>
        <v/>
      </c>
      <c r="E1505" s="403" t="str">
        <f>IF(Tabla1[[#This Row],[Código_Actividad]]="","",'Formulario PPGR1'!#REF!)</f>
        <v/>
      </c>
      <c r="F1505" s="403" t="str">
        <f>IF(Tabla1[[#This Row],[Código_Actividad]]="","",'Formulario PPGR1'!#REF!)</f>
        <v/>
      </c>
      <c r="G1505" s="400"/>
      <c r="H1505" s="419" t="str">
        <f>IFERROR(VLOOKUP(Tabla1[[#This Row],[Código_Actividad]],'Formulario PPGR2'!$H$10:$I$1048576,2,FALSE),"")</f>
        <v/>
      </c>
      <c r="I1505" s="336" t="str">
        <f>IFERROR(VLOOKUP(Tabla1[[#This Row],[Código_Actividad]],Tabla2[[Código]:[Total de Acciones ]],15,FALSE),"")</f>
        <v/>
      </c>
      <c r="J1505" s="556"/>
      <c r="K1505" s="558" t="str">
        <f>IFERROR(VLOOKUP($J1505,[10]LSIns!$B$5:$C$45,2,FALSE),"")</f>
        <v/>
      </c>
      <c r="L1505" s="557"/>
      <c r="M1505" s="401" t="str">
        <f>IFERROR(VLOOKUP($L1505,[4]Insumos!$C$2:$F$517,2,FALSE),"")</f>
        <v/>
      </c>
      <c r="N1505" s="505"/>
      <c r="O1505" s="402" t="str">
        <f>IFERROR(VLOOKUP($L1505,[4]Insumos!$C$2:$F$517,3,FALSE),"")</f>
        <v/>
      </c>
      <c r="P1505" s="337" t="e">
        <f>+Tabla1[[#This Row],[Precio Unitario]]*Tabla1[[#This Row],[Cantidad de Insumos]]</f>
        <v>#VALUE!</v>
      </c>
      <c r="Q1505" s="402" t="str">
        <f>IFERROR(VLOOKUP($L1505,[4]Insumos!$C$2:$F$517,4,FALSE),"")</f>
        <v/>
      </c>
      <c r="R1505" s="571"/>
    </row>
    <row r="1506" spans="2:18" x14ac:dyDescent="0.25">
      <c r="B1506" s="403" t="str">
        <f>IF(Tabla1[[#This Row],[Código_Actividad]]="","",CONCATENATE(Tabla1[[#This Row],[POA]],".",Tabla1[[#This Row],[SRS]],".",Tabla1[[#This Row],[AREA]],".",Tabla1[[#This Row],[TIPO]]))</f>
        <v/>
      </c>
      <c r="C1506" s="403" t="str">
        <f>IF(Tabla1[[#This Row],[Código_Actividad]]="","",'Formulario PPGR1'!#REF!)</f>
        <v/>
      </c>
      <c r="D1506" s="403" t="str">
        <f>IF(Tabla1[[#This Row],[Código_Actividad]]="","",'Formulario PPGR1'!#REF!)</f>
        <v/>
      </c>
      <c r="E1506" s="403" t="str">
        <f>IF(Tabla1[[#This Row],[Código_Actividad]]="","",'Formulario PPGR1'!#REF!)</f>
        <v/>
      </c>
      <c r="F1506" s="403" t="str">
        <f>IF(Tabla1[[#This Row],[Código_Actividad]]="","",'Formulario PPGR1'!#REF!)</f>
        <v/>
      </c>
      <c r="G1506" s="400"/>
      <c r="H1506" s="419" t="str">
        <f>IFERROR(VLOOKUP(Tabla1[[#This Row],[Código_Actividad]],'Formulario PPGR2'!$H$10:$I$1048576,2,FALSE),"")</f>
        <v/>
      </c>
      <c r="I1506" s="336" t="str">
        <f>IFERROR(VLOOKUP(Tabla1[[#This Row],[Código_Actividad]],Tabla2[[Código]:[Total de Acciones ]],15,FALSE),"")</f>
        <v/>
      </c>
      <c r="J1506" s="556"/>
      <c r="K1506" s="558" t="str">
        <f>IFERROR(VLOOKUP($J1506,[11]LSIns!$B$5:$C$45,2,FALSE),"")</f>
        <v/>
      </c>
      <c r="L1506" s="557"/>
      <c r="M1506" s="401" t="str">
        <f>IFERROR(VLOOKUP($L1506,[4]Insumos!$C$2:$F$517,2,FALSE),"")</f>
        <v/>
      </c>
      <c r="N1506" s="505"/>
      <c r="O1506" s="402" t="str">
        <f>IFERROR(VLOOKUP($L1506,[4]Insumos!$C$2:$F$517,3,FALSE),"")</f>
        <v/>
      </c>
      <c r="P1506" s="337" t="e">
        <f>+Tabla1[[#This Row],[Precio Unitario]]*Tabla1[[#This Row],[Cantidad de Insumos]]</f>
        <v>#VALUE!</v>
      </c>
      <c r="Q1506" s="402" t="str">
        <f>IFERROR(VLOOKUP($L1506,[4]Insumos!$C$2:$F$517,4,FALSE),"")</f>
        <v/>
      </c>
      <c r="R1506" s="571"/>
    </row>
    <row r="1507" spans="2:18" x14ac:dyDescent="0.25">
      <c r="B1507" s="403" t="str">
        <f>IF(Tabla1[[#This Row],[Código_Actividad]]="","",CONCATENATE(Tabla1[[#This Row],[POA]],".",Tabla1[[#This Row],[SRS]],".",Tabla1[[#This Row],[AREA]],".",Tabla1[[#This Row],[TIPO]]))</f>
        <v/>
      </c>
      <c r="C1507" s="403" t="str">
        <f>IF(Tabla1[[#This Row],[Código_Actividad]]="","",'Formulario PPGR1'!#REF!)</f>
        <v/>
      </c>
      <c r="D1507" s="403" t="str">
        <f>IF(Tabla1[[#This Row],[Código_Actividad]]="","",'Formulario PPGR1'!#REF!)</f>
        <v/>
      </c>
      <c r="E1507" s="403" t="str">
        <f>IF(Tabla1[[#This Row],[Código_Actividad]]="","",'Formulario PPGR1'!#REF!)</f>
        <v/>
      </c>
      <c r="F1507" s="403" t="str">
        <f>IF(Tabla1[[#This Row],[Código_Actividad]]="","",'Formulario PPGR1'!#REF!)</f>
        <v/>
      </c>
      <c r="G1507" s="400"/>
      <c r="H1507" s="419" t="str">
        <f>IFERROR(VLOOKUP(Tabla1[[#This Row],[Código_Actividad]],'Formulario PPGR2'!$H$10:$I$1048576,2,FALSE),"")</f>
        <v/>
      </c>
      <c r="I1507" s="336" t="str">
        <f>IFERROR(VLOOKUP(Tabla1[[#This Row],[Código_Actividad]],Tabla2[[Código]:[Total de Acciones ]],15,FALSE),"")</f>
        <v/>
      </c>
      <c r="J1507" s="556"/>
      <c r="K1507" s="558" t="str">
        <f>IFERROR(VLOOKUP($J1507,[11]LSIns!$B$5:$C$45,2,FALSE),"")</f>
        <v/>
      </c>
      <c r="L1507" s="557"/>
      <c r="M1507" s="401" t="str">
        <f>IFERROR(VLOOKUP($L1507,[4]Insumos!$C$2:$F$517,2,FALSE),"")</f>
        <v/>
      </c>
      <c r="N1507" s="505"/>
      <c r="O1507" s="402" t="str">
        <f>IFERROR(VLOOKUP($L1507,[4]Insumos!$C$2:$F$517,3,FALSE),"")</f>
        <v/>
      </c>
      <c r="P1507" s="337" t="e">
        <f>+Tabla1[[#This Row],[Precio Unitario]]*Tabla1[[#This Row],[Cantidad de Insumos]]</f>
        <v>#VALUE!</v>
      </c>
      <c r="Q1507" s="402" t="str">
        <f>IFERROR(VLOOKUP($L1507,[4]Insumos!$C$2:$F$517,4,FALSE),"")</f>
        <v/>
      </c>
      <c r="R1507" s="571"/>
    </row>
    <row r="1508" spans="2:18" x14ac:dyDescent="0.25">
      <c r="B1508" s="403" t="str">
        <f>IF(Tabla1[[#This Row],[Código_Actividad]]="","",CONCATENATE(Tabla1[[#This Row],[POA]],".",Tabla1[[#This Row],[SRS]],".",Tabla1[[#This Row],[AREA]],".",Tabla1[[#This Row],[TIPO]]))</f>
        <v/>
      </c>
      <c r="C1508" s="403" t="str">
        <f>IF(Tabla1[[#This Row],[Código_Actividad]]="","",'Formulario PPGR1'!#REF!)</f>
        <v/>
      </c>
      <c r="D1508" s="403" t="str">
        <f>IF(Tabla1[[#This Row],[Código_Actividad]]="","",'Formulario PPGR1'!#REF!)</f>
        <v/>
      </c>
      <c r="E1508" s="403" t="str">
        <f>IF(Tabla1[[#This Row],[Código_Actividad]]="","",'Formulario PPGR1'!#REF!)</f>
        <v/>
      </c>
      <c r="F1508" s="403" t="str">
        <f>IF(Tabla1[[#This Row],[Código_Actividad]]="","",'Formulario PPGR1'!#REF!)</f>
        <v/>
      </c>
      <c r="G1508" s="400"/>
      <c r="H1508" s="419" t="str">
        <f>IFERROR(VLOOKUP(Tabla1[[#This Row],[Código_Actividad]],'Formulario PPGR2'!$H$10:$I$1048576,2,FALSE),"")</f>
        <v/>
      </c>
      <c r="I1508" s="336" t="str">
        <f>IFERROR(VLOOKUP(Tabla1[[#This Row],[Código_Actividad]],Tabla2[[Código]:[Total de Acciones ]],15,FALSE),"")</f>
        <v/>
      </c>
      <c r="J1508" s="556"/>
      <c r="K1508" s="558" t="str">
        <f>IFERROR(VLOOKUP($J1508,[11]LSIns!$B$5:$C$45,2,FALSE),"")</f>
        <v/>
      </c>
      <c r="L1508" s="557"/>
      <c r="M1508" s="401" t="str">
        <f>IFERROR(VLOOKUP($L1508,[4]Insumos!$C$2:$F$517,2,FALSE),"")</f>
        <v/>
      </c>
      <c r="N1508" s="505"/>
      <c r="O1508" s="402" t="str">
        <f>IFERROR(VLOOKUP($L1508,[4]Insumos!$C$2:$F$517,3,FALSE),"")</f>
        <v/>
      </c>
      <c r="P1508" s="337" t="e">
        <f>+Tabla1[[#This Row],[Precio Unitario]]*Tabla1[[#This Row],[Cantidad de Insumos]]</f>
        <v>#VALUE!</v>
      </c>
      <c r="Q1508" s="402" t="str">
        <f>IFERROR(VLOOKUP($L1508,[4]Insumos!$C$2:$F$517,4,FALSE),"")</f>
        <v/>
      </c>
      <c r="R1508" s="571"/>
    </row>
    <row r="1509" spans="2:18" x14ac:dyDescent="0.25">
      <c r="B1509" s="403" t="str">
        <f>IF(Tabla1[[#This Row],[Código_Actividad]]="","",CONCATENATE(Tabla1[[#This Row],[POA]],".",Tabla1[[#This Row],[SRS]],".",Tabla1[[#This Row],[AREA]],".",Tabla1[[#This Row],[TIPO]]))</f>
        <v/>
      </c>
      <c r="C1509" s="403" t="str">
        <f>IF(Tabla1[[#This Row],[Código_Actividad]]="","",'Formulario PPGR1'!#REF!)</f>
        <v/>
      </c>
      <c r="D1509" s="403" t="str">
        <f>IF(Tabla1[[#This Row],[Código_Actividad]]="","",'Formulario PPGR1'!#REF!)</f>
        <v/>
      </c>
      <c r="E1509" s="403" t="str">
        <f>IF(Tabla1[[#This Row],[Código_Actividad]]="","",'Formulario PPGR1'!#REF!)</f>
        <v/>
      </c>
      <c r="F1509" s="403" t="str">
        <f>IF(Tabla1[[#This Row],[Código_Actividad]]="","",'Formulario PPGR1'!#REF!)</f>
        <v/>
      </c>
      <c r="G1509" s="400"/>
      <c r="H1509" s="419" t="str">
        <f>IFERROR(VLOOKUP(Tabla1[[#This Row],[Código_Actividad]],'Formulario PPGR2'!$H$10:$I$1048576,2,FALSE),"")</f>
        <v/>
      </c>
      <c r="I1509" s="336" t="str">
        <f>IFERROR(VLOOKUP(Tabla1[[#This Row],[Código_Actividad]],Tabla2[[Código]:[Total de Acciones ]],15,FALSE),"")</f>
        <v/>
      </c>
      <c r="J1509" s="556"/>
      <c r="K1509" s="558" t="str">
        <f>IFERROR(VLOOKUP($J1509,[11]LSIns!$B$5:$C$45,2,FALSE),"")</f>
        <v/>
      </c>
      <c r="L1509" s="557"/>
      <c r="M1509" s="401" t="str">
        <f>IFERROR(VLOOKUP($L1509,[4]Insumos!$C$2:$F$517,2,FALSE),"")</f>
        <v/>
      </c>
      <c r="N1509" s="505"/>
      <c r="O1509" s="402" t="str">
        <f>IFERROR(VLOOKUP($L1509,[4]Insumos!$C$2:$F$517,3,FALSE),"")</f>
        <v/>
      </c>
      <c r="P1509" s="337" t="e">
        <f>+Tabla1[[#This Row],[Precio Unitario]]*Tabla1[[#This Row],[Cantidad de Insumos]]</f>
        <v>#VALUE!</v>
      </c>
      <c r="Q1509" s="402" t="str">
        <f>IFERROR(VLOOKUP($L1509,[4]Insumos!$C$2:$F$517,4,FALSE),"")</f>
        <v/>
      </c>
      <c r="R1509" s="571"/>
    </row>
    <row r="1510" spans="2:18" x14ac:dyDescent="0.25">
      <c r="B1510" s="403" t="str">
        <f>IF(Tabla1[[#This Row],[Código_Actividad]]="","",CONCATENATE(Tabla1[[#This Row],[POA]],".",Tabla1[[#This Row],[SRS]],".",Tabla1[[#This Row],[AREA]],".",Tabla1[[#This Row],[TIPO]]))</f>
        <v/>
      </c>
      <c r="C1510" s="403" t="str">
        <f>IF(Tabla1[[#This Row],[Código_Actividad]]="","",'Formulario PPGR1'!#REF!)</f>
        <v/>
      </c>
      <c r="D1510" s="403" t="str">
        <f>IF(Tabla1[[#This Row],[Código_Actividad]]="","",'Formulario PPGR1'!#REF!)</f>
        <v/>
      </c>
      <c r="E1510" s="403" t="str">
        <f>IF(Tabla1[[#This Row],[Código_Actividad]]="","",'Formulario PPGR1'!#REF!)</f>
        <v/>
      </c>
      <c r="F1510" s="403" t="str">
        <f>IF(Tabla1[[#This Row],[Código_Actividad]]="","",'Formulario PPGR1'!#REF!)</f>
        <v/>
      </c>
      <c r="G1510" s="400"/>
      <c r="H1510" s="419" t="str">
        <f>IFERROR(VLOOKUP(Tabla1[[#This Row],[Código_Actividad]],'Formulario PPGR2'!$H$10:$I$1048576,2,FALSE),"")</f>
        <v/>
      </c>
      <c r="I1510" s="336" t="str">
        <f>IFERROR(VLOOKUP(Tabla1[[#This Row],[Código_Actividad]],Tabla2[[Código]:[Total de Acciones ]],15,FALSE),"")</f>
        <v/>
      </c>
      <c r="J1510" s="556"/>
      <c r="K1510" s="558" t="str">
        <f>IFERROR(VLOOKUP($J1510,[11]LSIns!$B$5:$C$45,2,FALSE),"")</f>
        <v/>
      </c>
      <c r="L1510" s="557"/>
      <c r="M1510" s="401" t="str">
        <f>IFERROR(VLOOKUP($L1510,[4]Insumos!$C$2:$F$517,2,FALSE),"")</f>
        <v/>
      </c>
      <c r="N1510" s="505"/>
      <c r="O1510" s="402" t="str">
        <f>IFERROR(VLOOKUP($L1510,[4]Insumos!$C$2:$F$517,3,FALSE),"")</f>
        <v/>
      </c>
      <c r="P1510" s="337" t="e">
        <f>+Tabla1[[#This Row],[Precio Unitario]]*Tabla1[[#This Row],[Cantidad de Insumos]]</f>
        <v>#VALUE!</v>
      </c>
      <c r="Q1510" s="402" t="str">
        <f>IFERROR(VLOOKUP($L1510,[4]Insumos!$C$2:$F$517,4,FALSE),"")</f>
        <v/>
      </c>
      <c r="R1510" s="571"/>
    </row>
    <row r="1511" spans="2:18" x14ac:dyDescent="0.25">
      <c r="B1511" s="403" t="str">
        <f>IF(Tabla1[[#This Row],[Código_Actividad]]="","",CONCATENATE(Tabla1[[#This Row],[POA]],".",Tabla1[[#This Row],[SRS]],".",Tabla1[[#This Row],[AREA]],".",Tabla1[[#This Row],[TIPO]]))</f>
        <v/>
      </c>
      <c r="C1511" s="403" t="str">
        <f>IF(Tabla1[[#This Row],[Código_Actividad]]="","",'Formulario PPGR1'!#REF!)</f>
        <v/>
      </c>
      <c r="D1511" s="403" t="str">
        <f>IF(Tabla1[[#This Row],[Código_Actividad]]="","",'Formulario PPGR1'!#REF!)</f>
        <v/>
      </c>
      <c r="E1511" s="403" t="str">
        <f>IF(Tabla1[[#This Row],[Código_Actividad]]="","",'Formulario PPGR1'!#REF!)</f>
        <v/>
      </c>
      <c r="F1511" s="403" t="str">
        <f>IF(Tabla1[[#This Row],[Código_Actividad]]="","",'Formulario PPGR1'!#REF!)</f>
        <v/>
      </c>
      <c r="G1511" s="400"/>
      <c r="H1511" s="419" t="str">
        <f>IFERROR(VLOOKUP(Tabla1[[#This Row],[Código_Actividad]],'Formulario PPGR2'!$H$10:$I$1048576,2,FALSE),"")</f>
        <v/>
      </c>
      <c r="I1511" s="336" t="str">
        <f>IFERROR(VLOOKUP(Tabla1[[#This Row],[Código_Actividad]],Tabla2[[Código]:[Total de Acciones ]],15,FALSE),"")</f>
        <v/>
      </c>
      <c r="J1511" s="556"/>
      <c r="K1511" s="558" t="str">
        <f>IFERROR(VLOOKUP($J1511,[11]LSIns!$B$5:$C$45,2,FALSE),"")</f>
        <v/>
      </c>
      <c r="L1511" s="557"/>
      <c r="M1511" s="401" t="str">
        <f>IFERROR(VLOOKUP($L1511,[4]Insumos!$C$2:$F$517,2,FALSE),"")</f>
        <v/>
      </c>
      <c r="N1511" s="505"/>
      <c r="O1511" s="402" t="str">
        <f>IFERROR(VLOOKUP($L1511,[4]Insumos!$C$2:$F$517,3,FALSE),"")</f>
        <v/>
      </c>
      <c r="P1511" s="337" t="e">
        <f>+Tabla1[[#This Row],[Precio Unitario]]*Tabla1[[#This Row],[Cantidad de Insumos]]</f>
        <v>#VALUE!</v>
      </c>
      <c r="Q1511" s="402" t="str">
        <f>IFERROR(VLOOKUP($L1511,[4]Insumos!$C$2:$F$517,4,FALSE),"")</f>
        <v/>
      </c>
      <c r="R1511" s="571"/>
    </row>
    <row r="1512" spans="2:18" x14ac:dyDescent="0.25">
      <c r="B1512" s="403" t="str">
        <f>IF(Tabla1[[#This Row],[Código_Actividad]]="","",CONCATENATE(Tabla1[[#This Row],[POA]],".",Tabla1[[#This Row],[SRS]],".",Tabla1[[#This Row],[AREA]],".",Tabla1[[#This Row],[TIPO]]))</f>
        <v/>
      </c>
      <c r="C1512" s="403" t="str">
        <f>IF(Tabla1[[#This Row],[Código_Actividad]]="","",'Formulario PPGR1'!#REF!)</f>
        <v/>
      </c>
      <c r="D1512" s="403" t="str">
        <f>IF(Tabla1[[#This Row],[Código_Actividad]]="","",'Formulario PPGR1'!#REF!)</f>
        <v/>
      </c>
      <c r="E1512" s="403" t="str">
        <f>IF(Tabla1[[#This Row],[Código_Actividad]]="","",'Formulario PPGR1'!#REF!)</f>
        <v/>
      </c>
      <c r="F1512" s="403" t="str">
        <f>IF(Tabla1[[#This Row],[Código_Actividad]]="","",'Formulario PPGR1'!#REF!)</f>
        <v/>
      </c>
      <c r="G1512" s="400"/>
      <c r="H1512" s="419" t="str">
        <f>IFERROR(VLOOKUP(Tabla1[[#This Row],[Código_Actividad]],'Formulario PPGR2'!$H$10:$I$1048576,2,FALSE),"")</f>
        <v/>
      </c>
      <c r="I1512" s="336" t="str">
        <f>IFERROR(VLOOKUP(Tabla1[[#This Row],[Código_Actividad]],Tabla2[[Código]:[Total de Acciones ]],15,FALSE),"")</f>
        <v/>
      </c>
      <c r="J1512" s="556"/>
      <c r="K1512" s="558" t="str">
        <f>IFERROR(VLOOKUP($J1512,[11]LSIns!$B$5:$C$45,2,FALSE),"")</f>
        <v/>
      </c>
      <c r="L1512" s="557"/>
      <c r="M1512" s="401" t="str">
        <f>IFERROR(VLOOKUP($L1512,[4]Insumos!$C$2:$F$517,2,FALSE),"")</f>
        <v/>
      </c>
      <c r="N1512" s="505"/>
      <c r="O1512" s="402" t="str">
        <f>IFERROR(VLOOKUP($L1512,[4]Insumos!$C$2:$F$517,3,FALSE),"")</f>
        <v/>
      </c>
      <c r="P1512" s="337" t="e">
        <f>+Tabla1[[#This Row],[Precio Unitario]]*Tabla1[[#This Row],[Cantidad de Insumos]]</f>
        <v>#VALUE!</v>
      </c>
      <c r="Q1512" s="402" t="str">
        <f>IFERROR(VLOOKUP($L1512,[4]Insumos!$C$2:$F$517,4,FALSE),"")</f>
        <v/>
      </c>
      <c r="R1512" s="571"/>
    </row>
    <row r="1513" spans="2:18" x14ac:dyDescent="0.25">
      <c r="B1513" s="403" t="str">
        <f>IF(Tabla1[[#This Row],[Código_Actividad]]="","",CONCATENATE(Tabla1[[#This Row],[POA]],".",Tabla1[[#This Row],[SRS]],".",Tabla1[[#This Row],[AREA]],".",Tabla1[[#This Row],[TIPO]]))</f>
        <v/>
      </c>
      <c r="C1513" s="403" t="str">
        <f>IF(Tabla1[[#This Row],[Código_Actividad]]="","",'Formulario PPGR1'!#REF!)</f>
        <v/>
      </c>
      <c r="D1513" s="403" t="str">
        <f>IF(Tabla1[[#This Row],[Código_Actividad]]="","",'Formulario PPGR1'!#REF!)</f>
        <v/>
      </c>
      <c r="E1513" s="403" t="str">
        <f>IF(Tabla1[[#This Row],[Código_Actividad]]="","",'Formulario PPGR1'!#REF!)</f>
        <v/>
      </c>
      <c r="F1513" s="403" t="str">
        <f>IF(Tabla1[[#This Row],[Código_Actividad]]="","",'Formulario PPGR1'!#REF!)</f>
        <v/>
      </c>
      <c r="G1513" s="400"/>
      <c r="H1513" s="419" t="str">
        <f>IFERROR(VLOOKUP(Tabla1[[#This Row],[Código_Actividad]],'Formulario PPGR2'!$H$10:$I$1048576,2,FALSE),"")</f>
        <v/>
      </c>
      <c r="I1513" s="336" t="str">
        <f>IFERROR(VLOOKUP(Tabla1[[#This Row],[Código_Actividad]],Tabla2[[Código]:[Total de Acciones ]],15,FALSE),"")</f>
        <v/>
      </c>
      <c r="J1513" s="556"/>
      <c r="K1513" s="558" t="str">
        <f>IFERROR(VLOOKUP($J1513,[11]LSIns!$B$5:$C$45,2,FALSE),"")</f>
        <v/>
      </c>
      <c r="L1513" s="557"/>
      <c r="M1513" s="401" t="str">
        <f>IFERROR(VLOOKUP($L1513,[4]Insumos!$C$2:$F$517,2,FALSE),"")</f>
        <v/>
      </c>
      <c r="N1513" s="505"/>
      <c r="O1513" s="402" t="str">
        <f>IFERROR(VLOOKUP($L1513,[4]Insumos!$C$2:$F$517,3,FALSE),"")</f>
        <v/>
      </c>
      <c r="P1513" s="337" t="e">
        <f>+Tabla1[[#This Row],[Precio Unitario]]*Tabla1[[#This Row],[Cantidad de Insumos]]</f>
        <v>#VALUE!</v>
      </c>
      <c r="Q1513" s="402" t="str">
        <f>IFERROR(VLOOKUP($L1513,[4]Insumos!$C$2:$F$517,4,FALSE),"")</f>
        <v/>
      </c>
      <c r="R1513" s="571"/>
    </row>
    <row r="1514" spans="2:18" x14ac:dyDescent="0.25">
      <c r="B1514" s="403" t="str">
        <f>IF(Tabla1[[#This Row],[Código_Actividad]]="","",CONCATENATE(Tabla1[[#This Row],[POA]],".",Tabla1[[#This Row],[SRS]],".",Tabla1[[#This Row],[AREA]],".",Tabla1[[#This Row],[TIPO]]))</f>
        <v/>
      </c>
      <c r="C1514" s="403" t="str">
        <f>IF(Tabla1[[#This Row],[Código_Actividad]]="","",'Formulario PPGR1'!#REF!)</f>
        <v/>
      </c>
      <c r="D1514" s="403" t="str">
        <f>IF(Tabla1[[#This Row],[Código_Actividad]]="","",'Formulario PPGR1'!#REF!)</f>
        <v/>
      </c>
      <c r="E1514" s="403" t="str">
        <f>IF(Tabla1[[#This Row],[Código_Actividad]]="","",'Formulario PPGR1'!#REF!)</f>
        <v/>
      </c>
      <c r="F1514" s="403" t="str">
        <f>IF(Tabla1[[#This Row],[Código_Actividad]]="","",'Formulario PPGR1'!#REF!)</f>
        <v/>
      </c>
      <c r="G1514" s="400"/>
      <c r="H1514" s="419" t="str">
        <f>IFERROR(VLOOKUP(Tabla1[[#This Row],[Código_Actividad]],'Formulario PPGR2'!$H$10:$I$1048576,2,FALSE),"")</f>
        <v/>
      </c>
      <c r="I1514" s="336" t="str">
        <f>IFERROR(VLOOKUP(Tabla1[[#This Row],[Código_Actividad]],Tabla2[[Código]:[Total de Acciones ]],15,FALSE),"")</f>
        <v/>
      </c>
      <c r="J1514" s="556"/>
      <c r="K1514" s="558" t="str">
        <f>IFERROR(VLOOKUP($J1514,[11]LSIns!$B$5:$C$45,2,FALSE),"")</f>
        <v/>
      </c>
      <c r="L1514" s="557"/>
      <c r="M1514" s="401" t="str">
        <f>IFERROR(VLOOKUP($L1514,[4]Insumos!$C$2:$F$517,2,FALSE),"")</f>
        <v/>
      </c>
      <c r="N1514" s="505"/>
      <c r="O1514" s="402" t="str">
        <f>IFERROR(VLOOKUP($L1514,[4]Insumos!$C$2:$F$517,3,FALSE),"")</f>
        <v/>
      </c>
      <c r="P1514" s="337" t="e">
        <f>+Tabla1[[#This Row],[Precio Unitario]]*Tabla1[[#This Row],[Cantidad de Insumos]]</f>
        <v>#VALUE!</v>
      </c>
      <c r="Q1514" s="402" t="str">
        <f>IFERROR(VLOOKUP($L1514,[4]Insumos!$C$2:$F$517,4,FALSE),"")</f>
        <v/>
      </c>
      <c r="R1514" s="571"/>
    </row>
    <row r="1515" spans="2:18" x14ac:dyDescent="0.25">
      <c r="B1515" s="403" t="str">
        <f>IF(Tabla1[[#This Row],[Código_Actividad]]="","",CONCATENATE(Tabla1[[#This Row],[POA]],".",Tabla1[[#This Row],[SRS]],".",Tabla1[[#This Row],[AREA]],".",Tabla1[[#This Row],[TIPO]]))</f>
        <v/>
      </c>
      <c r="C1515" s="403" t="str">
        <f>IF(Tabla1[[#This Row],[Código_Actividad]]="","",'Formulario PPGR1'!#REF!)</f>
        <v/>
      </c>
      <c r="D1515" s="403" t="str">
        <f>IF(Tabla1[[#This Row],[Código_Actividad]]="","",'Formulario PPGR1'!#REF!)</f>
        <v/>
      </c>
      <c r="E1515" s="403" t="str">
        <f>IF(Tabla1[[#This Row],[Código_Actividad]]="","",'Formulario PPGR1'!#REF!)</f>
        <v/>
      </c>
      <c r="F1515" s="403" t="str">
        <f>IF(Tabla1[[#This Row],[Código_Actividad]]="","",'Formulario PPGR1'!#REF!)</f>
        <v/>
      </c>
      <c r="G1515" s="400"/>
      <c r="H1515" s="419" t="str">
        <f>IFERROR(VLOOKUP(Tabla1[[#This Row],[Código_Actividad]],'Formulario PPGR2'!$H$10:$I$1048576,2,FALSE),"")</f>
        <v/>
      </c>
      <c r="I1515" s="336" t="str">
        <f>IFERROR(VLOOKUP(Tabla1[[#This Row],[Código_Actividad]],Tabla2[[Código]:[Total de Acciones ]],15,FALSE),"")</f>
        <v/>
      </c>
      <c r="J1515" s="556"/>
      <c r="K1515" s="558" t="str">
        <f>IFERROR(VLOOKUP($J1515,[12]LSIns!$B$5:$C$45,2,FALSE),"")</f>
        <v/>
      </c>
      <c r="L1515" s="557"/>
      <c r="M1515" s="401" t="str">
        <f>IFERROR(VLOOKUP($L1515,[4]Insumos!$C$2:$F$517,2,FALSE),"")</f>
        <v/>
      </c>
      <c r="N1515" s="505"/>
      <c r="O1515" s="402" t="str">
        <f>IFERROR(VLOOKUP($L1515,[4]Insumos!$C$2:$F$517,3,FALSE),"")</f>
        <v/>
      </c>
      <c r="P1515" s="337" t="e">
        <f>+Tabla1[[#This Row],[Precio Unitario]]*Tabla1[[#This Row],[Cantidad de Insumos]]</f>
        <v>#VALUE!</v>
      </c>
      <c r="Q1515" s="402" t="str">
        <f>IFERROR(VLOOKUP($L1515,[4]Insumos!$C$2:$F$517,4,FALSE),"")</f>
        <v/>
      </c>
      <c r="R1515" s="571"/>
    </row>
    <row r="1516" spans="2:18" x14ac:dyDescent="0.25">
      <c r="B1516" s="403" t="str">
        <f>IF(Tabla1[[#This Row],[Código_Actividad]]="","",CONCATENATE(Tabla1[[#This Row],[POA]],".",Tabla1[[#This Row],[SRS]],".",Tabla1[[#This Row],[AREA]],".",Tabla1[[#This Row],[TIPO]]))</f>
        <v/>
      </c>
      <c r="C1516" s="403" t="str">
        <f>IF(Tabla1[[#This Row],[Código_Actividad]]="","",'Formulario PPGR1'!#REF!)</f>
        <v/>
      </c>
      <c r="D1516" s="403" t="str">
        <f>IF(Tabla1[[#This Row],[Código_Actividad]]="","",'Formulario PPGR1'!#REF!)</f>
        <v/>
      </c>
      <c r="E1516" s="403" t="str">
        <f>IF(Tabla1[[#This Row],[Código_Actividad]]="","",'Formulario PPGR1'!#REF!)</f>
        <v/>
      </c>
      <c r="F1516" s="403" t="str">
        <f>IF(Tabla1[[#This Row],[Código_Actividad]]="","",'Formulario PPGR1'!#REF!)</f>
        <v/>
      </c>
      <c r="G1516" s="400"/>
      <c r="H1516" s="419" t="str">
        <f>IFERROR(VLOOKUP(Tabla1[[#This Row],[Código_Actividad]],'Formulario PPGR2'!$H$10:$I$1048576,2,FALSE),"")</f>
        <v/>
      </c>
      <c r="I1516" s="336" t="str">
        <f>IFERROR(VLOOKUP(Tabla1[[#This Row],[Código_Actividad]],Tabla2[[Código]:[Total de Acciones ]],15,FALSE),"")</f>
        <v/>
      </c>
      <c r="J1516" s="556"/>
      <c r="K1516" s="558" t="str">
        <f>IFERROR(VLOOKUP($J1516,[12]LSIns!$B$5:$C$45,2,FALSE),"")</f>
        <v/>
      </c>
      <c r="L1516" s="557"/>
      <c r="M1516" s="401" t="str">
        <f>IFERROR(VLOOKUP($L1516,[4]Insumos!$C$2:$F$517,2,FALSE),"")</f>
        <v/>
      </c>
      <c r="N1516" s="505"/>
      <c r="O1516" s="402" t="str">
        <f>IFERROR(VLOOKUP($L1516,[4]Insumos!$C$2:$F$517,3,FALSE),"")</f>
        <v/>
      </c>
      <c r="P1516" s="337" t="e">
        <f>+Tabla1[[#This Row],[Precio Unitario]]*Tabla1[[#This Row],[Cantidad de Insumos]]</f>
        <v>#VALUE!</v>
      </c>
      <c r="Q1516" s="402" t="str">
        <f>IFERROR(VLOOKUP($L1516,[4]Insumos!$C$2:$F$517,4,FALSE),"")</f>
        <v/>
      </c>
      <c r="R1516" s="571"/>
    </row>
    <row r="1517" spans="2:18" x14ac:dyDescent="0.25">
      <c r="B1517" s="403" t="str">
        <f>IF(Tabla1[[#This Row],[Código_Actividad]]="","",CONCATENATE(Tabla1[[#This Row],[POA]],".",Tabla1[[#This Row],[SRS]],".",Tabla1[[#This Row],[AREA]],".",Tabla1[[#This Row],[TIPO]]))</f>
        <v/>
      </c>
      <c r="C1517" s="403" t="str">
        <f>IF(Tabla1[[#This Row],[Código_Actividad]]="","",'Formulario PPGR1'!#REF!)</f>
        <v/>
      </c>
      <c r="D1517" s="403" t="str">
        <f>IF(Tabla1[[#This Row],[Código_Actividad]]="","",'Formulario PPGR1'!#REF!)</f>
        <v/>
      </c>
      <c r="E1517" s="403" t="str">
        <f>IF(Tabla1[[#This Row],[Código_Actividad]]="","",'Formulario PPGR1'!#REF!)</f>
        <v/>
      </c>
      <c r="F1517" s="403" t="str">
        <f>IF(Tabla1[[#This Row],[Código_Actividad]]="","",'Formulario PPGR1'!#REF!)</f>
        <v/>
      </c>
      <c r="G1517" s="400"/>
      <c r="H1517" s="419" t="str">
        <f>IFERROR(VLOOKUP(Tabla1[[#This Row],[Código_Actividad]],'Formulario PPGR2'!$H$10:$I$1048576,2,FALSE),"")</f>
        <v/>
      </c>
      <c r="I1517" s="336" t="str">
        <f>IFERROR(VLOOKUP(Tabla1[[#This Row],[Código_Actividad]],Tabla2[[Código]:[Total de Acciones ]],15,FALSE),"")</f>
        <v/>
      </c>
      <c r="J1517" s="556"/>
      <c r="K1517" s="558" t="str">
        <f>IFERROR(VLOOKUP($J1517,[12]LSIns!$B$5:$C$45,2,FALSE),"")</f>
        <v/>
      </c>
      <c r="L1517" s="557"/>
      <c r="M1517" s="401" t="str">
        <f>IFERROR(VLOOKUP($L1517,[4]Insumos!$C$2:$F$517,2,FALSE),"")</f>
        <v/>
      </c>
      <c r="N1517" s="505"/>
      <c r="O1517" s="402" t="str">
        <f>IFERROR(VLOOKUP($L1517,[4]Insumos!$C$2:$F$517,3,FALSE),"")</f>
        <v/>
      </c>
      <c r="P1517" s="337" t="e">
        <f>+Tabla1[[#This Row],[Precio Unitario]]*Tabla1[[#This Row],[Cantidad de Insumos]]</f>
        <v>#VALUE!</v>
      </c>
      <c r="Q1517" s="402" t="str">
        <f>IFERROR(VLOOKUP($L1517,[4]Insumos!$C$2:$F$517,4,FALSE),"")</f>
        <v/>
      </c>
      <c r="R1517" s="571"/>
    </row>
    <row r="1518" spans="2:18" x14ac:dyDescent="0.25">
      <c r="B1518" s="403" t="str">
        <f>IF(Tabla1[[#This Row],[Código_Actividad]]="","",CONCATENATE(Tabla1[[#This Row],[POA]],".",Tabla1[[#This Row],[SRS]],".",Tabla1[[#This Row],[AREA]],".",Tabla1[[#This Row],[TIPO]]))</f>
        <v/>
      </c>
      <c r="C1518" s="403" t="str">
        <f>IF(Tabla1[[#This Row],[Código_Actividad]]="","",'Formulario PPGR1'!#REF!)</f>
        <v/>
      </c>
      <c r="D1518" s="403" t="str">
        <f>IF(Tabla1[[#This Row],[Código_Actividad]]="","",'Formulario PPGR1'!#REF!)</f>
        <v/>
      </c>
      <c r="E1518" s="403" t="str">
        <f>IF(Tabla1[[#This Row],[Código_Actividad]]="","",'Formulario PPGR1'!#REF!)</f>
        <v/>
      </c>
      <c r="F1518" s="403" t="str">
        <f>IF(Tabla1[[#This Row],[Código_Actividad]]="","",'Formulario PPGR1'!#REF!)</f>
        <v/>
      </c>
      <c r="G1518" s="400"/>
      <c r="H1518" s="419" t="str">
        <f>IFERROR(VLOOKUP(Tabla1[[#This Row],[Código_Actividad]],'Formulario PPGR2'!$H$10:$I$1048576,2,FALSE),"")</f>
        <v/>
      </c>
      <c r="I1518" s="336" t="str">
        <f>IFERROR(VLOOKUP(Tabla1[[#This Row],[Código_Actividad]],Tabla2[[Código]:[Total de Acciones ]],15,FALSE),"")</f>
        <v/>
      </c>
      <c r="J1518" s="556"/>
      <c r="K1518" s="558" t="str">
        <f>IFERROR(VLOOKUP($J1518,[13]LSIns!$B$5:$C$45,2,FALSE),"")</f>
        <v/>
      </c>
      <c r="L1518" s="557"/>
      <c r="M1518" s="401" t="str">
        <f>IFERROR(VLOOKUP($L1518,[4]Insumos!$C$2:$F$517,2,FALSE),"")</f>
        <v/>
      </c>
      <c r="N1518" s="505"/>
      <c r="O1518" s="402" t="str">
        <f>IFERROR(VLOOKUP($L1518,[4]Insumos!$C$2:$F$517,3,FALSE),"")</f>
        <v/>
      </c>
      <c r="P1518" s="337" t="e">
        <f>+Tabla1[[#This Row],[Precio Unitario]]*Tabla1[[#This Row],[Cantidad de Insumos]]</f>
        <v>#VALUE!</v>
      </c>
      <c r="Q1518" s="402" t="str">
        <f>IFERROR(VLOOKUP($L1518,[4]Insumos!$C$2:$F$517,4,FALSE),"")</f>
        <v/>
      </c>
      <c r="R1518" s="571"/>
    </row>
    <row r="1519" spans="2:18" x14ac:dyDescent="0.25">
      <c r="B1519" s="403" t="str">
        <f>IF(Tabla1[[#This Row],[Código_Actividad]]="","",CONCATENATE(Tabla1[[#This Row],[POA]],".",Tabla1[[#This Row],[SRS]],".",Tabla1[[#This Row],[AREA]],".",Tabla1[[#This Row],[TIPO]]))</f>
        <v/>
      </c>
      <c r="C1519" s="403" t="str">
        <f>IF(Tabla1[[#This Row],[Código_Actividad]]="","",'Formulario PPGR1'!#REF!)</f>
        <v/>
      </c>
      <c r="D1519" s="403" t="str">
        <f>IF(Tabla1[[#This Row],[Código_Actividad]]="","",'Formulario PPGR1'!#REF!)</f>
        <v/>
      </c>
      <c r="E1519" s="403" t="str">
        <f>IF(Tabla1[[#This Row],[Código_Actividad]]="","",'Formulario PPGR1'!#REF!)</f>
        <v/>
      </c>
      <c r="F1519" s="403" t="str">
        <f>IF(Tabla1[[#This Row],[Código_Actividad]]="","",'Formulario PPGR1'!#REF!)</f>
        <v/>
      </c>
      <c r="G1519" s="400"/>
      <c r="H1519" s="419" t="str">
        <f>IFERROR(VLOOKUP(Tabla1[[#This Row],[Código_Actividad]],'Formulario PPGR2'!$H$10:$I$1048576,2,FALSE),"")</f>
        <v/>
      </c>
      <c r="I1519" s="336" t="str">
        <f>IFERROR(VLOOKUP(Tabla1[[#This Row],[Código_Actividad]],Tabla2[[Código]:[Total de Acciones ]],15,FALSE),"")</f>
        <v/>
      </c>
      <c r="J1519" s="556"/>
      <c r="K1519" s="558" t="str">
        <f>IFERROR(VLOOKUP($J1519,[13]LSIns!$B$5:$C$45,2,FALSE),"")</f>
        <v/>
      </c>
      <c r="L1519" s="557"/>
      <c r="M1519" s="401" t="str">
        <f>IFERROR(VLOOKUP($L1519,[4]Insumos!$C$2:$F$517,2,FALSE),"")</f>
        <v/>
      </c>
      <c r="N1519" s="505"/>
      <c r="O1519" s="402" t="str">
        <f>IFERROR(VLOOKUP($L1519,[4]Insumos!$C$2:$F$517,3,FALSE),"")</f>
        <v/>
      </c>
      <c r="P1519" s="337" t="e">
        <f>+Tabla1[[#This Row],[Precio Unitario]]*Tabla1[[#This Row],[Cantidad de Insumos]]</f>
        <v>#VALUE!</v>
      </c>
      <c r="Q1519" s="402" t="str">
        <f>IFERROR(VLOOKUP($L1519,[4]Insumos!$C$2:$F$517,4,FALSE),"")</f>
        <v/>
      </c>
      <c r="R1519" s="571"/>
    </row>
    <row r="1520" spans="2:18" x14ac:dyDescent="0.25">
      <c r="B1520" s="403" t="str">
        <f>IF(Tabla1[[#This Row],[Código_Actividad]]="","",CONCATENATE(Tabla1[[#This Row],[POA]],".",Tabla1[[#This Row],[SRS]],".",Tabla1[[#This Row],[AREA]],".",Tabla1[[#This Row],[TIPO]]))</f>
        <v/>
      </c>
      <c r="C1520" s="403" t="str">
        <f>IF(Tabla1[[#This Row],[Código_Actividad]]="","",'Formulario PPGR1'!#REF!)</f>
        <v/>
      </c>
      <c r="D1520" s="403" t="str">
        <f>IF(Tabla1[[#This Row],[Código_Actividad]]="","",'Formulario PPGR1'!#REF!)</f>
        <v/>
      </c>
      <c r="E1520" s="403" t="str">
        <f>IF(Tabla1[[#This Row],[Código_Actividad]]="","",'Formulario PPGR1'!#REF!)</f>
        <v/>
      </c>
      <c r="F1520" s="403" t="str">
        <f>IF(Tabla1[[#This Row],[Código_Actividad]]="","",'Formulario PPGR1'!#REF!)</f>
        <v/>
      </c>
      <c r="G1520" s="400"/>
      <c r="H1520" s="419" t="str">
        <f>IFERROR(VLOOKUP(Tabla1[[#This Row],[Código_Actividad]],'Formulario PPGR2'!$H$10:$I$1048576,2,FALSE),"")</f>
        <v/>
      </c>
      <c r="I1520" s="336" t="str">
        <f>IFERROR(VLOOKUP(Tabla1[[#This Row],[Código_Actividad]],Tabla2[[Código]:[Total de Acciones ]],15,FALSE),"")</f>
        <v/>
      </c>
      <c r="J1520" s="556"/>
      <c r="K1520" s="558" t="str">
        <f>IFERROR(VLOOKUP($J1520,[13]LSIns!$B$5:$C$45,2,FALSE),"")</f>
        <v/>
      </c>
      <c r="L1520" s="557"/>
      <c r="M1520" s="401" t="str">
        <f>IFERROR(VLOOKUP($L1520,[4]Insumos!$C$2:$F$517,2,FALSE),"")</f>
        <v/>
      </c>
      <c r="N1520" s="505"/>
      <c r="O1520" s="402" t="str">
        <f>IFERROR(VLOOKUP($L1520,[4]Insumos!$C$2:$F$517,3,FALSE),"")</f>
        <v/>
      </c>
      <c r="P1520" s="337" t="e">
        <f>+Tabla1[[#This Row],[Precio Unitario]]*Tabla1[[#This Row],[Cantidad de Insumos]]</f>
        <v>#VALUE!</v>
      </c>
      <c r="Q1520" s="402" t="str">
        <f>IFERROR(VLOOKUP($L1520,[4]Insumos!$C$2:$F$517,4,FALSE),"")</f>
        <v/>
      </c>
      <c r="R1520" s="571"/>
    </row>
    <row r="1521" spans="2:18" x14ac:dyDescent="0.25">
      <c r="B1521" s="403" t="str">
        <f>IF(Tabla1[[#This Row],[Código_Actividad]]="","",CONCATENATE(Tabla1[[#This Row],[POA]],".",Tabla1[[#This Row],[SRS]],".",Tabla1[[#This Row],[AREA]],".",Tabla1[[#This Row],[TIPO]]))</f>
        <v/>
      </c>
      <c r="C1521" s="403" t="str">
        <f>IF(Tabla1[[#This Row],[Código_Actividad]]="","",'Formulario PPGR1'!#REF!)</f>
        <v/>
      </c>
      <c r="D1521" s="403" t="str">
        <f>IF(Tabla1[[#This Row],[Código_Actividad]]="","",'Formulario PPGR1'!#REF!)</f>
        <v/>
      </c>
      <c r="E1521" s="403" t="str">
        <f>IF(Tabla1[[#This Row],[Código_Actividad]]="","",'Formulario PPGR1'!#REF!)</f>
        <v/>
      </c>
      <c r="F1521" s="403" t="str">
        <f>IF(Tabla1[[#This Row],[Código_Actividad]]="","",'Formulario PPGR1'!#REF!)</f>
        <v/>
      </c>
      <c r="G1521" s="400"/>
      <c r="H1521" s="419" t="str">
        <f>IFERROR(VLOOKUP(Tabla1[[#This Row],[Código_Actividad]],'Formulario PPGR2'!$H$10:$I$1048576,2,FALSE),"")</f>
        <v/>
      </c>
      <c r="I1521" s="336" t="str">
        <f>IFERROR(VLOOKUP(Tabla1[[#This Row],[Código_Actividad]],Tabla2[[Código]:[Total de Acciones ]],15,FALSE),"")</f>
        <v/>
      </c>
      <c r="J1521" s="556"/>
      <c r="K1521" s="558" t="str">
        <f>IFERROR(VLOOKUP($J1521,[13]LSIns!$B$5:$C$45,2,FALSE),"")</f>
        <v/>
      </c>
      <c r="L1521" s="557"/>
      <c r="M1521" s="401" t="str">
        <f>IFERROR(VLOOKUP($L1521,[4]Insumos!$C$2:$F$517,2,FALSE),"")</f>
        <v/>
      </c>
      <c r="N1521" s="505"/>
      <c r="O1521" s="402" t="str">
        <f>IFERROR(VLOOKUP($L1521,[4]Insumos!$C$2:$F$517,3,FALSE),"")</f>
        <v/>
      </c>
      <c r="P1521" s="337" t="e">
        <f>+Tabla1[[#This Row],[Precio Unitario]]*Tabla1[[#This Row],[Cantidad de Insumos]]</f>
        <v>#VALUE!</v>
      </c>
      <c r="Q1521" s="402" t="str">
        <f>IFERROR(VLOOKUP($L1521,[4]Insumos!$C$2:$F$517,4,FALSE),"")</f>
        <v/>
      </c>
      <c r="R1521" s="571"/>
    </row>
    <row r="1522" spans="2:18" x14ac:dyDescent="0.25">
      <c r="B1522" s="403" t="str">
        <f>IF(Tabla1[[#This Row],[Código_Actividad]]="","",CONCATENATE(Tabla1[[#This Row],[POA]],".",Tabla1[[#This Row],[SRS]],".",Tabla1[[#This Row],[AREA]],".",Tabla1[[#This Row],[TIPO]]))</f>
        <v/>
      </c>
      <c r="C1522" s="403" t="str">
        <f>IF(Tabla1[[#This Row],[Código_Actividad]]="","",'Formulario PPGR1'!#REF!)</f>
        <v/>
      </c>
      <c r="D1522" s="403" t="str">
        <f>IF(Tabla1[[#This Row],[Código_Actividad]]="","",'Formulario PPGR1'!#REF!)</f>
        <v/>
      </c>
      <c r="E1522" s="403" t="str">
        <f>IF(Tabla1[[#This Row],[Código_Actividad]]="","",'Formulario PPGR1'!#REF!)</f>
        <v/>
      </c>
      <c r="F1522" s="403" t="str">
        <f>IF(Tabla1[[#This Row],[Código_Actividad]]="","",'Formulario PPGR1'!#REF!)</f>
        <v/>
      </c>
      <c r="G1522" s="400"/>
      <c r="H1522" s="419" t="str">
        <f>IFERROR(VLOOKUP(Tabla1[[#This Row],[Código_Actividad]],'Formulario PPGR2'!$H$10:$I$1048576,2,FALSE),"")</f>
        <v/>
      </c>
      <c r="I1522" s="336" t="str">
        <f>IFERROR(VLOOKUP(Tabla1[[#This Row],[Código_Actividad]],Tabla2[[Código]:[Total de Acciones ]],15,FALSE),"")</f>
        <v/>
      </c>
      <c r="J1522" s="556"/>
      <c r="K1522" s="558" t="str">
        <f>IFERROR(VLOOKUP($J1522,[13]LSIns!$B$5:$C$45,2,FALSE),"")</f>
        <v/>
      </c>
      <c r="L1522" s="557"/>
      <c r="M1522" s="401" t="str">
        <f>IFERROR(VLOOKUP($L1522,[4]Insumos!$C$2:$F$517,2,FALSE),"")</f>
        <v/>
      </c>
      <c r="N1522" s="505"/>
      <c r="O1522" s="402" t="str">
        <f>IFERROR(VLOOKUP($L1522,[4]Insumos!$C$2:$F$517,3,FALSE),"")</f>
        <v/>
      </c>
      <c r="P1522" s="337" t="e">
        <f>+Tabla1[[#This Row],[Precio Unitario]]*Tabla1[[#This Row],[Cantidad de Insumos]]</f>
        <v>#VALUE!</v>
      </c>
      <c r="Q1522" s="402" t="str">
        <f>IFERROR(VLOOKUP($L1522,[4]Insumos!$C$2:$F$517,4,FALSE),"")</f>
        <v/>
      </c>
      <c r="R1522" s="571"/>
    </row>
    <row r="1523" spans="2:18" x14ac:dyDescent="0.25">
      <c r="B1523" s="403" t="str">
        <f>IF(Tabla1[[#This Row],[Código_Actividad]]="","",CONCATENATE(Tabla1[[#This Row],[POA]],".",Tabla1[[#This Row],[SRS]],".",Tabla1[[#This Row],[AREA]],".",Tabla1[[#This Row],[TIPO]]))</f>
        <v/>
      </c>
      <c r="C1523" s="403" t="str">
        <f>IF(Tabla1[[#This Row],[Código_Actividad]]="","",'Formulario PPGR1'!#REF!)</f>
        <v/>
      </c>
      <c r="D1523" s="403" t="str">
        <f>IF(Tabla1[[#This Row],[Código_Actividad]]="","",'Formulario PPGR1'!#REF!)</f>
        <v/>
      </c>
      <c r="E1523" s="403" t="str">
        <f>IF(Tabla1[[#This Row],[Código_Actividad]]="","",'Formulario PPGR1'!#REF!)</f>
        <v/>
      </c>
      <c r="F1523" s="403" t="str">
        <f>IF(Tabla1[[#This Row],[Código_Actividad]]="","",'Formulario PPGR1'!#REF!)</f>
        <v/>
      </c>
      <c r="G1523" s="400"/>
      <c r="H1523" s="419" t="str">
        <f>IFERROR(VLOOKUP(Tabla1[[#This Row],[Código_Actividad]],'Formulario PPGR2'!$H$10:$I$1048576,2,FALSE),"")</f>
        <v/>
      </c>
      <c r="I1523" s="336" t="str">
        <f>IFERROR(VLOOKUP(Tabla1[[#This Row],[Código_Actividad]],Tabla2[[Código]:[Total de Acciones ]],15,FALSE),"")</f>
        <v/>
      </c>
      <c r="J1523" s="556"/>
      <c r="K1523" s="558" t="str">
        <f>IFERROR(VLOOKUP($J1523,[13]LSIns!$B$5:$C$45,2,FALSE),"")</f>
        <v/>
      </c>
      <c r="L1523" s="557"/>
      <c r="M1523" s="401" t="str">
        <f>IFERROR(VLOOKUP($L1523,[4]Insumos!$C$2:$F$517,2,FALSE),"")</f>
        <v/>
      </c>
      <c r="N1523" s="505"/>
      <c r="O1523" s="402" t="str">
        <f>IFERROR(VLOOKUP($L1523,[4]Insumos!$C$2:$F$517,3,FALSE),"")</f>
        <v/>
      </c>
      <c r="P1523" s="337" t="e">
        <f>+Tabla1[[#This Row],[Precio Unitario]]*Tabla1[[#This Row],[Cantidad de Insumos]]</f>
        <v>#VALUE!</v>
      </c>
      <c r="Q1523" s="402" t="str">
        <f>IFERROR(VLOOKUP($L1523,[4]Insumos!$C$2:$F$517,4,FALSE),"")</f>
        <v/>
      </c>
      <c r="R1523" s="571"/>
    </row>
    <row r="1524" spans="2:18" x14ac:dyDescent="0.25">
      <c r="B1524" s="403" t="str">
        <f>IF(Tabla1[[#This Row],[Código_Actividad]]="","",CONCATENATE(Tabla1[[#This Row],[POA]],".",Tabla1[[#This Row],[SRS]],".",Tabla1[[#This Row],[AREA]],".",Tabla1[[#This Row],[TIPO]]))</f>
        <v/>
      </c>
      <c r="C1524" s="403" t="str">
        <f>IF(Tabla1[[#This Row],[Código_Actividad]]="","",'Formulario PPGR1'!#REF!)</f>
        <v/>
      </c>
      <c r="D1524" s="403" t="str">
        <f>IF(Tabla1[[#This Row],[Código_Actividad]]="","",'Formulario PPGR1'!#REF!)</f>
        <v/>
      </c>
      <c r="E1524" s="403" t="str">
        <f>IF(Tabla1[[#This Row],[Código_Actividad]]="","",'Formulario PPGR1'!#REF!)</f>
        <v/>
      </c>
      <c r="F1524" s="403" t="str">
        <f>IF(Tabla1[[#This Row],[Código_Actividad]]="","",'Formulario PPGR1'!#REF!)</f>
        <v/>
      </c>
      <c r="G1524" s="400"/>
      <c r="H1524" s="419" t="str">
        <f>IFERROR(VLOOKUP(Tabla1[[#This Row],[Código_Actividad]],'Formulario PPGR2'!$H$10:$I$1048576,2,FALSE),"")</f>
        <v/>
      </c>
      <c r="I1524" s="336" t="str">
        <f>IFERROR(VLOOKUP(Tabla1[[#This Row],[Código_Actividad]],Tabla2[[Código]:[Total de Acciones ]],15,FALSE),"")</f>
        <v/>
      </c>
      <c r="J1524" s="556"/>
      <c r="K1524" s="558" t="str">
        <f>IFERROR(VLOOKUP($J1524,[13]LSIns!$B$5:$C$45,2,FALSE),"")</f>
        <v/>
      </c>
      <c r="L1524" s="557"/>
      <c r="M1524" s="401" t="str">
        <f>IFERROR(VLOOKUP($L1524,[4]Insumos!$C$2:$F$517,2,FALSE),"")</f>
        <v/>
      </c>
      <c r="N1524" s="505"/>
      <c r="O1524" s="402" t="str">
        <f>IFERROR(VLOOKUP($L1524,[4]Insumos!$C$2:$F$517,3,FALSE),"")</f>
        <v/>
      </c>
      <c r="P1524" s="337" t="e">
        <f>+Tabla1[[#This Row],[Precio Unitario]]*Tabla1[[#This Row],[Cantidad de Insumos]]</f>
        <v>#VALUE!</v>
      </c>
      <c r="Q1524" s="402" t="str">
        <f>IFERROR(VLOOKUP($L1524,[4]Insumos!$C$2:$F$517,4,FALSE),"")</f>
        <v/>
      </c>
      <c r="R1524" s="571"/>
    </row>
    <row r="1525" spans="2:18" x14ac:dyDescent="0.25">
      <c r="B1525" s="403" t="str">
        <f>IF(Tabla1[[#This Row],[Código_Actividad]]="","",CONCATENATE(Tabla1[[#This Row],[POA]],".",Tabla1[[#This Row],[SRS]],".",Tabla1[[#This Row],[AREA]],".",Tabla1[[#This Row],[TIPO]]))</f>
        <v/>
      </c>
      <c r="C1525" s="403" t="str">
        <f>IF(Tabla1[[#This Row],[Código_Actividad]]="","",'Formulario PPGR1'!#REF!)</f>
        <v/>
      </c>
      <c r="D1525" s="403" t="str">
        <f>IF(Tabla1[[#This Row],[Código_Actividad]]="","",'Formulario PPGR1'!#REF!)</f>
        <v/>
      </c>
      <c r="E1525" s="403" t="str">
        <f>IF(Tabla1[[#This Row],[Código_Actividad]]="","",'Formulario PPGR1'!#REF!)</f>
        <v/>
      </c>
      <c r="F1525" s="403" t="str">
        <f>IF(Tabla1[[#This Row],[Código_Actividad]]="","",'Formulario PPGR1'!#REF!)</f>
        <v/>
      </c>
      <c r="G1525" s="400"/>
      <c r="H1525" s="419" t="str">
        <f>IFERROR(VLOOKUP(Tabla1[[#This Row],[Código_Actividad]],'Formulario PPGR2'!$H$10:$I$1048576,2,FALSE),"")</f>
        <v/>
      </c>
      <c r="I1525" s="336" t="str">
        <f>IFERROR(VLOOKUP(Tabla1[[#This Row],[Código_Actividad]],Tabla2[[Código]:[Total de Acciones ]],15,FALSE),"")</f>
        <v/>
      </c>
      <c r="J1525" s="556"/>
      <c r="K1525" s="558" t="str">
        <f>IFERROR(VLOOKUP($J1525,[13]LSIns!$B$5:$C$45,2,FALSE),"")</f>
        <v/>
      </c>
      <c r="L1525" s="557"/>
      <c r="M1525" s="401" t="str">
        <f>IFERROR(VLOOKUP($L1525,[4]Insumos!$C$2:$F$517,2,FALSE),"")</f>
        <v/>
      </c>
      <c r="N1525" s="505"/>
      <c r="O1525" s="402" t="str">
        <f>IFERROR(VLOOKUP($L1525,[4]Insumos!$C$2:$F$517,3,FALSE),"")</f>
        <v/>
      </c>
      <c r="P1525" s="337" t="e">
        <f>+Tabla1[[#This Row],[Precio Unitario]]*Tabla1[[#This Row],[Cantidad de Insumos]]</f>
        <v>#VALUE!</v>
      </c>
      <c r="Q1525" s="402" t="str">
        <f>IFERROR(VLOOKUP($L1525,[4]Insumos!$C$2:$F$517,4,FALSE),"")</f>
        <v/>
      </c>
      <c r="R1525" s="571"/>
    </row>
    <row r="1526" spans="2:18" x14ac:dyDescent="0.25">
      <c r="B1526" s="403" t="str">
        <f>IF(Tabla1[[#This Row],[Código_Actividad]]="","",CONCATENATE(Tabla1[[#This Row],[POA]],".",Tabla1[[#This Row],[SRS]],".",Tabla1[[#This Row],[AREA]],".",Tabla1[[#This Row],[TIPO]]))</f>
        <v/>
      </c>
      <c r="C1526" s="403" t="str">
        <f>IF(Tabla1[[#This Row],[Código_Actividad]]="","",'Formulario PPGR1'!#REF!)</f>
        <v/>
      </c>
      <c r="D1526" s="403" t="str">
        <f>IF(Tabla1[[#This Row],[Código_Actividad]]="","",'Formulario PPGR1'!#REF!)</f>
        <v/>
      </c>
      <c r="E1526" s="403" t="str">
        <f>IF(Tabla1[[#This Row],[Código_Actividad]]="","",'Formulario PPGR1'!#REF!)</f>
        <v/>
      </c>
      <c r="F1526" s="403" t="str">
        <f>IF(Tabla1[[#This Row],[Código_Actividad]]="","",'Formulario PPGR1'!#REF!)</f>
        <v/>
      </c>
      <c r="G1526" s="400"/>
      <c r="H1526" s="419" t="str">
        <f>IFERROR(VLOOKUP(Tabla1[[#This Row],[Código_Actividad]],'Formulario PPGR2'!$H$10:$I$1048576,2,FALSE),"")</f>
        <v/>
      </c>
      <c r="I1526" s="336" t="str">
        <f>IFERROR(VLOOKUP(Tabla1[[#This Row],[Código_Actividad]],Tabla2[[Código]:[Total de Acciones ]],15,FALSE),"")</f>
        <v/>
      </c>
      <c r="J1526" s="556"/>
      <c r="K1526" s="558" t="str">
        <f>IFERROR(VLOOKUP($J1526,[13]LSIns!$B$5:$C$45,2,FALSE),"")</f>
        <v/>
      </c>
      <c r="L1526" s="557"/>
      <c r="M1526" s="401" t="str">
        <f>IFERROR(VLOOKUP($L1526,[4]Insumos!$C$2:$F$517,2,FALSE),"")</f>
        <v/>
      </c>
      <c r="N1526" s="505"/>
      <c r="O1526" s="402" t="str">
        <f>IFERROR(VLOOKUP($L1526,[4]Insumos!$C$2:$F$517,3,FALSE),"")</f>
        <v/>
      </c>
      <c r="P1526" s="337" t="e">
        <f>+Tabla1[[#This Row],[Precio Unitario]]*Tabla1[[#This Row],[Cantidad de Insumos]]</f>
        <v>#VALUE!</v>
      </c>
      <c r="Q1526" s="402" t="str">
        <f>IFERROR(VLOOKUP($L1526,[4]Insumos!$C$2:$F$517,4,FALSE),"")</f>
        <v/>
      </c>
      <c r="R1526" s="571"/>
    </row>
    <row r="1527" spans="2:18" x14ac:dyDescent="0.25">
      <c r="B1527" s="403" t="str">
        <f>IF(Tabla1[[#This Row],[Código_Actividad]]="","",CONCATENATE(Tabla1[[#This Row],[POA]],".",Tabla1[[#This Row],[SRS]],".",Tabla1[[#This Row],[AREA]],".",Tabla1[[#This Row],[TIPO]]))</f>
        <v/>
      </c>
      <c r="C1527" s="403" t="str">
        <f>IF(Tabla1[[#This Row],[Código_Actividad]]="","",'Formulario PPGR1'!#REF!)</f>
        <v/>
      </c>
      <c r="D1527" s="403" t="str">
        <f>IF(Tabla1[[#This Row],[Código_Actividad]]="","",'Formulario PPGR1'!#REF!)</f>
        <v/>
      </c>
      <c r="E1527" s="403" t="str">
        <f>IF(Tabla1[[#This Row],[Código_Actividad]]="","",'Formulario PPGR1'!#REF!)</f>
        <v/>
      </c>
      <c r="F1527" s="403" t="str">
        <f>IF(Tabla1[[#This Row],[Código_Actividad]]="","",'Formulario PPGR1'!#REF!)</f>
        <v/>
      </c>
      <c r="G1527" s="400"/>
      <c r="H1527" s="419" t="str">
        <f>IFERROR(VLOOKUP(Tabla1[[#This Row],[Código_Actividad]],'Formulario PPGR2'!$H$10:$I$1048576,2,FALSE),"")</f>
        <v/>
      </c>
      <c r="I1527" s="336" t="str">
        <f>IFERROR(VLOOKUP(Tabla1[[#This Row],[Código_Actividad]],Tabla2[[Código]:[Total de Acciones ]],15,FALSE),"")</f>
        <v/>
      </c>
      <c r="J1527" s="556"/>
      <c r="K1527" s="558" t="str">
        <f>IFERROR(VLOOKUP($J1527,[13]LSIns!$B$5:$C$45,2,FALSE),"")</f>
        <v/>
      </c>
      <c r="L1527" s="557"/>
      <c r="M1527" s="401" t="str">
        <f>IFERROR(VLOOKUP($L1527,[4]Insumos!$C$2:$F$517,2,FALSE),"")</f>
        <v/>
      </c>
      <c r="N1527" s="505"/>
      <c r="O1527" s="402" t="str">
        <f>IFERROR(VLOOKUP($L1527,[4]Insumos!$C$2:$F$517,3,FALSE),"")</f>
        <v/>
      </c>
      <c r="P1527" s="337" t="e">
        <f>+Tabla1[[#This Row],[Precio Unitario]]*Tabla1[[#This Row],[Cantidad de Insumos]]</f>
        <v>#VALUE!</v>
      </c>
      <c r="Q1527" s="402" t="str">
        <f>IFERROR(VLOOKUP($L1527,[4]Insumos!$C$2:$F$517,4,FALSE),"")</f>
        <v/>
      </c>
      <c r="R1527" s="571"/>
    </row>
    <row r="1528" spans="2:18" x14ac:dyDescent="0.25">
      <c r="B1528" s="403" t="str">
        <f>IF(Tabla1[[#This Row],[Código_Actividad]]="","",CONCATENATE(Tabla1[[#This Row],[POA]],".",Tabla1[[#This Row],[SRS]],".",Tabla1[[#This Row],[AREA]],".",Tabla1[[#This Row],[TIPO]]))</f>
        <v/>
      </c>
      <c r="C1528" s="403" t="str">
        <f>IF(Tabla1[[#This Row],[Código_Actividad]]="","",'Formulario PPGR1'!#REF!)</f>
        <v/>
      </c>
      <c r="D1528" s="403" t="str">
        <f>IF(Tabla1[[#This Row],[Código_Actividad]]="","",'Formulario PPGR1'!#REF!)</f>
        <v/>
      </c>
      <c r="E1528" s="403" t="str">
        <f>IF(Tabla1[[#This Row],[Código_Actividad]]="","",'Formulario PPGR1'!#REF!)</f>
        <v/>
      </c>
      <c r="F1528" s="403" t="str">
        <f>IF(Tabla1[[#This Row],[Código_Actividad]]="","",'Formulario PPGR1'!#REF!)</f>
        <v/>
      </c>
      <c r="G1528" s="400"/>
      <c r="H1528" s="419" t="str">
        <f>IFERROR(VLOOKUP(Tabla1[[#This Row],[Código_Actividad]],'Formulario PPGR2'!$H$10:$I$1048576,2,FALSE),"")</f>
        <v/>
      </c>
      <c r="I1528" s="336" t="str">
        <f>IFERROR(VLOOKUP(Tabla1[[#This Row],[Código_Actividad]],Tabla2[[Código]:[Total de Acciones ]],15,FALSE),"")</f>
        <v/>
      </c>
      <c r="J1528" s="556"/>
      <c r="K1528" s="558" t="str">
        <f>IFERROR(VLOOKUP($J1528,[13]LSIns!$B$5:$C$45,2,FALSE),"")</f>
        <v/>
      </c>
      <c r="L1528" s="557"/>
      <c r="M1528" s="401" t="str">
        <f>IFERROR(VLOOKUP($L1528,[4]Insumos!$C$2:$F$517,2,FALSE),"")</f>
        <v/>
      </c>
      <c r="N1528" s="505"/>
      <c r="O1528" s="402" t="str">
        <f>IFERROR(VLOOKUP($L1528,[4]Insumos!$C$2:$F$517,3,FALSE),"")</f>
        <v/>
      </c>
      <c r="P1528" s="337" t="e">
        <f>+Tabla1[[#This Row],[Precio Unitario]]*Tabla1[[#This Row],[Cantidad de Insumos]]</f>
        <v>#VALUE!</v>
      </c>
      <c r="Q1528" s="402" t="str">
        <f>IFERROR(VLOOKUP($L1528,[4]Insumos!$C$2:$F$517,4,FALSE),"")</f>
        <v/>
      </c>
      <c r="R1528" s="571"/>
    </row>
    <row r="1529" spans="2:18" x14ac:dyDescent="0.25">
      <c r="B1529" s="403" t="str">
        <f>IF(Tabla1[[#This Row],[Código_Actividad]]="","",CONCATENATE(Tabla1[[#This Row],[POA]],".",Tabla1[[#This Row],[SRS]],".",Tabla1[[#This Row],[AREA]],".",Tabla1[[#This Row],[TIPO]]))</f>
        <v/>
      </c>
      <c r="C1529" s="403" t="str">
        <f>IF(Tabla1[[#This Row],[Código_Actividad]]="","",'Formulario PPGR1'!#REF!)</f>
        <v/>
      </c>
      <c r="D1529" s="403" t="str">
        <f>IF(Tabla1[[#This Row],[Código_Actividad]]="","",'Formulario PPGR1'!#REF!)</f>
        <v/>
      </c>
      <c r="E1529" s="403" t="str">
        <f>IF(Tabla1[[#This Row],[Código_Actividad]]="","",'Formulario PPGR1'!#REF!)</f>
        <v/>
      </c>
      <c r="F1529" s="403" t="str">
        <f>IF(Tabla1[[#This Row],[Código_Actividad]]="","",'Formulario PPGR1'!#REF!)</f>
        <v/>
      </c>
      <c r="G1529" s="400"/>
      <c r="H1529" s="419" t="str">
        <f>IFERROR(VLOOKUP(Tabla1[[#This Row],[Código_Actividad]],'Formulario PPGR2'!$H$10:$I$1048576,2,FALSE),"")</f>
        <v/>
      </c>
      <c r="I1529" s="336" t="str">
        <f>IFERROR(VLOOKUP(Tabla1[[#This Row],[Código_Actividad]],Tabla2[[Código]:[Total de Acciones ]],15,FALSE),"")</f>
        <v/>
      </c>
      <c r="J1529" s="556"/>
      <c r="K1529" s="558" t="str">
        <f>IFERROR(VLOOKUP($J1529,[13]LSIns!$B$5:$C$45,2,FALSE),"")</f>
        <v/>
      </c>
      <c r="L1529" s="557"/>
      <c r="M1529" s="401" t="str">
        <f>IFERROR(VLOOKUP($L1529,[4]Insumos!$C$2:$F$517,2,FALSE),"")</f>
        <v/>
      </c>
      <c r="N1529" s="505"/>
      <c r="O1529" s="402" t="str">
        <f>IFERROR(VLOOKUP($L1529,[4]Insumos!$C$2:$F$517,3,FALSE),"")</f>
        <v/>
      </c>
      <c r="P1529" s="337" t="e">
        <f>+Tabla1[[#This Row],[Precio Unitario]]*Tabla1[[#This Row],[Cantidad de Insumos]]</f>
        <v>#VALUE!</v>
      </c>
      <c r="Q1529" s="402" t="str">
        <f>IFERROR(VLOOKUP($L1529,[4]Insumos!$C$2:$F$517,4,FALSE),"")</f>
        <v/>
      </c>
      <c r="R1529" s="571"/>
    </row>
    <row r="1530" spans="2:18" x14ac:dyDescent="0.25">
      <c r="B1530" s="403" t="str">
        <f>IF(Tabla1[[#This Row],[Código_Actividad]]="","",CONCATENATE(Tabla1[[#This Row],[POA]],".",Tabla1[[#This Row],[SRS]],".",Tabla1[[#This Row],[AREA]],".",Tabla1[[#This Row],[TIPO]]))</f>
        <v/>
      </c>
      <c r="C1530" s="403" t="str">
        <f>IF(Tabla1[[#This Row],[Código_Actividad]]="","",'Formulario PPGR1'!#REF!)</f>
        <v/>
      </c>
      <c r="D1530" s="403" t="str">
        <f>IF(Tabla1[[#This Row],[Código_Actividad]]="","",'Formulario PPGR1'!#REF!)</f>
        <v/>
      </c>
      <c r="E1530" s="403" t="str">
        <f>IF(Tabla1[[#This Row],[Código_Actividad]]="","",'Formulario PPGR1'!#REF!)</f>
        <v/>
      </c>
      <c r="F1530" s="403" t="str">
        <f>IF(Tabla1[[#This Row],[Código_Actividad]]="","",'Formulario PPGR1'!#REF!)</f>
        <v/>
      </c>
      <c r="G1530" s="400"/>
      <c r="H1530" s="419" t="str">
        <f>IFERROR(VLOOKUP(Tabla1[[#This Row],[Código_Actividad]],'Formulario PPGR2'!$H$10:$I$1048576,2,FALSE),"")</f>
        <v/>
      </c>
      <c r="I1530" s="336" t="str">
        <f>IFERROR(VLOOKUP(Tabla1[[#This Row],[Código_Actividad]],Tabla2[[Código]:[Total de Acciones ]],15,FALSE),"")</f>
        <v/>
      </c>
      <c r="J1530" s="556"/>
      <c r="K1530" s="558" t="str">
        <f>IFERROR(VLOOKUP($J1530,[13]LSIns!$B$5:$C$45,2,FALSE),"")</f>
        <v/>
      </c>
      <c r="L1530" s="557"/>
      <c r="M1530" s="401" t="str">
        <f>IFERROR(VLOOKUP($L1530,[4]Insumos!$C$2:$F$517,2,FALSE),"")</f>
        <v/>
      </c>
      <c r="N1530" s="505"/>
      <c r="O1530" s="402" t="str">
        <f>IFERROR(VLOOKUP($L1530,[4]Insumos!$C$2:$F$517,3,FALSE),"")</f>
        <v/>
      </c>
      <c r="P1530" s="337" t="e">
        <f>+Tabla1[[#This Row],[Precio Unitario]]*Tabla1[[#This Row],[Cantidad de Insumos]]</f>
        <v>#VALUE!</v>
      </c>
      <c r="Q1530" s="402" t="str">
        <f>IFERROR(VLOOKUP($L1530,[4]Insumos!$C$2:$F$517,4,FALSE),"")</f>
        <v/>
      </c>
      <c r="R1530" s="571"/>
    </row>
    <row r="1531" spans="2:18" x14ac:dyDescent="0.25">
      <c r="B1531" s="403" t="str">
        <f>IF(Tabla1[[#This Row],[Código_Actividad]]="","",CONCATENATE(Tabla1[[#This Row],[POA]],".",Tabla1[[#This Row],[SRS]],".",Tabla1[[#This Row],[AREA]],".",Tabla1[[#This Row],[TIPO]]))</f>
        <v/>
      </c>
      <c r="C1531" s="403" t="str">
        <f>IF(Tabla1[[#This Row],[Código_Actividad]]="","",'Formulario PPGR1'!#REF!)</f>
        <v/>
      </c>
      <c r="D1531" s="403" t="str">
        <f>IF(Tabla1[[#This Row],[Código_Actividad]]="","",'Formulario PPGR1'!#REF!)</f>
        <v/>
      </c>
      <c r="E1531" s="403" t="str">
        <f>IF(Tabla1[[#This Row],[Código_Actividad]]="","",'Formulario PPGR1'!#REF!)</f>
        <v/>
      </c>
      <c r="F1531" s="403" t="str">
        <f>IF(Tabla1[[#This Row],[Código_Actividad]]="","",'Formulario PPGR1'!#REF!)</f>
        <v/>
      </c>
      <c r="G1531" s="400"/>
      <c r="H1531" s="419" t="str">
        <f>IFERROR(VLOOKUP(Tabla1[[#This Row],[Código_Actividad]],'Formulario PPGR2'!$H$10:$I$1048576,2,FALSE),"")</f>
        <v/>
      </c>
      <c r="I1531" s="336" t="str">
        <f>IFERROR(VLOOKUP(Tabla1[[#This Row],[Código_Actividad]],Tabla2[[Código]:[Total de Acciones ]],15,FALSE),"")</f>
        <v/>
      </c>
      <c r="J1531" s="556"/>
      <c r="K1531" s="558" t="str">
        <f>IFERROR(VLOOKUP($J1531,[13]LSIns!$B$5:$C$45,2,FALSE),"")</f>
        <v/>
      </c>
      <c r="L1531" s="557"/>
      <c r="M1531" s="401" t="str">
        <f>IFERROR(VLOOKUP($L1531,[4]Insumos!$C$2:$F$517,2,FALSE),"")</f>
        <v/>
      </c>
      <c r="N1531" s="505"/>
      <c r="O1531" s="402" t="str">
        <f>IFERROR(VLOOKUP($L1531,[4]Insumos!$C$2:$F$517,3,FALSE),"")</f>
        <v/>
      </c>
      <c r="P1531" s="337" t="e">
        <f>+Tabla1[[#This Row],[Precio Unitario]]*Tabla1[[#This Row],[Cantidad de Insumos]]</f>
        <v>#VALUE!</v>
      </c>
      <c r="Q1531" s="402" t="str">
        <f>IFERROR(VLOOKUP($L1531,[4]Insumos!$C$2:$F$517,4,FALSE),"")</f>
        <v/>
      </c>
      <c r="R1531" s="571"/>
    </row>
    <row r="1532" spans="2:18" x14ac:dyDescent="0.25">
      <c r="B1532" s="403" t="str">
        <f>IF(Tabla1[[#This Row],[Código_Actividad]]="","",CONCATENATE(Tabla1[[#This Row],[POA]],".",Tabla1[[#This Row],[SRS]],".",Tabla1[[#This Row],[AREA]],".",Tabla1[[#This Row],[TIPO]]))</f>
        <v/>
      </c>
      <c r="C1532" s="403" t="str">
        <f>IF(Tabla1[[#This Row],[Código_Actividad]]="","",'Formulario PPGR1'!#REF!)</f>
        <v/>
      </c>
      <c r="D1532" s="403" t="str">
        <f>IF(Tabla1[[#This Row],[Código_Actividad]]="","",'Formulario PPGR1'!#REF!)</f>
        <v/>
      </c>
      <c r="E1532" s="403" t="str">
        <f>IF(Tabla1[[#This Row],[Código_Actividad]]="","",'Formulario PPGR1'!#REF!)</f>
        <v/>
      </c>
      <c r="F1532" s="403" t="str">
        <f>IF(Tabla1[[#This Row],[Código_Actividad]]="","",'Formulario PPGR1'!#REF!)</f>
        <v/>
      </c>
      <c r="G1532" s="400"/>
      <c r="H1532" s="419" t="str">
        <f>IFERROR(VLOOKUP(Tabla1[[#This Row],[Código_Actividad]],'Formulario PPGR2'!$H$10:$I$1048576,2,FALSE),"")</f>
        <v/>
      </c>
      <c r="I1532" s="336" t="str">
        <f>IFERROR(VLOOKUP(Tabla1[[#This Row],[Código_Actividad]],Tabla2[[Código]:[Total de Acciones ]],15,FALSE),"")</f>
        <v/>
      </c>
      <c r="J1532" s="556"/>
      <c r="K1532" s="558" t="str">
        <f>IFERROR(VLOOKUP($J1532,[13]LSIns!$B$5:$C$45,2,FALSE),"")</f>
        <v/>
      </c>
      <c r="L1532" s="557"/>
      <c r="M1532" s="401" t="str">
        <f>IFERROR(VLOOKUP($L1532,[4]Insumos!$C$2:$F$517,2,FALSE),"")</f>
        <v/>
      </c>
      <c r="N1532" s="505"/>
      <c r="O1532" s="402" t="str">
        <f>IFERROR(VLOOKUP($L1532,[4]Insumos!$C$2:$F$517,3,FALSE),"")</f>
        <v/>
      </c>
      <c r="P1532" s="337" t="e">
        <f>+Tabla1[[#This Row],[Precio Unitario]]*Tabla1[[#This Row],[Cantidad de Insumos]]</f>
        <v>#VALUE!</v>
      </c>
      <c r="Q1532" s="402" t="str">
        <f>IFERROR(VLOOKUP($L1532,[4]Insumos!$C$2:$F$517,4,FALSE),"")</f>
        <v/>
      </c>
      <c r="R1532" s="571"/>
    </row>
    <row r="1533" spans="2:18" x14ac:dyDescent="0.25">
      <c r="B1533" s="403" t="str">
        <f>IF(Tabla1[[#This Row],[Código_Actividad]]="","",CONCATENATE(Tabla1[[#This Row],[POA]],".",Tabla1[[#This Row],[SRS]],".",Tabla1[[#This Row],[AREA]],".",Tabla1[[#This Row],[TIPO]]))</f>
        <v/>
      </c>
      <c r="C1533" s="403" t="str">
        <f>IF(Tabla1[[#This Row],[Código_Actividad]]="","",'Formulario PPGR1'!#REF!)</f>
        <v/>
      </c>
      <c r="D1533" s="403" t="str">
        <f>IF(Tabla1[[#This Row],[Código_Actividad]]="","",'Formulario PPGR1'!#REF!)</f>
        <v/>
      </c>
      <c r="E1533" s="403" t="str">
        <f>IF(Tabla1[[#This Row],[Código_Actividad]]="","",'Formulario PPGR1'!#REF!)</f>
        <v/>
      </c>
      <c r="F1533" s="403" t="str">
        <f>IF(Tabla1[[#This Row],[Código_Actividad]]="","",'Formulario PPGR1'!#REF!)</f>
        <v/>
      </c>
      <c r="G1533" s="400"/>
      <c r="H1533" s="419" t="str">
        <f>IFERROR(VLOOKUP(Tabla1[[#This Row],[Código_Actividad]],'Formulario PPGR2'!$H$10:$I$1048576,2,FALSE),"")</f>
        <v/>
      </c>
      <c r="I1533" s="336" t="str">
        <f>IFERROR(VLOOKUP(Tabla1[[#This Row],[Código_Actividad]],Tabla2[[Código]:[Total de Acciones ]],15,FALSE),"")</f>
        <v/>
      </c>
      <c r="J1533" s="556"/>
      <c r="K1533" s="558" t="str">
        <f>IFERROR(VLOOKUP($J1533,[13]LSIns!$B$5:$C$45,2,FALSE),"")</f>
        <v/>
      </c>
      <c r="L1533" s="557"/>
      <c r="M1533" s="401" t="str">
        <f>IFERROR(VLOOKUP($L1533,[4]Insumos!$C$2:$F$517,2,FALSE),"")</f>
        <v/>
      </c>
      <c r="N1533" s="505"/>
      <c r="O1533" s="402" t="str">
        <f>IFERROR(VLOOKUP($L1533,[4]Insumos!$C$2:$F$517,3,FALSE),"")</f>
        <v/>
      </c>
      <c r="P1533" s="337" t="e">
        <f>+Tabla1[[#This Row],[Precio Unitario]]*Tabla1[[#This Row],[Cantidad de Insumos]]</f>
        <v>#VALUE!</v>
      </c>
      <c r="Q1533" s="402" t="str">
        <f>IFERROR(VLOOKUP($L1533,[4]Insumos!$C$2:$F$517,4,FALSE),"")</f>
        <v/>
      </c>
      <c r="R1533" s="571"/>
    </row>
    <row r="1534" spans="2:18" x14ac:dyDescent="0.25">
      <c r="B1534" s="403" t="str">
        <f>IF(Tabla1[[#This Row],[Código_Actividad]]="","",CONCATENATE(Tabla1[[#This Row],[POA]],".",Tabla1[[#This Row],[SRS]],".",Tabla1[[#This Row],[AREA]],".",Tabla1[[#This Row],[TIPO]]))</f>
        <v/>
      </c>
      <c r="C1534" s="403" t="str">
        <f>IF(Tabla1[[#This Row],[Código_Actividad]]="","",'Formulario PPGR1'!#REF!)</f>
        <v/>
      </c>
      <c r="D1534" s="403" t="str">
        <f>IF(Tabla1[[#This Row],[Código_Actividad]]="","",'Formulario PPGR1'!#REF!)</f>
        <v/>
      </c>
      <c r="E1534" s="403" t="str">
        <f>IF(Tabla1[[#This Row],[Código_Actividad]]="","",'Formulario PPGR1'!#REF!)</f>
        <v/>
      </c>
      <c r="F1534" s="403" t="str">
        <f>IF(Tabla1[[#This Row],[Código_Actividad]]="","",'Formulario PPGR1'!#REF!)</f>
        <v/>
      </c>
      <c r="G1534" s="400"/>
      <c r="H1534" s="419" t="str">
        <f>IFERROR(VLOOKUP(Tabla1[[#This Row],[Código_Actividad]],'Formulario PPGR2'!$H$10:$I$1048576,2,FALSE),"")</f>
        <v/>
      </c>
      <c r="I1534" s="336" t="str">
        <f>IFERROR(VLOOKUP(Tabla1[[#This Row],[Código_Actividad]],Tabla2[[Código]:[Total de Acciones ]],15,FALSE),"")</f>
        <v/>
      </c>
      <c r="J1534" s="556"/>
      <c r="K1534" s="558" t="str">
        <f>IFERROR(VLOOKUP($J1534,[13]LSIns!$B$5:$C$45,2,FALSE),"")</f>
        <v/>
      </c>
      <c r="L1534" s="557"/>
      <c r="M1534" s="401" t="str">
        <f>IFERROR(VLOOKUP($L1534,[4]Insumos!$C$2:$F$517,2,FALSE),"")</f>
        <v/>
      </c>
      <c r="N1534" s="505"/>
      <c r="O1534" s="402" t="str">
        <f>IFERROR(VLOOKUP($L1534,[4]Insumos!$C$2:$F$517,3,FALSE),"")</f>
        <v/>
      </c>
      <c r="P1534" s="337" t="e">
        <f>+Tabla1[[#This Row],[Precio Unitario]]*Tabla1[[#This Row],[Cantidad de Insumos]]</f>
        <v>#VALUE!</v>
      </c>
      <c r="Q1534" s="402" t="str">
        <f>IFERROR(VLOOKUP($L1534,[4]Insumos!$C$2:$F$517,4,FALSE),"")</f>
        <v/>
      </c>
      <c r="R1534" s="571"/>
    </row>
    <row r="1535" spans="2:18" x14ac:dyDescent="0.25">
      <c r="B1535" s="403" t="str">
        <f>IF(Tabla1[[#This Row],[Código_Actividad]]="","",CONCATENATE(Tabla1[[#This Row],[POA]],".",Tabla1[[#This Row],[SRS]],".",Tabla1[[#This Row],[AREA]],".",Tabla1[[#This Row],[TIPO]]))</f>
        <v/>
      </c>
      <c r="C1535" s="403" t="str">
        <f>IF(Tabla1[[#This Row],[Código_Actividad]]="","",'Formulario PPGR1'!#REF!)</f>
        <v/>
      </c>
      <c r="D1535" s="403" t="str">
        <f>IF(Tabla1[[#This Row],[Código_Actividad]]="","",'Formulario PPGR1'!#REF!)</f>
        <v/>
      </c>
      <c r="E1535" s="403" t="str">
        <f>IF(Tabla1[[#This Row],[Código_Actividad]]="","",'Formulario PPGR1'!#REF!)</f>
        <v/>
      </c>
      <c r="F1535" s="403" t="str">
        <f>IF(Tabla1[[#This Row],[Código_Actividad]]="","",'Formulario PPGR1'!#REF!)</f>
        <v/>
      </c>
      <c r="G1535" s="400"/>
      <c r="H1535" s="419" t="str">
        <f>IFERROR(VLOOKUP(Tabla1[[#This Row],[Código_Actividad]],'Formulario PPGR2'!$H$10:$I$1048576,2,FALSE),"")</f>
        <v/>
      </c>
      <c r="I1535" s="336" t="str">
        <f>IFERROR(VLOOKUP(Tabla1[[#This Row],[Código_Actividad]],Tabla2[[Código]:[Total de Acciones ]],15,FALSE),"")</f>
        <v/>
      </c>
      <c r="J1535" s="556"/>
      <c r="K1535" s="558" t="str">
        <f>IFERROR(VLOOKUP($J1535,[13]LSIns!$B$5:$C$45,2,FALSE),"")</f>
        <v/>
      </c>
      <c r="L1535" s="557"/>
      <c r="M1535" s="401" t="str">
        <f>IFERROR(VLOOKUP($L1535,[4]Insumos!$C$2:$F$517,2,FALSE),"")</f>
        <v/>
      </c>
      <c r="N1535" s="505"/>
      <c r="O1535" s="402" t="str">
        <f>IFERROR(VLOOKUP($L1535,[4]Insumos!$C$2:$F$517,3,FALSE),"")</f>
        <v/>
      </c>
      <c r="P1535" s="337" t="e">
        <f>+Tabla1[[#This Row],[Precio Unitario]]*Tabla1[[#This Row],[Cantidad de Insumos]]</f>
        <v>#VALUE!</v>
      </c>
      <c r="Q1535" s="402" t="str">
        <f>IFERROR(VLOOKUP($L1535,[4]Insumos!$C$2:$F$517,4,FALSE),"")</f>
        <v/>
      </c>
      <c r="R1535" s="571"/>
    </row>
    <row r="1536" spans="2:18" x14ac:dyDescent="0.25">
      <c r="B1536" s="403" t="str">
        <f>IF(Tabla1[[#This Row],[Código_Actividad]]="","",CONCATENATE(Tabla1[[#This Row],[POA]],".",Tabla1[[#This Row],[SRS]],".",Tabla1[[#This Row],[AREA]],".",Tabla1[[#This Row],[TIPO]]))</f>
        <v/>
      </c>
      <c r="C1536" s="403" t="str">
        <f>IF(Tabla1[[#This Row],[Código_Actividad]]="","",'Formulario PPGR1'!#REF!)</f>
        <v/>
      </c>
      <c r="D1536" s="403" t="str">
        <f>IF(Tabla1[[#This Row],[Código_Actividad]]="","",'Formulario PPGR1'!#REF!)</f>
        <v/>
      </c>
      <c r="E1536" s="403" t="str">
        <f>IF(Tabla1[[#This Row],[Código_Actividad]]="","",'Formulario PPGR1'!#REF!)</f>
        <v/>
      </c>
      <c r="F1536" s="403" t="str">
        <f>IF(Tabla1[[#This Row],[Código_Actividad]]="","",'Formulario PPGR1'!#REF!)</f>
        <v/>
      </c>
      <c r="G1536" s="400"/>
      <c r="H1536" s="419" t="str">
        <f>IFERROR(VLOOKUP(Tabla1[[#This Row],[Código_Actividad]],'Formulario PPGR2'!$H$10:$I$1048576,2,FALSE),"")</f>
        <v/>
      </c>
      <c r="I1536" s="336" t="str">
        <f>IFERROR(VLOOKUP(Tabla1[[#This Row],[Código_Actividad]],Tabla2[[Código]:[Total de Acciones ]],15,FALSE),"")</f>
        <v/>
      </c>
      <c r="J1536" s="556"/>
      <c r="K1536" s="558" t="str">
        <f>IFERROR(VLOOKUP($J1536,[13]LSIns!$B$5:$C$45,2,FALSE),"")</f>
        <v/>
      </c>
      <c r="L1536" s="557"/>
      <c r="M1536" s="401" t="str">
        <f>IFERROR(VLOOKUP($L1536,[4]Insumos!$C$2:$F$517,2,FALSE),"")</f>
        <v/>
      </c>
      <c r="N1536" s="505"/>
      <c r="O1536" s="402" t="str">
        <f>IFERROR(VLOOKUP($L1536,[4]Insumos!$C$2:$F$517,3,FALSE),"")</f>
        <v/>
      </c>
      <c r="P1536" s="337" t="e">
        <f>+Tabla1[[#This Row],[Precio Unitario]]*Tabla1[[#This Row],[Cantidad de Insumos]]</f>
        <v>#VALUE!</v>
      </c>
      <c r="Q1536" s="402" t="str">
        <f>IFERROR(VLOOKUP($L1536,[4]Insumos!$C$2:$F$517,4,FALSE),"")</f>
        <v/>
      </c>
      <c r="R1536" s="571"/>
    </row>
    <row r="1537" spans="2:18" x14ac:dyDescent="0.25">
      <c r="B1537" s="403" t="str">
        <f>IF(Tabla1[[#This Row],[Código_Actividad]]="","",CONCATENATE(Tabla1[[#This Row],[POA]],".",Tabla1[[#This Row],[SRS]],".",Tabla1[[#This Row],[AREA]],".",Tabla1[[#This Row],[TIPO]]))</f>
        <v/>
      </c>
      <c r="C1537" s="403" t="str">
        <f>IF(Tabla1[[#This Row],[Código_Actividad]]="","",'Formulario PPGR1'!#REF!)</f>
        <v/>
      </c>
      <c r="D1537" s="403" t="str">
        <f>IF(Tabla1[[#This Row],[Código_Actividad]]="","",'Formulario PPGR1'!#REF!)</f>
        <v/>
      </c>
      <c r="E1537" s="403" t="str">
        <f>IF(Tabla1[[#This Row],[Código_Actividad]]="","",'Formulario PPGR1'!#REF!)</f>
        <v/>
      </c>
      <c r="F1537" s="403" t="str">
        <f>IF(Tabla1[[#This Row],[Código_Actividad]]="","",'Formulario PPGR1'!#REF!)</f>
        <v/>
      </c>
      <c r="G1537" s="400"/>
      <c r="H1537" s="419" t="str">
        <f>IFERROR(VLOOKUP(Tabla1[[#This Row],[Código_Actividad]],'Formulario PPGR2'!$H$10:$I$1048576,2,FALSE),"")</f>
        <v/>
      </c>
      <c r="I1537" s="336" t="str">
        <f>IFERROR(VLOOKUP(Tabla1[[#This Row],[Código_Actividad]],Tabla2[[Código]:[Total de Acciones ]],15,FALSE),"")</f>
        <v/>
      </c>
      <c r="J1537" s="556"/>
      <c r="K1537" s="558" t="str">
        <f>IFERROR(VLOOKUP($J1537,[13]LSIns!$B$5:$C$45,2,FALSE),"")</f>
        <v/>
      </c>
      <c r="L1537" s="557"/>
      <c r="M1537" s="401" t="str">
        <f>IFERROR(VLOOKUP($L1537,[4]Insumos!$C$2:$F$517,2,FALSE),"")</f>
        <v/>
      </c>
      <c r="N1537" s="505"/>
      <c r="O1537" s="402" t="str">
        <f>IFERROR(VLOOKUP($L1537,[4]Insumos!$C$2:$F$517,3,FALSE),"")</f>
        <v/>
      </c>
      <c r="P1537" s="337" t="e">
        <f>+Tabla1[[#This Row],[Precio Unitario]]*Tabla1[[#This Row],[Cantidad de Insumos]]</f>
        <v>#VALUE!</v>
      </c>
      <c r="Q1537" s="402" t="str">
        <f>IFERROR(VLOOKUP($L1537,[4]Insumos!$C$2:$F$517,4,FALSE),"")</f>
        <v/>
      </c>
      <c r="R1537" s="571"/>
    </row>
    <row r="1538" spans="2:18" x14ac:dyDescent="0.25">
      <c r="B1538" s="403" t="str">
        <f>IF(Tabla1[[#This Row],[Código_Actividad]]="","",CONCATENATE(Tabla1[[#This Row],[POA]],".",Tabla1[[#This Row],[SRS]],".",Tabla1[[#This Row],[AREA]],".",Tabla1[[#This Row],[TIPO]]))</f>
        <v/>
      </c>
      <c r="C1538" s="403" t="str">
        <f>IF(Tabla1[[#This Row],[Código_Actividad]]="","",'Formulario PPGR1'!#REF!)</f>
        <v/>
      </c>
      <c r="D1538" s="403" t="str">
        <f>IF(Tabla1[[#This Row],[Código_Actividad]]="","",'Formulario PPGR1'!#REF!)</f>
        <v/>
      </c>
      <c r="E1538" s="403" t="str">
        <f>IF(Tabla1[[#This Row],[Código_Actividad]]="","",'Formulario PPGR1'!#REF!)</f>
        <v/>
      </c>
      <c r="F1538" s="403" t="str">
        <f>IF(Tabla1[[#This Row],[Código_Actividad]]="","",'Formulario PPGR1'!#REF!)</f>
        <v/>
      </c>
      <c r="G1538" s="400"/>
      <c r="H1538" s="419" t="str">
        <f>IFERROR(VLOOKUP(Tabla1[[#This Row],[Código_Actividad]],'Formulario PPGR2'!$H$10:$I$1048576,2,FALSE),"")</f>
        <v/>
      </c>
      <c r="I1538" s="336" t="str">
        <f>IFERROR(VLOOKUP(Tabla1[[#This Row],[Código_Actividad]],Tabla2[[Código]:[Total de Acciones ]],15,FALSE),"")</f>
        <v/>
      </c>
      <c r="J1538" s="556"/>
      <c r="K1538" s="558" t="str">
        <f>IFERROR(VLOOKUP($J1538,[13]LSIns!$B$5:$C$45,2,FALSE),"")</f>
        <v/>
      </c>
      <c r="L1538" s="557"/>
      <c r="M1538" s="401" t="str">
        <f>IFERROR(VLOOKUP($L1538,[4]Insumos!$C$2:$F$517,2,FALSE),"")</f>
        <v/>
      </c>
      <c r="N1538" s="505"/>
      <c r="O1538" s="402" t="str">
        <f>IFERROR(VLOOKUP($L1538,[4]Insumos!$C$2:$F$517,3,FALSE),"")</f>
        <v/>
      </c>
      <c r="P1538" s="337" t="e">
        <f>+Tabla1[[#This Row],[Precio Unitario]]*Tabla1[[#This Row],[Cantidad de Insumos]]</f>
        <v>#VALUE!</v>
      </c>
      <c r="Q1538" s="402" t="str">
        <f>IFERROR(VLOOKUP($L1538,[4]Insumos!$C$2:$F$517,4,FALSE),"")</f>
        <v/>
      </c>
      <c r="R1538" s="571"/>
    </row>
    <row r="1539" spans="2:18" x14ac:dyDescent="0.25">
      <c r="B1539" s="403" t="str">
        <f>IF(Tabla1[[#This Row],[Código_Actividad]]="","",CONCATENATE(Tabla1[[#This Row],[POA]],".",Tabla1[[#This Row],[SRS]],".",Tabla1[[#This Row],[AREA]],".",Tabla1[[#This Row],[TIPO]]))</f>
        <v/>
      </c>
      <c r="C1539" s="403" t="str">
        <f>IF(Tabla1[[#This Row],[Código_Actividad]]="","",'Formulario PPGR1'!#REF!)</f>
        <v/>
      </c>
      <c r="D1539" s="403" t="str">
        <f>IF(Tabla1[[#This Row],[Código_Actividad]]="","",'Formulario PPGR1'!#REF!)</f>
        <v/>
      </c>
      <c r="E1539" s="403" t="str">
        <f>IF(Tabla1[[#This Row],[Código_Actividad]]="","",'Formulario PPGR1'!#REF!)</f>
        <v/>
      </c>
      <c r="F1539" s="403" t="str">
        <f>IF(Tabla1[[#This Row],[Código_Actividad]]="","",'Formulario PPGR1'!#REF!)</f>
        <v/>
      </c>
      <c r="G1539" s="400"/>
      <c r="H1539" s="419" t="str">
        <f>IFERROR(VLOOKUP(Tabla1[[#This Row],[Código_Actividad]],'Formulario PPGR2'!$H$10:$I$1048576,2,FALSE),"")</f>
        <v/>
      </c>
      <c r="I1539" s="336" t="str">
        <f>IFERROR(VLOOKUP(Tabla1[[#This Row],[Código_Actividad]],Tabla2[[Código]:[Total de Acciones ]],15,FALSE),"")</f>
        <v/>
      </c>
      <c r="J1539" s="556"/>
      <c r="K1539" s="558" t="str">
        <f>IFERROR(VLOOKUP($J1539,[13]LSIns!$B$5:$C$45,2,FALSE),"")</f>
        <v/>
      </c>
      <c r="L1539" s="557"/>
      <c r="M1539" s="401" t="str">
        <f>IFERROR(VLOOKUP($L1539,[4]Insumos!$C$2:$F$517,2,FALSE),"")</f>
        <v/>
      </c>
      <c r="N1539" s="505"/>
      <c r="O1539" s="402" t="str">
        <f>IFERROR(VLOOKUP($L1539,[4]Insumos!$C$2:$F$517,3,FALSE),"")</f>
        <v/>
      </c>
      <c r="P1539" s="337" t="e">
        <f>+Tabla1[[#This Row],[Precio Unitario]]*Tabla1[[#This Row],[Cantidad de Insumos]]</f>
        <v>#VALUE!</v>
      </c>
      <c r="Q1539" s="402" t="str">
        <f>IFERROR(VLOOKUP($L1539,[4]Insumos!$C$2:$F$517,4,FALSE),"")</f>
        <v/>
      </c>
      <c r="R1539" s="571"/>
    </row>
    <row r="1540" spans="2:18" x14ac:dyDescent="0.25">
      <c r="B1540" s="403" t="str">
        <f>IF(Tabla1[[#This Row],[Código_Actividad]]="","",CONCATENATE(Tabla1[[#This Row],[POA]],".",Tabla1[[#This Row],[SRS]],".",Tabla1[[#This Row],[AREA]],".",Tabla1[[#This Row],[TIPO]]))</f>
        <v/>
      </c>
      <c r="C1540" s="403" t="str">
        <f>IF(Tabla1[[#This Row],[Código_Actividad]]="","",'Formulario PPGR1'!#REF!)</f>
        <v/>
      </c>
      <c r="D1540" s="403" t="str">
        <f>IF(Tabla1[[#This Row],[Código_Actividad]]="","",'Formulario PPGR1'!#REF!)</f>
        <v/>
      </c>
      <c r="E1540" s="403" t="str">
        <f>IF(Tabla1[[#This Row],[Código_Actividad]]="","",'Formulario PPGR1'!#REF!)</f>
        <v/>
      </c>
      <c r="F1540" s="403" t="str">
        <f>IF(Tabla1[[#This Row],[Código_Actividad]]="","",'Formulario PPGR1'!#REF!)</f>
        <v/>
      </c>
      <c r="G1540" s="400"/>
      <c r="H1540" s="419" t="str">
        <f>IFERROR(VLOOKUP(Tabla1[[#This Row],[Código_Actividad]],'Formulario PPGR2'!$H$10:$I$1048576,2,FALSE),"")</f>
        <v/>
      </c>
      <c r="I1540" s="336" t="str">
        <f>IFERROR(VLOOKUP(Tabla1[[#This Row],[Código_Actividad]],Tabla2[[Código]:[Total de Acciones ]],15,FALSE),"")</f>
        <v/>
      </c>
      <c r="J1540" s="556"/>
      <c r="K1540" s="558" t="str">
        <f>IFERROR(VLOOKUP($J1540,[13]LSIns!$B$5:$C$45,2,FALSE),"")</f>
        <v/>
      </c>
      <c r="L1540" s="557"/>
      <c r="M1540" s="401" t="str">
        <f>IFERROR(VLOOKUP($L1540,[4]Insumos!$C$2:$F$517,2,FALSE),"")</f>
        <v/>
      </c>
      <c r="N1540" s="505"/>
      <c r="O1540" s="402" t="str">
        <f>IFERROR(VLOOKUP($L1540,[4]Insumos!$C$2:$F$517,3,FALSE),"")</f>
        <v/>
      </c>
      <c r="P1540" s="337" t="e">
        <f>+Tabla1[[#This Row],[Precio Unitario]]*Tabla1[[#This Row],[Cantidad de Insumos]]</f>
        <v>#VALUE!</v>
      </c>
      <c r="Q1540" s="402" t="str">
        <f>IFERROR(VLOOKUP($L1540,[4]Insumos!$C$2:$F$517,4,FALSE),"")</f>
        <v/>
      </c>
      <c r="R1540" s="571"/>
    </row>
    <row r="1541" spans="2:18" x14ac:dyDescent="0.25">
      <c r="B1541" s="403" t="str">
        <f>IF(Tabla1[[#This Row],[Código_Actividad]]="","",CONCATENATE(Tabla1[[#This Row],[POA]],".",Tabla1[[#This Row],[SRS]],".",Tabla1[[#This Row],[AREA]],".",Tabla1[[#This Row],[TIPO]]))</f>
        <v/>
      </c>
      <c r="C1541" s="403" t="str">
        <f>IF(Tabla1[[#This Row],[Código_Actividad]]="","",'Formulario PPGR1'!#REF!)</f>
        <v/>
      </c>
      <c r="D1541" s="403" t="str">
        <f>IF(Tabla1[[#This Row],[Código_Actividad]]="","",'Formulario PPGR1'!#REF!)</f>
        <v/>
      </c>
      <c r="E1541" s="403" t="str">
        <f>IF(Tabla1[[#This Row],[Código_Actividad]]="","",'Formulario PPGR1'!#REF!)</f>
        <v/>
      </c>
      <c r="F1541" s="403" t="str">
        <f>IF(Tabla1[[#This Row],[Código_Actividad]]="","",'Formulario PPGR1'!#REF!)</f>
        <v/>
      </c>
      <c r="G1541" s="400"/>
      <c r="H1541" s="419" t="str">
        <f>IFERROR(VLOOKUP(Tabla1[[#This Row],[Código_Actividad]],'Formulario PPGR2'!$H$10:$I$1048576,2,FALSE),"")</f>
        <v/>
      </c>
      <c r="I1541" s="336" t="str">
        <f>IFERROR(VLOOKUP(Tabla1[[#This Row],[Código_Actividad]],Tabla2[[Código]:[Total de Acciones ]],15,FALSE),"")</f>
        <v/>
      </c>
      <c r="J1541" s="556"/>
      <c r="K1541" s="558" t="str">
        <f>IFERROR(VLOOKUP($J1541,[13]LSIns!$B$5:$C$45,2,FALSE),"")</f>
        <v/>
      </c>
      <c r="L1541" s="557"/>
      <c r="M1541" s="401" t="str">
        <f>IFERROR(VLOOKUP($L1541,[4]Insumos!$C$2:$F$517,2,FALSE),"")</f>
        <v/>
      </c>
      <c r="N1541" s="505"/>
      <c r="O1541" s="402" t="str">
        <f>IFERROR(VLOOKUP($L1541,[4]Insumos!$C$2:$F$517,3,FALSE),"")</f>
        <v/>
      </c>
      <c r="P1541" s="337" t="e">
        <f>+Tabla1[[#This Row],[Precio Unitario]]*Tabla1[[#This Row],[Cantidad de Insumos]]</f>
        <v>#VALUE!</v>
      </c>
      <c r="Q1541" s="402" t="str">
        <f>IFERROR(VLOOKUP($L1541,[4]Insumos!$C$2:$F$517,4,FALSE),"")</f>
        <v/>
      </c>
      <c r="R1541" s="571"/>
    </row>
    <row r="1542" spans="2:18" x14ac:dyDescent="0.25">
      <c r="B1542" s="403" t="str">
        <f>IF(Tabla1[[#This Row],[Código_Actividad]]="","",CONCATENATE(Tabla1[[#This Row],[POA]],".",Tabla1[[#This Row],[SRS]],".",Tabla1[[#This Row],[AREA]],".",Tabla1[[#This Row],[TIPO]]))</f>
        <v/>
      </c>
      <c r="C1542" s="403" t="str">
        <f>IF(Tabla1[[#This Row],[Código_Actividad]]="","",'Formulario PPGR1'!#REF!)</f>
        <v/>
      </c>
      <c r="D1542" s="403" t="str">
        <f>IF(Tabla1[[#This Row],[Código_Actividad]]="","",'Formulario PPGR1'!#REF!)</f>
        <v/>
      </c>
      <c r="E1542" s="403" t="str">
        <f>IF(Tabla1[[#This Row],[Código_Actividad]]="","",'Formulario PPGR1'!#REF!)</f>
        <v/>
      </c>
      <c r="F1542" s="403" t="str">
        <f>IF(Tabla1[[#This Row],[Código_Actividad]]="","",'Formulario PPGR1'!#REF!)</f>
        <v/>
      </c>
      <c r="G1542" s="400"/>
      <c r="H1542" s="419" t="str">
        <f>IFERROR(VLOOKUP(Tabla1[[#This Row],[Código_Actividad]],'Formulario PPGR2'!$H$10:$I$1048576,2,FALSE),"")</f>
        <v/>
      </c>
      <c r="I1542" s="336" t="str">
        <f>IFERROR(VLOOKUP(Tabla1[[#This Row],[Código_Actividad]],Tabla2[[Código]:[Total de Acciones ]],15,FALSE),"")</f>
        <v/>
      </c>
      <c r="J1542" s="556"/>
      <c r="K1542" s="558" t="str">
        <f>IFERROR(VLOOKUP($J1542,[13]LSIns!$B$5:$C$45,2,FALSE),"")</f>
        <v/>
      </c>
      <c r="L1542" s="557"/>
      <c r="M1542" s="401" t="str">
        <f>IFERROR(VLOOKUP($L1542,[4]Insumos!$C$2:$F$517,2,FALSE),"")</f>
        <v/>
      </c>
      <c r="N1542" s="505"/>
      <c r="O1542" s="402" t="str">
        <f>IFERROR(VLOOKUP($L1542,[4]Insumos!$C$2:$F$517,3,FALSE),"")</f>
        <v/>
      </c>
      <c r="P1542" s="337" t="e">
        <f>+Tabla1[[#This Row],[Precio Unitario]]*Tabla1[[#This Row],[Cantidad de Insumos]]</f>
        <v>#VALUE!</v>
      </c>
      <c r="Q1542" s="402" t="str">
        <f>IFERROR(VLOOKUP($L1542,[4]Insumos!$C$2:$F$517,4,FALSE),"")</f>
        <v/>
      </c>
      <c r="R1542" s="571"/>
    </row>
    <row r="1543" spans="2:18" x14ac:dyDescent="0.25">
      <c r="B1543" s="403" t="str">
        <f>IF(Tabla1[[#This Row],[Código_Actividad]]="","",CONCATENATE(Tabla1[[#This Row],[POA]],".",Tabla1[[#This Row],[SRS]],".",Tabla1[[#This Row],[AREA]],".",Tabla1[[#This Row],[TIPO]]))</f>
        <v/>
      </c>
      <c r="C1543" s="403" t="str">
        <f>IF(Tabla1[[#This Row],[Código_Actividad]]="","",'Formulario PPGR1'!#REF!)</f>
        <v/>
      </c>
      <c r="D1543" s="403" t="str">
        <f>IF(Tabla1[[#This Row],[Código_Actividad]]="","",'Formulario PPGR1'!#REF!)</f>
        <v/>
      </c>
      <c r="E1543" s="403" t="str">
        <f>IF(Tabla1[[#This Row],[Código_Actividad]]="","",'Formulario PPGR1'!#REF!)</f>
        <v/>
      </c>
      <c r="F1543" s="403" t="str">
        <f>IF(Tabla1[[#This Row],[Código_Actividad]]="","",'Formulario PPGR1'!#REF!)</f>
        <v/>
      </c>
      <c r="G1543" s="400"/>
      <c r="H1543" s="419" t="str">
        <f>IFERROR(VLOOKUP(Tabla1[[#This Row],[Código_Actividad]],'Formulario PPGR2'!$H$10:$I$1048576,2,FALSE),"")</f>
        <v/>
      </c>
      <c r="I1543" s="336" t="str">
        <f>IFERROR(VLOOKUP(Tabla1[[#This Row],[Código_Actividad]],Tabla2[[Código]:[Total de Acciones ]],15,FALSE),"")</f>
        <v/>
      </c>
      <c r="J1543" s="556"/>
      <c r="K1543" s="558" t="str">
        <f>IFERROR(VLOOKUP($J1543,[13]LSIns!$B$5:$C$45,2,FALSE),"")</f>
        <v/>
      </c>
      <c r="L1543" s="557"/>
      <c r="M1543" s="401" t="str">
        <f>IFERROR(VLOOKUP($L1543,[4]Insumos!$C$2:$F$517,2,FALSE),"")</f>
        <v/>
      </c>
      <c r="N1543" s="505"/>
      <c r="O1543" s="402" t="str">
        <f>IFERROR(VLOOKUP($L1543,[4]Insumos!$C$2:$F$517,3,FALSE),"")</f>
        <v/>
      </c>
      <c r="P1543" s="337" t="e">
        <f>+Tabla1[[#This Row],[Precio Unitario]]*Tabla1[[#This Row],[Cantidad de Insumos]]</f>
        <v>#VALUE!</v>
      </c>
      <c r="Q1543" s="402" t="str">
        <f>IFERROR(VLOOKUP($L1543,[4]Insumos!$C$2:$F$517,4,FALSE),"")</f>
        <v/>
      </c>
      <c r="R1543" s="571"/>
    </row>
    <row r="1544" spans="2:18" x14ac:dyDescent="0.25">
      <c r="B1544" s="403" t="str">
        <f>IF(Tabla1[[#This Row],[Código_Actividad]]="","",CONCATENATE(Tabla1[[#This Row],[POA]],".",Tabla1[[#This Row],[SRS]],".",Tabla1[[#This Row],[AREA]],".",Tabla1[[#This Row],[TIPO]]))</f>
        <v/>
      </c>
      <c r="C1544" s="403" t="str">
        <f>IF(Tabla1[[#This Row],[Código_Actividad]]="","",'Formulario PPGR1'!#REF!)</f>
        <v/>
      </c>
      <c r="D1544" s="403" t="str">
        <f>IF(Tabla1[[#This Row],[Código_Actividad]]="","",'Formulario PPGR1'!#REF!)</f>
        <v/>
      </c>
      <c r="E1544" s="403" t="str">
        <f>IF(Tabla1[[#This Row],[Código_Actividad]]="","",'Formulario PPGR1'!#REF!)</f>
        <v/>
      </c>
      <c r="F1544" s="403" t="str">
        <f>IF(Tabla1[[#This Row],[Código_Actividad]]="","",'Formulario PPGR1'!#REF!)</f>
        <v/>
      </c>
      <c r="G1544" s="400"/>
      <c r="H1544" s="419" t="str">
        <f>IFERROR(VLOOKUP(Tabla1[[#This Row],[Código_Actividad]],'Formulario PPGR2'!$H$10:$I$1048576,2,FALSE),"")</f>
        <v/>
      </c>
      <c r="I1544" s="336" t="str">
        <f>IFERROR(VLOOKUP(Tabla1[[#This Row],[Código_Actividad]],Tabla2[[Código]:[Total de Acciones ]],15,FALSE),"")</f>
        <v/>
      </c>
      <c r="J1544" s="556"/>
      <c r="K1544" s="558" t="str">
        <f>IFERROR(VLOOKUP($J1544,[13]LSIns!$B$5:$C$45,2,FALSE),"")</f>
        <v/>
      </c>
      <c r="L1544" s="557"/>
      <c r="M1544" s="401" t="str">
        <f>IFERROR(VLOOKUP($L1544,[4]Insumos!$C$2:$F$517,2,FALSE),"")</f>
        <v/>
      </c>
      <c r="N1544" s="505"/>
      <c r="O1544" s="402" t="str">
        <f>IFERROR(VLOOKUP($L1544,[4]Insumos!$C$2:$F$517,3,FALSE),"")</f>
        <v/>
      </c>
      <c r="P1544" s="337" t="e">
        <f>+Tabla1[[#This Row],[Precio Unitario]]*Tabla1[[#This Row],[Cantidad de Insumos]]</f>
        <v>#VALUE!</v>
      </c>
      <c r="Q1544" s="402" t="str">
        <f>IFERROR(VLOOKUP($L1544,[4]Insumos!$C$2:$F$517,4,FALSE),"")</f>
        <v/>
      </c>
      <c r="R1544" s="571"/>
    </row>
    <row r="1545" spans="2:18" x14ac:dyDescent="0.25">
      <c r="B1545" s="403" t="str">
        <f>IF(Tabla1[[#This Row],[Código_Actividad]]="","",CONCATENATE(Tabla1[[#This Row],[POA]],".",Tabla1[[#This Row],[SRS]],".",Tabla1[[#This Row],[AREA]],".",Tabla1[[#This Row],[TIPO]]))</f>
        <v/>
      </c>
      <c r="C1545" s="403" t="str">
        <f>IF(Tabla1[[#This Row],[Código_Actividad]]="","",'Formulario PPGR1'!#REF!)</f>
        <v/>
      </c>
      <c r="D1545" s="403" t="str">
        <f>IF(Tabla1[[#This Row],[Código_Actividad]]="","",'Formulario PPGR1'!#REF!)</f>
        <v/>
      </c>
      <c r="E1545" s="403" t="str">
        <f>IF(Tabla1[[#This Row],[Código_Actividad]]="","",'Formulario PPGR1'!#REF!)</f>
        <v/>
      </c>
      <c r="F1545" s="403" t="str">
        <f>IF(Tabla1[[#This Row],[Código_Actividad]]="","",'Formulario PPGR1'!#REF!)</f>
        <v/>
      </c>
      <c r="G1545" s="400"/>
      <c r="H1545" s="419" t="str">
        <f>IFERROR(VLOOKUP(Tabla1[[#This Row],[Código_Actividad]],'Formulario PPGR2'!$H$10:$I$1048576,2,FALSE),"")</f>
        <v/>
      </c>
      <c r="I1545" s="336" t="str">
        <f>IFERROR(VLOOKUP(Tabla1[[#This Row],[Código_Actividad]],Tabla2[[Código]:[Total de Acciones ]],15,FALSE),"")</f>
        <v/>
      </c>
      <c r="J1545" s="556"/>
      <c r="K1545" s="558" t="str">
        <f>IFERROR(VLOOKUP($J1545,[13]LSIns!$B$5:$C$45,2,FALSE),"")</f>
        <v/>
      </c>
      <c r="L1545" s="557"/>
      <c r="M1545" s="401" t="str">
        <f>IFERROR(VLOOKUP($L1545,[4]Insumos!$C$2:$F$517,2,FALSE),"")</f>
        <v/>
      </c>
      <c r="N1545" s="505"/>
      <c r="O1545" s="402" t="str">
        <f>IFERROR(VLOOKUP($L1545,[4]Insumos!$C$2:$F$517,3,FALSE),"")</f>
        <v/>
      </c>
      <c r="P1545" s="337" t="e">
        <f>+Tabla1[[#This Row],[Precio Unitario]]*Tabla1[[#This Row],[Cantidad de Insumos]]</f>
        <v>#VALUE!</v>
      </c>
      <c r="Q1545" s="402" t="str">
        <f>IFERROR(VLOOKUP($L1545,[4]Insumos!$C$2:$F$517,4,FALSE),"")</f>
        <v/>
      </c>
      <c r="R1545" s="571"/>
    </row>
    <row r="1546" spans="2:18" x14ac:dyDescent="0.25">
      <c r="B1546" s="403" t="str">
        <f>IF(Tabla1[[#This Row],[Código_Actividad]]="","",CONCATENATE(Tabla1[[#This Row],[POA]],".",Tabla1[[#This Row],[SRS]],".",Tabla1[[#This Row],[AREA]],".",Tabla1[[#This Row],[TIPO]]))</f>
        <v/>
      </c>
      <c r="C1546" s="403" t="str">
        <f>IF(Tabla1[[#This Row],[Código_Actividad]]="","",'Formulario PPGR1'!#REF!)</f>
        <v/>
      </c>
      <c r="D1546" s="403" t="str">
        <f>IF(Tabla1[[#This Row],[Código_Actividad]]="","",'Formulario PPGR1'!#REF!)</f>
        <v/>
      </c>
      <c r="E1546" s="403" t="str">
        <f>IF(Tabla1[[#This Row],[Código_Actividad]]="","",'Formulario PPGR1'!#REF!)</f>
        <v/>
      </c>
      <c r="F1546" s="403" t="str">
        <f>IF(Tabla1[[#This Row],[Código_Actividad]]="","",'Formulario PPGR1'!#REF!)</f>
        <v/>
      </c>
      <c r="G1546" s="400"/>
      <c r="H1546" s="419" t="str">
        <f>IFERROR(VLOOKUP(Tabla1[[#This Row],[Código_Actividad]],'Formulario PPGR2'!$H$10:$I$1048576,2,FALSE),"")</f>
        <v/>
      </c>
      <c r="I1546" s="336" t="str">
        <f>IFERROR(VLOOKUP(Tabla1[[#This Row],[Código_Actividad]],Tabla2[[Código]:[Total de Acciones ]],15,FALSE),"")</f>
        <v/>
      </c>
      <c r="J1546" s="556"/>
      <c r="K1546" s="558" t="str">
        <f>IFERROR(VLOOKUP($J1546,[13]LSIns!$B$5:$C$45,2,FALSE),"")</f>
        <v/>
      </c>
      <c r="L1546" s="557"/>
      <c r="M1546" s="401" t="str">
        <f>IFERROR(VLOOKUP($L1546,[4]Insumos!$C$2:$F$517,2,FALSE),"")</f>
        <v/>
      </c>
      <c r="N1546" s="505"/>
      <c r="O1546" s="402" t="str">
        <f>IFERROR(VLOOKUP($L1546,[4]Insumos!$C$2:$F$517,3,FALSE),"")</f>
        <v/>
      </c>
      <c r="P1546" s="337" t="e">
        <f>+Tabla1[[#This Row],[Precio Unitario]]*Tabla1[[#This Row],[Cantidad de Insumos]]</f>
        <v>#VALUE!</v>
      </c>
      <c r="Q1546" s="402" t="str">
        <f>IFERROR(VLOOKUP($L1546,[4]Insumos!$C$2:$F$517,4,FALSE),"")</f>
        <v/>
      </c>
      <c r="R1546" s="571"/>
    </row>
    <row r="1547" spans="2:18" x14ac:dyDescent="0.25">
      <c r="B1547" s="403" t="str">
        <f>IF(Tabla1[[#This Row],[Código_Actividad]]="","",CONCATENATE(Tabla1[[#This Row],[POA]],".",Tabla1[[#This Row],[SRS]],".",Tabla1[[#This Row],[AREA]],".",Tabla1[[#This Row],[TIPO]]))</f>
        <v/>
      </c>
      <c r="C1547" s="403" t="str">
        <f>IF(Tabla1[[#This Row],[Código_Actividad]]="","",'Formulario PPGR1'!#REF!)</f>
        <v/>
      </c>
      <c r="D1547" s="403" t="str">
        <f>IF(Tabla1[[#This Row],[Código_Actividad]]="","",'Formulario PPGR1'!#REF!)</f>
        <v/>
      </c>
      <c r="E1547" s="403" t="str">
        <f>IF(Tabla1[[#This Row],[Código_Actividad]]="","",'Formulario PPGR1'!#REF!)</f>
        <v/>
      </c>
      <c r="F1547" s="403" t="str">
        <f>IF(Tabla1[[#This Row],[Código_Actividad]]="","",'Formulario PPGR1'!#REF!)</f>
        <v/>
      </c>
      <c r="G1547" s="400"/>
      <c r="H1547" s="419" t="str">
        <f>IFERROR(VLOOKUP(Tabla1[[#This Row],[Código_Actividad]],'Formulario PPGR2'!$H$10:$I$1048576,2,FALSE),"")</f>
        <v/>
      </c>
      <c r="I1547" s="336" t="str">
        <f>IFERROR(VLOOKUP(Tabla1[[#This Row],[Código_Actividad]],Tabla2[[Código]:[Total de Acciones ]],15,FALSE),"")</f>
        <v/>
      </c>
      <c r="J1547" s="556"/>
      <c r="K1547" s="558" t="str">
        <f>IFERROR(VLOOKUP($J1547,[13]LSIns!$B$5:$C$45,2,FALSE),"")</f>
        <v/>
      </c>
      <c r="L1547" s="557"/>
      <c r="M1547" s="401" t="str">
        <f>IFERROR(VLOOKUP($L1547,[4]Insumos!$C$2:$F$517,2,FALSE),"")</f>
        <v/>
      </c>
      <c r="N1547" s="505"/>
      <c r="O1547" s="402" t="str">
        <f>IFERROR(VLOOKUP($L1547,[4]Insumos!$C$2:$F$517,3,FALSE),"")</f>
        <v/>
      </c>
      <c r="P1547" s="337" t="e">
        <f>+Tabla1[[#This Row],[Precio Unitario]]*Tabla1[[#This Row],[Cantidad de Insumos]]</f>
        <v>#VALUE!</v>
      </c>
      <c r="Q1547" s="402" t="str">
        <f>IFERROR(VLOOKUP($L1547,[4]Insumos!$C$2:$F$517,4,FALSE),"")</f>
        <v/>
      </c>
      <c r="R1547" s="571"/>
    </row>
    <row r="1548" spans="2:18" x14ac:dyDescent="0.25">
      <c r="B1548" s="403" t="str">
        <f>IF(Tabla1[[#This Row],[Código_Actividad]]="","",CONCATENATE(Tabla1[[#This Row],[POA]],".",Tabla1[[#This Row],[SRS]],".",Tabla1[[#This Row],[AREA]],".",Tabla1[[#This Row],[TIPO]]))</f>
        <v/>
      </c>
      <c r="C1548" s="403" t="str">
        <f>IF(Tabla1[[#This Row],[Código_Actividad]]="","",'Formulario PPGR1'!#REF!)</f>
        <v/>
      </c>
      <c r="D1548" s="403" t="str">
        <f>IF(Tabla1[[#This Row],[Código_Actividad]]="","",'Formulario PPGR1'!#REF!)</f>
        <v/>
      </c>
      <c r="E1548" s="403" t="str">
        <f>IF(Tabla1[[#This Row],[Código_Actividad]]="","",'Formulario PPGR1'!#REF!)</f>
        <v/>
      </c>
      <c r="F1548" s="403" t="str">
        <f>IF(Tabla1[[#This Row],[Código_Actividad]]="","",'Formulario PPGR1'!#REF!)</f>
        <v/>
      </c>
      <c r="G1548" s="400"/>
      <c r="H1548" s="419" t="str">
        <f>IFERROR(VLOOKUP(Tabla1[[#This Row],[Código_Actividad]],'Formulario PPGR2'!$H$10:$I$1048576,2,FALSE),"")</f>
        <v/>
      </c>
      <c r="I1548" s="336" t="str">
        <f>IFERROR(VLOOKUP(Tabla1[[#This Row],[Código_Actividad]],Tabla2[[Código]:[Total de Acciones ]],15,FALSE),"")</f>
        <v/>
      </c>
      <c r="J1548" s="556"/>
      <c r="K1548" s="558" t="str">
        <f>IFERROR(VLOOKUP($J1548,[13]LSIns!$B$5:$C$45,2,FALSE),"")</f>
        <v/>
      </c>
      <c r="L1548" s="557"/>
      <c r="M1548" s="401" t="str">
        <f>IFERROR(VLOOKUP($L1548,[4]Insumos!$C$2:$F$517,2,FALSE),"")</f>
        <v/>
      </c>
      <c r="N1548" s="505"/>
      <c r="O1548" s="402" t="str">
        <f>IFERROR(VLOOKUP($L1548,[4]Insumos!$C$2:$F$517,3,FALSE),"")</f>
        <v/>
      </c>
      <c r="P1548" s="337" t="e">
        <f>+Tabla1[[#This Row],[Precio Unitario]]*Tabla1[[#This Row],[Cantidad de Insumos]]</f>
        <v>#VALUE!</v>
      </c>
      <c r="Q1548" s="402" t="str">
        <f>IFERROR(VLOOKUP($L1548,[4]Insumos!$C$2:$F$517,4,FALSE),"")</f>
        <v/>
      </c>
      <c r="R1548" s="571"/>
    </row>
    <row r="1549" spans="2:18" x14ac:dyDescent="0.25">
      <c r="B1549" s="403" t="str">
        <f>IF(Tabla1[[#This Row],[Código_Actividad]]="","",CONCATENATE(Tabla1[[#This Row],[POA]],".",Tabla1[[#This Row],[SRS]],".",Tabla1[[#This Row],[AREA]],".",Tabla1[[#This Row],[TIPO]]))</f>
        <v/>
      </c>
      <c r="C1549" s="403" t="str">
        <f>IF(Tabla1[[#This Row],[Código_Actividad]]="","",'Formulario PPGR1'!#REF!)</f>
        <v/>
      </c>
      <c r="D1549" s="403" t="str">
        <f>IF(Tabla1[[#This Row],[Código_Actividad]]="","",'Formulario PPGR1'!#REF!)</f>
        <v/>
      </c>
      <c r="E1549" s="403" t="str">
        <f>IF(Tabla1[[#This Row],[Código_Actividad]]="","",'Formulario PPGR1'!#REF!)</f>
        <v/>
      </c>
      <c r="F1549" s="403" t="str">
        <f>IF(Tabla1[[#This Row],[Código_Actividad]]="","",'Formulario PPGR1'!#REF!)</f>
        <v/>
      </c>
      <c r="G1549" s="400"/>
      <c r="H1549" s="419" t="str">
        <f>IFERROR(VLOOKUP(Tabla1[[#This Row],[Código_Actividad]],'Formulario PPGR2'!$H$10:$I$1048576,2,FALSE),"")</f>
        <v/>
      </c>
      <c r="I1549" s="336" t="str">
        <f>IFERROR(VLOOKUP(Tabla1[[#This Row],[Código_Actividad]],Tabla2[[Código]:[Total de Acciones ]],15,FALSE),"")</f>
        <v/>
      </c>
      <c r="J1549" s="556"/>
      <c r="K1549" s="558" t="str">
        <f>IFERROR(VLOOKUP($J1549,[13]LSIns!$B$5:$C$45,2,FALSE),"")</f>
        <v/>
      </c>
      <c r="L1549" s="557"/>
      <c r="M1549" s="401" t="str">
        <f>IFERROR(VLOOKUP($L1549,[4]Insumos!$C$2:$F$517,2,FALSE),"")</f>
        <v/>
      </c>
      <c r="N1549" s="505"/>
      <c r="O1549" s="402" t="str">
        <f>IFERROR(VLOOKUP($L1549,[4]Insumos!$C$2:$F$517,3,FALSE),"")</f>
        <v/>
      </c>
      <c r="P1549" s="337" t="e">
        <f>+Tabla1[[#This Row],[Precio Unitario]]*Tabla1[[#This Row],[Cantidad de Insumos]]</f>
        <v>#VALUE!</v>
      </c>
      <c r="Q1549" s="402" t="str">
        <f>IFERROR(VLOOKUP($L1549,[4]Insumos!$C$2:$F$517,4,FALSE),"")</f>
        <v/>
      </c>
      <c r="R1549" s="571"/>
    </row>
    <row r="1550" spans="2:18" x14ac:dyDescent="0.25">
      <c r="B1550" s="403" t="str">
        <f>IF(Tabla1[[#This Row],[Código_Actividad]]="","",CONCATENATE(Tabla1[[#This Row],[POA]],".",Tabla1[[#This Row],[SRS]],".",Tabla1[[#This Row],[AREA]],".",Tabla1[[#This Row],[TIPO]]))</f>
        <v/>
      </c>
      <c r="C1550" s="403" t="str">
        <f>IF(Tabla1[[#This Row],[Código_Actividad]]="","",'Formulario PPGR1'!#REF!)</f>
        <v/>
      </c>
      <c r="D1550" s="403" t="str">
        <f>IF(Tabla1[[#This Row],[Código_Actividad]]="","",'Formulario PPGR1'!#REF!)</f>
        <v/>
      </c>
      <c r="E1550" s="403" t="str">
        <f>IF(Tabla1[[#This Row],[Código_Actividad]]="","",'Formulario PPGR1'!#REF!)</f>
        <v/>
      </c>
      <c r="F1550" s="403" t="str">
        <f>IF(Tabla1[[#This Row],[Código_Actividad]]="","",'Formulario PPGR1'!#REF!)</f>
        <v/>
      </c>
      <c r="G1550" s="400"/>
      <c r="H1550" s="419" t="str">
        <f>IFERROR(VLOOKUP(Tabla1[[#This Row],[Código_Actividad]],'Formulario PPGR2'!$H$10:$I$1048576,2,FALSE),"")</f>
        <v/>
      </c>
      <c r="I1550" s="336" t="str">
        <f>IFERROR(VLOOKUP(Tabla1[[#This Row],[Código_Actividad]],Tabla2[[Código]:[Total de Acciones ]],15,FALSE),"")</f>
        <v/>
      </c>
      <c r="J1550" s="556"/>
      <c r="K1550" s="558" t="str">
        <f>IFERROR(VLOOKUP($J1550,[13]LSIns!$B$5:$C$45,2,FALSE),"")</f>
        <v/>
      </c>
      <c r="L1550" s="557"/>
      <c r="M1550" s="401" t="str">
        <f>IFERROR(VLOOKUP($L1550,[4]Insumos!$C$2:$F$517,2,FALSE),"")</f>
        <v/>
      </c>
      <c r="N1550" s="505"/>
      <c r="O1550" s="402" t="str">
        <f>IFERROR(VLOOKUP($L1550,[4]Insumos!$C$2:$F$517,3,FALSE),"")</f>
        <v/>
      </c>
      <c r="P1550" s="337" t="e">
        <f>+Tabla1[[#This Row],[Precio Unitario]]*Tabla1[[#This Row],[Cantidad de Insumos]]</f>
        <v>#VALUE!</v>
      </c>
      <c r="Q1550" s="402" t="str">
        <f>IFERROR(VLOOKUP($L1550,[4]Insumos!$C$2:$F$517,4,FALSE),"")</f>
        <v/>
      </c>
      <c r="R1550" s="571"/>
    </row>
    <row r="1551" spans="2:18" x14ac:dyDescent="0.25">
      <c r="B1551" s="403" t="str">
        <f>IF(Tabla1[[#This Row],[Código_Actividad]]="","",CONCATENATE(Tabla1[[#This Row],[POA]],".",Tabla1[[#This Row],[SRS]],".",Tabla1[[#This Row],[AREA]],".",Tabla1[[#This Row],[TIPO]]))</f>
        <v/>
      </c>
      <c r="C1551" s="403" t="str">
        <f>IF(Tabla1[[#This Row],[Código_Actividad]]="","",'Formulario PPGR1'!#REF!)</f>
        <v/>
      </c>
      <c r="D1551" s="403" t="str">
        <f>IF(Tabla1[[#This Row],[Código_Actividad]]="","",'Formulario PPGR1'!#REF!)</f>
        <v/>
      </c>
      <c r="E1551" s="403" t="str">
        <f>IF(Tabla1[[#This Row],[Código_Actividad]]="","",'Formulario PPGR1'!#REF!)</f>
        <v/>
      </c>
      <c r="F1551" s="403" t="str">
        <f>IF(Tabla1[[#This Row],[Código_Actividad]]="","",'Formulario PPGR1'!#REF!)</f>
        <v/>
      </c>
      <c r="G1551" s="400"/>
      <c r="H1551" s="419" t="str">
        <f>IFERROR(VLOOKUP(Tabla1[[#This Row],[Código_Actividad]],'Formulario PPGR2'!$H$10:$I$1048576,2,FALSE),"")</f>
        <v/>
      </c>
      <c r="I1551" s="336" t="str">
        <f>IFERROR(VLOOKUP(Tabla1[[#This Row],[Código_Actividad]],Tabla2[[Código]:[Total de Acciones ]],15,FALSE),"")</f>
        <v/>
      </c>
      <c r="J1551" s="556"/>
      <c r="K1551" s="558" t="str">
        <f>IFERROR(VLOOKUP($J1551,[13]LSIns!$B$5:$C$45,2,FALSE),"")</f>
        <v/>
      </c>
      <c r="L1551" s="557"/>
      <c r="M1551" s="401" t="str">
        <f>IFERROR(VLOOKUP($L1551,[4]Insumos!$C$2:$F$517,2,FALSE),"")</f>
        <v/>
      </c>
      <c r="N1551" s="505"/>
      <c r="O1551" s="402" t="str">
        <f>IFERROR(VLOOKUP($L1551,[4]Insumos!$C$2:$F$517,3,FALSE),"")</f>
        <v/>
      </c>
      <c r="P1551" s="337" t="e">
        <f>+Tabla1[[#This Row],[Precio Unitario]]*Tabla1[[#This Row],[Cantidad de Insumos]]</f>
        <v>#VALUE!</v>
      </c>
      <c r="Q1551" s="402" t="str">
        <f>IFERROR(VLOOKUP($L1551,[4]Insumos!$C$2:$F$517,4,FALSE),"")</f>
        <v/>
      </c>
      <c r="R1551" s="571"/>
    </row>
    <row r="1552" spans="2:18" x14ac:dyDescent="0.25">
      <c r="B1552" s="403" t="str">
        <f>IF(Tabla1[[#This Row],[Código_Actividad]]="","",CONCATENATE(Tabla1[[#This Row],[POA]],".",Tabla1[[#This Row],[SRS]],".",Tabla1[[#This Row],[AREA]],".",Tabla1[[#This Row],[TIPO]]))</f>
        <v/>
      </c>
      <c r="C1552" s="403" t="str">
        <f>IF(Tabla1[[#This Row],[Código_Actividad]]="","",'Formulario PPGR1'!#REF!)</f>
        <v/>
      </c>
      <c r="D1552" s="403" t="str">
        <f>IF(Tabla1[[#This Row],[Código_Actividad]]="","",'Formulario PPGR1'!#REF!)</f>
        <v/>
      </c>
      <c r="E1552" s="403" t="str">
        <f>IF(Tabla1[[#This Row],[Código_Actividad]]="","",'Formulario PPGR1'!#REF!)</f>
        <v/>
      </c>
      <c r="F1552" s="403" t="str">
        <f>IF(Tabla1[[#This Row],[Código_Actividad]]="","",'Formulario PPGR1'!#REF!)</f>
        <v/>
      </c>
      <c r="G1552" s="400"/>
      <c r="H1552" s="419" t="str">
        <f>IFERROR(VLOOKUP(Tabla1[[#This Row],[Código_Actividad]],'Formulario PPGR2'!$H$10:$I$1048576,2,FALSE),"")</f>
        <v/>
      </c>
      <c r="I1552" s="336" t="str">
        <f>IFERROR(VLOOKUP(Tabla1[[#This Row],[Código_Actividad]],Tabla2[[Código]:[Total de Acciones ]],15,FALSE),"")</f>
        <v/>
      </c>
      <c r="J1552" s="556"/>
      <c r="K1552" s="558" t="str">
        <f>IFERROR(VLOOKUP($J1552,[13]LSIns!$B$5:$C$45,2,FALSE),"")</f>
        <v/>
      </c>
      <c r="L1552" s="557"/>
      <c r="M1552" s="401" t="str">
        <f>IFERROR(VLOOKUP($L1552,[4]Insumos!$C$2:$F$517,2,FALSE),"")</f>
        <v/>
      </c>
      <c r="N1552" s="505"/>
      <c r="O1552" s="402" t="str">
        <f>IFERROR(VLOOKUP($L1552,[4]Insumos!$C$2:$F$517,3,FALSE),"")</f>
        <v/>
      </c>
      <c r="P1552" s="337" t="e">
        <f>+Tabla1[[#This Row],[Precio Unitario]]*Tabla1[[#This Row],[Cantidad de Insumos]]</f>
        <v>#VALUE!</v>
      </c>
      <c r="Q1552" s="402" t="str">
        <f>IFERROR(VLOOKUP($L1552,[4]Insumos!$C$2:$F$517,4,FALSE),"")</f>
        <v/>
      </c>
      <c r="R1552" s="571"/>
    </row>
    <row r="1553" spans="2:18" x14ac:dyDescent="0.25">
      <c r="B1553" s="403" t="str">
        <f>IF(Tabla1[[#This Row],[Código_Actividad]]="","",CONCATENATE(Tabla1[[#This Row],[POA]],".",Tabla1[[#This Row],[SRS]],".",Tabla1[[#This Row],[AREA]],".",Tabla1[[#This Row],[TIPO]]))</f>
        <v/>
      </c>
      <c r="C1553" s="403" t="str">
        <f>IF(Tabla1[[#This Row],[Código_Actividad]]="","",'Formulario PPGR1'!#REF!)</f>
        <v/>
      </c>
      <c r="D1553" s="403" t="str">
        <f>IF(Tabla1[[#This Row],[Código_Actividad]]="","",'Formulario PPGR1'!#REF!)</f>
        <v/>
      </c>
      <c r="E1553" s="403" t="str">
        <f>IF(Tabla1[[#This Row],[Código_Actividad]]="","",'Formulario PPGR1'!#REF!)</f>
        <v/>
      </c>
      <c r="F1553" s="403" t="str">
        <f>IF(Tabla1[[#This Row],[Código_Actividad]]="","",'Formulario PPGR1'!#REF!)</f>
        <v/>
      </c>
      <c r="G1553" s="400"/>
      <c r="H1553" s="419" t="str">
        <f>IFERROR(VLOOKUP(Tabla1[[#This Row],[Código_Actividad]],'Formulario PPGR2'!$H$10:$I$1048576,2,FALSE),"")</f>
        <v/>
      </c>
      <c r="I1553" s="336" t="str">
        <f>IFERROR(VLOOKUP(Tabla1[[#This Row],[Código_Actividad]],Tabla2[[Código]:[Total de Acciones ]],15,FALSE),"")</f>
        <v/>
      </c>
      <c r="J1553" s="556"/>
      <c r="K1553" s="558" t="str">
        <f>IFERROR(VLOOKUP($J1553,[13]LSIns!$B$5:$C$45,2,FALSE),"")</f>
        <v/>
      </c>
      <c r="L1553" s="557"/>
      <c r="M1553" s="401" t="str">
        <f>IFERROR(VLOOKUP($L1553,[4]Insumos!$C$2:$F$517,2,FALSE),"")</f>
        <v/>
      </c>
      <c r="N1553" s="505"/>
      <c r="O1553" s="402" t="str">
        <f>IFERROR(VLOOKUP($L1553,[4]Insumos!$C$2:$F$517,3,FALSE),"")</f>
        <v/>
      </c>
      <c r="P1553" s="337" t="e">
        <f>+Tabla1[[#This Row],[Precio Unitario]]*Tabla1[[#This Row],[Cantidad de Insumos]]</f>
        <v>#VALUE!</v>
      </c>
      <c r="Q1553" s="402" t="str">
        <f>IFERROR(VLOOKUP($L1553,[4]Insumos!$C$2:$F$517,4,FALSE),"")</f>
        <v/>
      </c>
      <c r="R1553" s="571"/>
    </row>
    <row r="1554" spans="2:18" x14ac:dyDescent="0.25">
      <c r="B1554" s="403" t="str">
        <f>IF(Tabla1[[#This Row],[Código_Actividad]]="","",CONCATENATE(Tabla1[[#This Row],[POA]],".",Tabla1[[#This Row],[SRS]],".",Tabla1[[#This Row],[AREA]],".",Tabla1[[#This Row],[TIPO]]))</f>
        <v/>
      </c>
      <c r="C1554" s="403" t="str">
        <f>IF(Tabla1[[#This Row],[Código_Actividad]]="","",'Formulario PPGR1'!#REF!)</f>
        <v/>
      </c>
      <c r="D1554" s="403" t="str">
        <f>IF(Tabla1[[#This Row],[Código_Actividad]]="","",'Formulario PPGR1'!#REF!)</f>
        <v/>
      </c>
      <c r="E1554" s="403" t="str">
        <f>IF(Tabla1[[#This Row],[Código_Actividad]]="","",'Formulario PPGR1'!#REF!)</f>
        <v/>
      </c>
      <c r="F1554" s="403" t="str">
        <f>IF(Tabla1[[#This Row],[Código_Actividad]]="","",'Formulario PPGR1'!#REF!)</f>
        <v/>
      </c>
      <c r="G1554" s="400"/>
      <c r="H1554" s="419" t="str">
        <f>IFERROR(VLOOKUP(Tabla1[[#This Row],[Código_Actividad]],'Formulario PPGR2'!$H$10:$I$1048576,2,FALSE),"")</f>
        <v/>
      </c>
      <c r="I1554" s="336" t="str">
        <f>IFERROR(VLOOKUP(Tabla1[[#This Row],[Código_Actividad]],Tabla2[[Código]:[Total de Acciones ]],15,FALSE),"")</f>
        <v/>
      </c>
      <c r="J1554" s="556"/>
      <c r="K1554" s="558" t="str">
        <f>IFERROR(VLOOKUP($J1554,[13]LSIns!$B$5:$C$45,2,FALSE),"")</f>
        <v/>
      </c>
      <c r="L1554" s="557"/>
      <c r="M1554" s="401" t="str">
        <f>IFERROR(VLOOKUP($L1554,[4]Insumos!$C$2:$F$517,2,FALSE),"")</f>
        <v/>
      </c>
      <c r="N1554" s="505"/>
      <c r="O1554" s="402" t="str">
        <f>IFERROR(VLOOKUP($L1554,[4]Insumos!$C$2:$F$517,3,FALSE),"")</f>
        <v/>
      </c>
      <c r="P1554" s="337" t="e">
        <f>+Tabla1[[#This Row],[Precio Unitario]]*Tabla1[[#This Row],[Cantidad de Insumos]]</f>
        <v>#VALUE!</v>
      </c>
      <c r="Q1554" s="402" t="str">
        <f>IFERROR(VLOOKUP($L1554,[4]Insumos!$C$2:$F$517,4,FALSE),"")</f>
        <v/>
      </c>
      <c r="R1554" s="571"/>
    </row>
    <row r="1555" spans="2:18" x14ac:dyDescent="0.25">
      <c r="B1555" s="403" t="str">
        <f>IF(Tabla1[[#This Row],[Código_Actividad]]="","",CONCATENATE(Tabla1[[#This Row],[POA]],".",Tabla1[[#This Row],[SRS]],".",Tabla1[[#This Row],[AREA]],".",Tabla1[[#This Row],[TIPO]]))</f>
        <v/>
      </c>
      <c r="C1555" s="403" t="str">
        <f>IF(Tabla1[[#This Row],[Código_Actividad]]="","",'Formulario PPGR1'!#REF!)</f>
        <v/>
      </c>
      <c r="D1555" s="403" t="str">
        <f>IF(Tabla1[[#This Row],[Código_Actividad]]="","",'Formulario PPGR1'!#REF!)</f>
        <v/>
      </c>
      <c r="E1555" s="403" t="str">
        <f>IF(Tabla1[[#This Row],[Código_Actividad]]="","",'Formulario PPGR1'!#REF!)</f>
        <v/>
      </c>
      <c r="F1555" s="403" t="str">
        <f>IF(Tabla1[[#This Row],[Código_Actividad]]="","",'Formulario PPGR1'!#REF!)</f>
        <v/>
      </c>
      <c r="G1555" s="400"/>
      <c r="H1555" s="419" t="str">
        <f>IFERROR(VLOOKUP(Tabla1[[#This Row],[Código_Actividad]],'Formulario PPGR2'!$H$10:$I$1048576,2,FALSE),"")</f>
        <v/>
      </c>
      <c r="I1555" s="336" t="str">
        <f>IFERROR(VLOOKUP(Tabla1[[#This Row],[Código_Actividad]],Tabla2[[Código]:[Total de Acciones ]],15,FALSE),"")</f>
        <v/>
      </c>
      <c r="J1555" s="556"/>
      <c r="K1555" s="558" t="str">
        <f>IFERROR(VLOOKUP($J1555,[13]LSIns!$B$5:$C$45,2,FALSE),"")</f>
        <v/>
      </c>
      <c r="L1555" s="557"/>
      <c r="M1555" s="401" t="str">
        <f>IFERROR(VLOOKUP($L1555,[4]Insumos!$C$2:$F$517,2,FALSE),"")</f>
        <v/>
      </c>
      <c r="N1555" s="505"/>
      <c r="O1555" s="402" t="str">
        <f>IFERROR(VLOOKUP($L1555,[4]Insumos!$C$2:$F$517,3,FALSE),"")</f>
        <v/>
      </c>
      <c r="P1555" s="337" t="e">
        <f>+Tabla1[[#This Row],[Precio Unitario]]*Tabla1[[#This Row],[Cantidad de Insumos]]</f>
        <v>#VALUE!</v>
      </c>
      <c r="Q1555" s="402" t="str">
        <f>IFERROR(VLOOKUP($L1555,[4]Insumos!$C$2:$F$517,4,FALSE),"")</f>
        <v/>
      </c>
      <c r="R1555" s="571"/>
    </row>
    <row r="1556" spans="2:18" x14ac:dyDescent="0.25">
      <c r="B1556" s="403" t="str">
        <f>IF(Tabla1[[#This Row],[Código_Actividad]]="","",CONCATENATE(Tabla1[[#This Row],[POA]],".",Tabla1[[#This Row],[SRS]],".",Tabla1[[#This Row],[AREA]],".",Tabla1[[#This Row],[TIPO]]))</f>
        <v/>
      </c>
      <c r="C1556" s="403" t="str">
        <f>IF(Tabla1[[#This Row],[Código_Actividad]]="","",'Formulario PPGR1'!#REF!)</f>
        <v/>
      </c>
      <c r="D1556" s="403" t="str">
        <f>IF(Tabla1[[#This Row],[Código_Actividad]]="","",'Formulario PPGR1'!#REF!)</f>
        <v/>
      </c>
      <c r="E1556" s="403" t="str">
        <f>IF(Tabla1[[#This Row],[Código_Actividad]]="","",'Formulario PPGR1'!#REF!)</f>
        <v/>
      </c>
      <c r="F1556" s="403" t="str">
        <f>IF(Tabla1[[#This Row],[Código_Actividad]]="","",'Formulario PPGR1'!#REF!)</f>
        <v/>
      </c>
      <c r="G1556" s="400"/>
      <c r="H1556" s="419" t="str">
        <f>IFERROR(VLOOKUP(Tabla1[[#This Row],[Código_Actividad]],'Formulario PPGR2'!$H$10:$I$1048576,2,FALSE),"")</f>
        <v/>
      </c>
      <c r="I1556" s="336" t="str">
        <f>IFERROR(VLOOKUP(Tabla1[[#This Row],[Código_Actividad]],Tabla2[[Código]:[Total de Acciones ]],15,FALSE),"")</f>
        <v/>
      </c>
      <c r="J1556" s="556"/>
      <c r="K1556" s="558" t="str">
        <f>IFERROR(VLOOKUP($J1556,[13]LSIns!$B$5:$C$45,2,FALSE),"")</f>
        <v/>
      </c>
      <c r="L1556" s="557"/>
      <c r="M1556" s="401" t="str">
        <f>IFERROR(VLOOKUP($L1556,[4]Insumos!$C$2:$F$517,2,FALSE),"")</f>
        <v/>
      </c>
      <c r="N1556" s="505"/>
      <c r="O1556" s="402" t="str">
        <f>IFERROR(VLOOKUP($L1556,[4]Insumos!$C$2:$F$517,3,FALSE),"")</f>
        <v/>
      </c>
      <c r="P1556" s="337" t="e">
        <f>+Tabla1[[#This Row],[Precio Unitario]]*Tabla1[[#This Row],[Cantidad de Insumos]]</f>
        <v>#VALUE!</v>
      </c>
      <c r="Q1556" s="402" t="str">
        <f>IFERROR(VLOOKUP($L1556,[4]Insumos!$C$2:$F$517,4,FALSE),"")</f>
        <v/>
      </c>
      <c r="R1556" s="571"/>
    </row>
    <row r="1557" spans="2:18" x14ac:dyDescent="0.25">
      <c r="B1557" s="403" t="str">
        <f>IF(Tabla1[[#This Row],[Código_Actividad]]="","",CONCATENATE(Tabla1[[#This Row],[POA]],".",Tabla1[[#This Row],[SRS]],".",Tabla1[[#This Row],[AREA]],".",Tabla1[[#This Row],[TIPO]]))</f>
        <v/>
      </c>
      <c r="C1557" s="403" t="str">
        <f>IF(Tabla1[[#This Row],[Código_Actividad]]="","",'Formulario PPGR1'!#REF!)</f>
        <v/>
      </c>
      <c r="D1557" s="403" t="str">
        <f>IF(Tabla1[[#This Row],[Código_Actividad]]="","",'Formulario PPGR1'!#REF!)</f>
        <v/>
      </c>
      <c r="E1557" s="403" t="str">
        <f>IF(Tabla1[[#This Row],[Código_Actividad]]="","",'Formulario PPGR1'!#REF!)</f>
        <v/>
      </c>
      <c r="F1557" s="403" t="str">
        <f>IF(Tabla1[[#This Row],[Código_Actividad]]="","",'Formulario PPGR1'!#REF!)</f>
        <v/>
      </c>
      <c r="G1557" s="400"/>
      <c r="H1557" s="419" t="str">
        <f>IFERROR(VLOOKUP(Tabla1[[#This Row],[Código_Actividad]],'Formulario PPGR2'!$H$10:$I$1048576,2,FALSE),"")</f>
        <v/>
      </c>
      <c r="I1557" s="336" t="str">
        <f>IFERROR(VLOOKUP(Tabla1[[#This Row],[Código_Actividad]],Tabla2[[Código]:[Total de Acciones ]],15,FALSE),"")</f>
        <v/>
      </c>
      <c r="J1557" s="556"/>
      <c r="K1557" s="558" t="str">
        <f>IFERROR(VLOOKUP($J1557,[13]LSIns!$B$5:$C$45,2,FALSE),"")</f>
        <v/>
      </c>
      <c r="L1557" s="557"/>
      <c r="M1557" s="401" t="str">
        <f>IFERROR(VLOOKUP($L1557,[4]Insumos!$C$2:$F$517,2,FALSE),"")</f>
        <v/>
      </c>
      <c r="N1557" s="505"/>
      <c r="O1557" s="402" t="str">
        <f>IFERROR(VLOOKUP($L1557,[4]Insumos!$C$2:$F$517,3,FALSE),"")</f>
        <v/>
      </c>
      <c r="P1557" s="337" t="e">
        <f>+Tabla1[[#This Row],[Precio Unitario]]*Tabla1[[#This Row],[Cantidad de Insumos]]</f>
        <v>#VALUE!</v>
      </c>
      <c r="Q1557" s="402" t="str">
        <f>IFERROR(VLOOKUP($L1557,[4]Insumos!$C$2:$F$517,4,FALSE),"")</f>
        <v/>
      </c>
      <c r="R1557" s="571"/>
    </row>
    <row r="1558" spans="2:18" x14ac:dyDescent="0.25">
      <c r="B1558" s="403" t="str">
        <f>IF(Tabla1[[#This Row],[Código_Actividad]]="","",CONCATENATE(Tabla1[[#This Row],[POA]],".",Tabla1[[#This Row],[SRS]],".",Tabla1[[#This Row],[AREA]],".",Tabla1[[#This Row],[TIPO]]))</f>
        <v/>
      </c>
      <c r="C1558" s="403" t="str">
        <f>IF(Tabla1[[#This Row],[Código_Actividad]]="","",'Formulario PPGR1'!#REF!)</f>
        <v/>
      </c>
      <c r="D1558" s="403" t="str">
        <f>IF(Tabla1[[#This Row],[Código_Actividad]]="","",'Formulario PPGR1'!#REF!)</f>
        <v/>
      </c>
      <c r="E1558" s="403" t="str">
        <f>IF(Tabla1[[#This Row],[Código_Actividad]]="","",'Formulario PPGR1'!#REF!)</f>
        <v/>
      </c>
      <c r="F1558" s="403" t="str">
        <f>IF(Tabla1[[#This Row],[Código_Actividad]]="","",'Formulario PPGR1'!#REF!)</f>
        <v/>
      </c>
      <c r="G1558" s="400"/>
      <c r="H1558" s="419" t="str">
        <f>IFERROR(VLOOKUP(Tabla1[[#This Row],[Código_Actividad]],'Formulario PPGR2'!$H$10:$I$1048576,2,FALSE),"")</f>
        <v/>
      </c>
      <c r="I1558" s="336" t="str">
        <f>IFERROR(VLOOKUP(Tabla1[[#This Row],[Código_Actividad]],Tabla2[[Código]:[Total de Acciones ]],15,FALSE),"")</f>
        <v/>
      </c>
      <c r="J1558" s="556"/>
      <c r="K1558" s="558" t="str">
        <f>IFERROR(VLOOKUP($J1558,[13]LSIns!$B$5:$C$45,2,FALSE),"")</f>
        <v/>
      </c>
      <c r="L1558" s="557"/>
      <c r="M1558" s="401" t="str">
        <f>IFERROR(VLOOKUP($L1558,[4]Insumos!$C$2:$F$517,2,FALSE),"")</f>
        <v/>
      </c>
      <c r="N1558" s="505"/>
      <c r="O1558" s="402" t="str">
        <f>IFERROR(VLOOKUP($L1558,[4]Insumos!$C$2:$F$517,3,FALSE),"")</f>
        <v/>
      </c>
      <c r="P1558" s="337" t="e">
        <f>+Tabla1[[#This Row],[Precio Unitario]]*Tabla1[[#This Row],[Cantidad de Insumos]]</f>
        <v>#VALUE!</v>
      </c>
      <c r="Q1558" s="402" t="str">
        <f>IFERROR(VLOOKUP($L1558,[4]Insumos!$C$2:$F$517,4,FALSE),"")</f>
        <v/>
      </c>
      <c r="R1558" s="571"/>
    </row>
    <row r="1559" spans="2:18" x14ac:dyDescent="0.25">
      <c r="B1559" s="403" t="str">
        <f>IF(Tabla1[[#This Row],[Código_Actividad]]="","",CONCATENATE(Tabla1[[#This Row],[POA]],".",Tabla1[[#This Row],[SRS]],".",Tabla1[[#This Row],[AREA]],".",Tabla1[[#This Row],[TIPO]]))</f>
        <v/>
      </c>
      <c r="C1559" s="403" t="str">
        <f>IF(Tabla1[[#This Row],[Código_Actividad]]="","",'Formulario PPGR1'!#REF!)</f>
        <v/>
      </c>
      <c r="D1559" s="403" t="str">
        <f>IF(Tabla1[[#This Row],[Código_Actividad]]="","",'Formulario PPGR1'!#REF!)</f>
        <v/>
      </c>
      <c r="E1559" s="403" t="str">
        <f>IF(Tabla1[[#This Row],[Código_Actividad]]="","",'Formulario PPGR1'!#REF!)</f>
        <v/>
      </c>
      <c r="F1559" s="403" t="str">
        <f>IF(Tabla1[[#This Row],[Código_Actividad]]="","",'Formulario PPGR1'!#REF!)</f>
        <v/>
      </c>
      <c r="G1559" s="400"/>
      <c r="H1559" s="419" t="str">
        <f>IFERROR(VLOOKUP(Tabla1[[#This Row],[Código_Actividad]],'Formulario PPGR2'!$H$10:$I$1048576,2,FALSE),"")</f>
        <v/>
      </c>
      <c r="I1559" s="336" t="str">
        <f>IFERROR(VLOOKUP(Tabla1[[#This Row],[Código_Actividad]],Tabla2[[Código]:[Total de Acciones ]],15,FALSE),"")</f>
        <v/>
      </c>
      <c r="J1559" s="556"/>
      <c r="K1559" s="558" t="str">
        <f>IFERROR(VLOOKUP($J1559,[13]LSIns!$B$5:$C$45,2,FALSE),"")</f>
        <v/>
      </c>
      <c r="L1559" s="557"/>
      <c r="M1559" s="401" t="str">
        <f>IFERROR(VLOOKUP($L1559,[4]Insumos!$C$2:$F$517,2,FALSE),"")</f>
        <v/>
      </c>
      <c r="N1559" s="505"/>
      <c r="O1559" s="402" t="str">
        <f>IFERROR(VLOOKUP($L1559,[4]Insumos!$C$2:$F$517,3,FALSE),"")</f>
        <v/>
      </c>
      <c r="P1559" s="337" t="e">
        <f>+Tabla1[[#This Row],[Precio Unitario]]*Tabla1[[#This Row],[Cantidad de Insumos]]</f>
        <v>#VALUE!</v>
      </c>
      <c r="Q1559" s="402" t="str">
        <f>IFERROR(VLOOKUP($L1559,[4]Insumos!$C$2:$F$517,4,FALSE),"")</f>
        <v/>
      </c>
      <c r="R1559" s="571"/>
    </row>
    <row r="1560" spans="2:18" x14ac:dyDescent="0.25">
      <c r="B1560" s="403" t="str">
        <f>IF(Tabla1[[#This Row],[Código_Actividad]]="","",CONCATENATE(Tabla1[[#This Row],[POA]],".",Tabla1[[#This Row],[SRS]],".",Tabla1[[#This Row],[AREA]],".",Tabla1[[#This Row],[TIPO]]))</f>
        <v/>
      </c>
      <c r="C1560" s="403" t="str">
        <f>IF(Tabla1[[#This Row],[Código_Actividad]]="","",'Formulario PPGR1'!#REF!)</f>
        <v/>
      </c>
      <c r="D1560" s="403" t="str">
        <f>IF(Tabla1[[#This Row],[Código_Actividad]]="","",'Formulario PPGR1'!#REF!)</f>
        <v/>
      </c>
      <c r="E1560" s="403" t="str">
        <f>IF(Tabla1[[#This Row],[Código_Actividad]]="","",'Formulario PPGR1'!#REF!)</f>
        <v/>
      </c>
      <c r="F1560" s="403" t="str">
        <f>IF(Tabla1[[#This Row],[Código_Actividad]]="","",'Formulario PPGR1'!#REF!)</f>
        <v/>
      </c>
      <c r="G1560" s="400"/>
      <c r="H1560" s="419" t="str">
        <f>IFERROR(VLOOKUP(Tabla1[[#This Row],[Código_Actividad]],'Formulario PPGR2'!$H$10:$I$1048576,2,FALSE),"")</f>
        <v/>
      </c>
      <c r="I1560" s="336" t="str">
        <f>IFERROR(VLOOKUP(Tabla1[[#This Row],[Código_Actividad]],Tabla2[[Código]:[Total de Acciones ]],15,FALSE),"")</f>
        <v/>
      </c>
      <c r="J1560" s="556"/>
      <c r="K1560" s="558" t="str">
        <f>IFERROR(VLOOKUP($J1560,[13]LSIns!$B$5:$C$45,2,FALSE),"")</f>
        <v/>
      </c>
      <c r="L1560" s="557"/>
      <c r="M1560" s="401" t="str">
        <f>IFERROR(VLOOKUP($L1560,[4]Insumos!$C$2:$F$517,2,FALSE),"")</f>
        <v/>
      </c>
      <c r="N1560" s="505"/>
      <c r="O1560" s="402" t="str">
        <f>IFERROR(VLOOKUP($L1560,[4]Insumos!$C$2:$F$517,3,FALSE),"")</f>
        <v/>
      </c>
      <c r="P1560" s="337" t="e">
        <f>+Tabla1[[#This Row],[Precio Unitario]]*Tabla1[[#This Row],[Cantidad de Insumos]]</f>
        <v>#VALUE!</v>
      </c>
      <c r="Q1560" s="402" t="str">
        <f>IFERROR(VLOOKUP($L1560,[4]Insumos!$C$2:$F$517,4,FALSE),"")</f>
        <v/>
      </c>
      <c r="R1560" s="571"/>
    </row>
    <row r="1561" spans="2:18" x14ac:dyDescent="0.25">
      <c r="B1561" s="403" t="str">
        <f>IF(Tabla1[[#This Row],[Código_Actividad]]="","",CONCATENATE(Tabla1[[#This Row],[POA]],".",Tabla1[[#This Row],[SRS]],".",Tabla1[[#This Row],[AREA]],".",Tabla1[[#This Row],[TIPO]]))</f>
        <v/>
      </c>
      <c r="C1561" s="403" t="str">
        <f>IF(Tabla1[[#This Row],[Código_Actividad]]="","",'Formulario PPGR1'!#REF!)</f>
        <v/>
      </c>
      <c r="D1561" s="403" t="str">
        <f>IF(Tabla1[[#This Row],[Código_Actividad]]="","",'Formulario PPGR1'!#REF!)</f>
        <v/>
      </c>
      <c r="E1561" s="403" t="str">
        <f>IF(Tabla1[[#This Row],[Código_Actividad]]="","",'Formulario PPGR1'!#REF!)</f>
        <v/>
      </c>
      <c r="F1561" s="403" t="str">
        <f>IF(Tabla1[[#This Row],[Código_Actividad]]="","",'Formulario PPGR1'!#REF!)</f>
        <v/>
      </c>
      <c r="G1561" s="400"/>
      <c r="H1561" s="419" t="str">
        <f>IFERROR(VLOOKUP(Tabla1[[#This Row],[Código_Actividad]],'Formulario PPGR2'!$H$10:$I$1048576,2,FALSE),"")</f>
        <v/>
      </c>
      <c r="I1561" s="336" t="str">
        <f>IFERROR(VLOOKUP(Tabla1[[#This Row],[Código_Actividad]],Tabla2[[Código]:[Total de Acciones ]],15,FALSE),"")</f>
        <v/>
      </c>
      <c r="J1561" s="556"/>
      <c r="K1561" s="558" t="str">
        <f>IFERROR(VLOOKUP($J1561,[13]LSIns!$B$5:$C$45,2,FALSE),"")</f>
        <v/>
      </c>
      <c r="L1561" s="557"/>
      <c r="M1561" s="401" t="str">
        <f>IFERROR(VLOOKUP($L1561,[4]Insumos!$C$2:$F$517,2,FALSE),"")</f>
        <v/>
      </c>
      <c r="N1561" s="505"/>
      <c r="O1561" s="402" t="str">
        <f>IFERROR(VLOOKUP($L1561,[4]Insumos!$C$2:$F$517,3,FALSE),"")</f>
        <v/>
      </c>
      <c r="P1561" s="337" t="e">
        <f>+Tabla1[[#This Row],[Precio Unitario]]*Tabla1[[#This Row],[Cantidad de Insumos]]</f>
        <v>#VALUE!</v>
      </c>
      <c r="Q1561" s="402" t="str">
        <f>IFERROR(VLOOKUP($L1561,[4]Insumos!$C$2:$F$517,4,FALSE),"")</f>
        <v/>
      </c>
      <c r="R1561" s="571"/>
    </row>
    <row r="1562" spans="2:18" x14ac:dyDescent="0.25">
      <c r="B1562" s="403" t="str">
        <f>IF(Tabla1[[#This Row],[Código_Actividad]]="","",CONCATENATE(Tabla1[[#This Row],[POA]],".",Tabla1[[#This Row],[SRS]],".",Tabla1[[#This Row],[AREA]],".",Tabla1[[#This Row],[TIPO]]))</f>
        <v/>
      </c>
      <c r="C1562" s="403" t="str">
        <f>IF(Tabla1[[#This Row],[Código_Actividad]]="","",'Formulario PPGR1'!#REF!)</f>
        <v/>
      </c>
      <c r="D1562" s="403" t="str">
        <f>IF(Tabla1[[#This Row],[Código_Actividad]]="","",'Formulario PPGR1'!#REF!)</f>
        <v/>
      </c>
      <c r="E1562" s="403" t="str">
        <f>IF(Tabla1[[#This Row],[Código_Actividad]]="","",'Formulario PPGR1'!#REF!)</f>
        <v/>
      </c>
      <c r="F1562" s="403" t="str">
        <f>IF(Tabla1[[#This Row],[Código_Actividad]]="","",'Formulario PPGR1'!#REF!)</f>
        <v/>
      </c>
      <c r="G1562" s="400"/>
      <c r="H1562" s="419" t="str">
        <f>IFERROR(VLOOKUP(Tabla1[[#This Row],[Código_Actividad]],'Formulario PPGR2'!$H$10:$I$1048576,2,FALSE),"")</f>
        <v/>
      </c>
      <c r="I1562" s="336" t="str">
        <f>IFERROR(VLOOKUP(Tabla1[[#This Row],[Código_Actividad]],Tabla2[[Código]:[Total de Acciones ]],15,FALSE),"")</f>
        <v/>
      </c>
      <c r="J1562" s="556"/>
      <c r="K1562" s="558" t="str">
        <f>IFERROR(VLOOKUP($J1562,[13]LSIns!$B$5:$C$45,2,FALSE),"")</f>
        <v/>
      </c>
      <c r="L1562" s="557"/>
      <c r="M1562" s="401" t="str">
        <f>IFERROR(VLOOKUP($L1562,[4]Insumos!$C$2:$F$517,2,FALSE),"")</f>
        <v/>
      </c>
      <c r="N1562" s="505"/>
      <c r="O1562" s="402" t="str">
        <f>IFERROR(VLOOKUP($L1562,[4]Insumos!$C$2:$F$517,3,FALSE),"")</f>
        <v/>
      </c>
      <c r="P1562" s="337" t="e">
        <f>+Tabla1[[#This Row],[Precio Unitario]]*Tabla1[[#This Row],[Cantidad de Insumos]]</f>
        <v>#VALUE!</v>
      </c>
      <c r="Q1562" s="402" t="str">
        <f>IFERROR(VLOOKUP($L1562,[4]Insumos!$C$2:$F$517,4,FALSE),"")</f>
        <v/>
      </c>
      <c r="R1562" s="571"/>
    </row>
    <row r="1563" spans="2:18" x14ac:dyDescent="0.25">
      <c r="B1563" s="403" t="str">
        <f>IF(Tabla1[[#This Row],[Código_Actividad]]="","",CONCATENATE(Tabla1[[#This Row],[POA]],".",Tabla1[[#This Row],[SRS]],".",Tabla1[[#This Row],[AREA]],".",Tabla1[[#This Row],[TIPO]]))</f>
        <v/>
      </c>
      <c r="C1563" s="403" t="str">
        <f>IF(Tabla1[[#This Row],[Código_Actividad]]="","",'Formulario PPGR1'!#REF!)</f>
        <v/>
      </c>
      <c r="D1563" s="403" t="str">
        <f>IF(Tabla1[[#This Row],[Código_Actividad]]="","",'Formulario PPGR1'!#REF!)</f>
        <v/>
      </c>
      <c r="E1563" s="403" t="str">
        <f>IF(Tabla1[[#This Row],[Código_Actividad]]="","",'Formulario PPGR1'!#REF!)</f>
        <v/>
      </c>
      <c r="F1563" s="403" t="str">
        <f>IF(Tabla1[[#This Row],[Código_Actividad]]="","",'Formulario PPGR1'!#REF!)</f>
        <v/>
      </c>
      <c r="G1563" s="400"/>
      <c r="H1563" s="419" t="str">
        <f>IFERROR(VLOOKUP(Tabla1[[#This Row],[Código_Actividad]],'Formulario PPGR2'!$H$10:$I$1048576,2,FALSE),"")</f>
        <v/>
      </c>
      <c r="I1563" s="336" t="str">
        <f>IFERROR(VLOOKUP(Tabla1[[#This Row],[Código_Actividad]],Tabla2[[Código]:[Total de Acciones ]],15,FALSE),"")</f>
        <v/>
      </c>
      <c r="J1563" s="556"/>
      <c r="K1563" s="558" t="str">
        <f>IFERROR(VLOOKUP($J1563,[13]LSIns!$B$5:$C$45,2,FALSE),"")</f>
        <v/>
      </c>
      <c r="L1563" s="557"/>
      <c r="M1563" s="401" t="str">
        <f>IFERROR(VLOOKUP($L1563,[4]Insumos!$C$2:$F$517,2,FALSE),"")</f>
        <v/>
      </c>
      <c r="N1563" s="505"/>
      <c r="O1563" s="402" t="str">
        <f>IFERROR(VLOOKUP($L1563,[4]Insumos!$C$2:$F$517,3,FALSE),"")</f>
        <v/>
      </c>
      <c r="P1563" s="337" t="e">
        <f>+Tabla1[[#This Row],[Precio Unitario]]*Tabla1[[#This Row],[Cantidad de Insumos]]</f>
        <v>#VALUE!</v>
      </c>
      <c r="Q1563" s="402" t="str">
        <f>IFERROR(VLOOKUP($L1563,[4]Insumos!$C$2:$F$517,4,FALSE),"")</f>
        <v/>
      </c>
      <c r="R1563" s="571"/>
    </row>
    <row r="1564" spans="2:18" x14ac:dyDescent="0.25">
      <c r="B1564" s="403" t="str">
        <f>IF(Tabla1[[#This Row],[Código_Actividad]]="","",CONCATENATE(Tabla1[[#This Row],[POA]],".",Tabla1[[#This Row],[SRS]],".",Tabla1[[#This Row],[AREA]],".",Tabla1[[#This Row],[TIPO]]))</f>
        <v/>
      </c>
      <c r="C1564" s="403" t="str">
        <f>IF(Tabla1[[#This Row],[Código_Actividad]]="","",'Formulario PPGR1'!#REF!)</f>
        <v/>
      </c>
      <c r="D1564" s="403" t="str">
        <f>IF(Tabla1[[#This Row],[Código_Actividad]]="","",'Formulario PPGR1'!#REF!)</f>
        <v/>
      </c>
      <c r="E1564" s="403" t="str">
        <f>IF(Tabla1[[#This Row],[Código_Actividad]]="","",'Formulario PPGR1'!#REF!)</f>
        <v/>
      </c>
      <c r="F1564" s="403" t="str">
        <f>IF(Tabla1[[#This Row],[Código_Actividad]]="","",'Formulario PPGR1'!#REF!)</f>
        <v/>
      </c>
      <c r="G1564" s="400"/>
      <c r="H1564" s="419" t="str">
        <f>IFERROR(VLOOKUP(Tabla1[[#This Row],[Código_Actividad]],'Formulario PPGR2'!$H$10:$I$1048576,2,FALSE),"")</f>
        <v/>
      </c>
      <c r="I1564" s="336" t="str">
        <f>IFERROR(VLOOKUP(Tabla1[[#This Row],[Código_Actividad]],Tabla2[[Código]:[Total de Acciones ]],15,FALSE),"")</f>
        <v/>
      </c>
      <c r="J1564" s="556"/>
      <c r="K1564" s="558" t="str">
        <f>IFERROR(VLOOKUP($J1564,[13]LSIns!$B$5:$C$45,2,FALSE),"")</f>
        <v/>
      </c>
      <c r="L1564" s="557"/>
      <c r="M1564" s="401" t="str">
        <f>IFERROR(VLOOKUP($L1564,[4]Insumos!$C$2:$F$517,2,FALSE),"")</f>
        <v/>
      </c>
      <c r="N1564" s="505"/>
      <c r="O1564" s="402" t="str">
        <f>IFERROR(VLOOKUP($L1564,[4]Insumos!$C$2:$F$517,3,FALSE),"")</f>
        <v/>
      </c>
      <c r="P1564" s="337" t="e">
        <f>+Tabla1[[#This Row],[Precio Unitario]]*Tabla1[[#This Row],[Cantidad de Insumos]]</f>
        <v>#VALUE!</v>
      </c>
      <c r="Q1564" s="402" t="str">
        <f>IFERROR(VLOOKUP($L1564,[4]Insumos!$C$2:$F$517,4,FALSE),"")</f>
        <v/>
      </c>
      <c r="R1564" s="571"/>
    </row>
    <row r="1565" spans="2:18" x14ac:dyDescent="0.25">
      <c r="B1565" s="403" t="str">
        <f>IF(Tabla1[[#This Row],[Código_Actividad]]="","",CONCATENATE(Tabla1[[#This Row],[POA]],".",Tabla1[[#This Row],[SRS]],".",Tabla1[[#This Row],[AREA]],".",Tabla1[[#This Row],[TIPO]]))</f>
        <v/>
      </c>
      <c r="C1565" s="403" t="str">
        <f>IF(Tabla1[[#This Row],[Código_Actividad]]="","",'Formulario PPGR1'!#REF!)</f>
        <v/>
      </c>
      <c r="D1565" s="403" t="str">
        <f>IF(Tabla1[[#This Row],[Código_Actividad]]="","",'Formulario PPGR1'!#REF!)</f>
        <v/>
      </c>
      <c r="E1565" s="403" t="str">
        <f>IF(Tabla1[[#This Row],[Código_Actividad]]="","",'Formulario PPGR1'!#REF!)</f>
        <v/>
      </c>
      <c r="F1565" s="403" t="str">
        <f>IF(Tabla1[[#This Row],[Código_Actividad]]="","",'Formulario PPGR1'!#REF!)</f>
        <v/>
      </c>
      <c r="G1565" s="400"/>
      <c r="H1565" s="419" t="str">
        <f>IFERROR(VLOOKUP(Tabla1[[#This Row],[Código_Actividad]],'Formulario PPGR2'!$H$10:$I$1048576,2,FALSE),"")</f>
        <v/>
      </c>
      <c r="I1565" s="336" t="str">
        <f>IFERROR(VLOOKUP(Tabla1[[#This Row],[Código_Actividad]],Tabla2[[Código]:[Total de Acciones ]],15,FALSE),"")</f>
        <v/>
      </c>
      <c r="J1565" s="556"/>
      <c r="K1565" s="558" t="str">
        <f>IFERROR(VLOOKUP($J1565,[13]LSIns!$B$5:$C$45,2,FALSE),"")</f>
        <v/>
      </c>
      <c r="L1565" s="557"/>
      <c r="M1565" s="401" t="str">
        <f>IFERROR(VLOOKUP($L1565,[4]Insumos!$C$2:$F$517,2,FALSE),"")</f>
        <v/>
      </c>
      <c r="N1565" s="505"/>
      <c r="O1565" s="402" t="str">
        <f>IFERROR(VLOOKUP($L1565,[4]Insumos!$C$2:$F$517,3,FALSE),"")</f>
        <v/>
      </c>
      <c r="P1565" s="337" t="e">
        <f>+Tabla1[[#This Row],[Precio Unitario]]*Tabla1[[#This Row],[Cantidad de Insumos]]</f>
        <v>#VALUE!</v>
      </c>
      <c r="Q1565" s="402" t="str">
        <f>IFERROR(VLOOKUP($L1565,[4]Insumos!$C$2:$F$517,4,FALSE),"")</f>
        <v/>
      </c>
      <c r="R1565" s="571"/>
    </row>
    <row r="1566" spans="2:18" x14ac:dyDescent="0.25">
      <c r="B1566" s="403" t="str">
        <f>IF(Tabla1[[#This Row],[Código_Actividad]]="","",CONCATENATE(Tabla1[[#This Row],[POA]],".",Tabla1[[#This Row],[SRS]],".",Tabla1[[#This Row],[AREA]],".",Tabla1[[#This Row],[TIPO]]))</f>
        <v/>
      </c>
      <c r="C1566" s="403" t="str">
        <f>IF(Tabla1[[#This Row],[Código_Actividad]]="","",'Formulario PPGR1'!#REF!)</f>
        <v/>
      </c>
      <c r="D1566" s="403" t="str">
        <f>IF(Tabla1[[#This Row],[Código_Actividad]]="","",'Formulario PPGR1'!#REF!)</f>
        <v/>
      </c>
      <c r="E1566" s="403" t="str">
        <f>IF(Tabla1[[#This Row],[Código_Actividad]]="","",'Formulario PPGR1'!#REF!)</f>
        <v/>
      </c>
      <c r="F1566" s="403" t="str">
        <f>IF(Tabla1[[#This Row],[Código_Actividad]]="","",'Formulario PPGR1'!#REF!)</f>
        <v/>
      </c>
      <c r="G1566" s="400"/>
      <c r="H1566" s="419" t="str">
        <f>IFERROR(VLOOKUP(Tabla1[[#This Row],[Código_Actividad]],'Formulario PPGR2'!$H$10:$I$1048576,2,FALSE),"")</f>
        <v/>
      </c>
      <c r="I1566" s="336" t="str">
        <f>IFERROR(VLOOKUP(Tabla1[[#This Row],[Código_Actividad]],Tabla2[[Código]:[Total de Acciones ]],15,FALSE),"")</f>
        <v/>
      </c>
      <c r="J1566" s="556"/>
      <c r="K1566" s="558" t="str">
        <f>IFERROR(VLOOKUP($J1566,[13]LSIns!$B$5:$C$45,2,FALSE),"")</f>
        <v/>
      </c>
      <c r="L1566" s="557"/>
      <c r="M1566" s="401" t="str">
        <f>IFERROR(VLOOKUP($L1566,[4]Insumos!$C$2:$F$517,2,FALSE),"")</f>
        <v/>
      </c>
      <c r="N1566" s="505"/>
      <c r="O1566" s="402" t="str">
        <f>IFERROR(VLOOKUP($L1566,[4]Insumos!$C$2:$F$517,3,FALSE),"")</f>
        <v/>
      </c>
      <c r="P1566" s="337" t="e">
        <f>+Tabla1[[#This Row],[Precio Unitario]]*Tabla1[[#This Row],[Cantidad de Insumos]]</f>
        <v>#VALUE!</v>
      </c>
      <c r="Q1566" s="402" t="str">
        <f>IFERROR(VLOOKUP($L1566,[4]Insumos!$C$2:$F$517,4,FALSE),"")</f>
        <v/>
      </c>
      <c r="R1566" s="571"/>
    </row>
    <row r="1567" spans="2:18" x14ac:dyDescent="0.25">
      <c r="B1567" s="403" t="str">
        <f>IF(Tabla1[[#This Row],[Código_Actividad]]="","",CONCATENATE(Tabla1[[#This Row],[POA]],".",Tabla1[[#This Row],[SRS]],".",Tabla1[[#This Row],[AREA]],".",Tabla1[[#This Row],[TIPO]]))</f>
        <v/>
      </c>
      <c r="C1567" s="403" t="str">
        <f>IF(Tabla1[[#This Row],[Código_Actividad]]="","",'Formulario PPGR1'!#REF!)</f>
        <v/>
      </c>
      <c r="D1567" s="403" t="str">
        <f>IF(Tabla1[[#This Row],[Código_Actividad]]="","",'Formulario PPGR1'!#REF!)</f>
        <v/>
      </c>
      <c r="E1567" s="403" t="str">
        <f>IF(Tabla1[[#This Row],[Código_Actividad]]="","",'Formulario PPGR1'!#REF!)</f>
        <v/>
      </c>
      <c r="F1567" s="403" t="str">
        <f>IF(Tabla1[[#This Row],[Código_Actividad]]="","",'Formulario PPGR1'!#REF!)</f>
        <v/>
      </c>
      <c r="G1567" s="400"/>
      <c r="H1567" s="419" t="str">
        <f>IFERROR(VLOOKUP(Tabla1[[#This Row],[Código_Actividad]],'Formulario PPGR2'!$H$10:$I$1048576,2,FALSE),"")</f>
        <v/>
      </c>
      <c r="I1567" s="336" t="str">
        <f>IFERROR(VLOOKUP(Tabla1[[#This Row],[Código_Actividad]],Tabla2[[Código]:[Total de Acciones ]],15,FALSE),"")</f>
        <v/>
      </c>
      <c r="J1567" s="556"/>
      <c r="K1567" s="558" t="str">
        <f>IFERROR(VLOOKUP($J1567,[13]LSIns!$B$5:$C$45,2,FALSE),"")</f>
        <v/>
      </c>
      <c r="L1567" s="557"/>
      <c r="M1567" s="401" t="str">
        <f>IFERROR(VLOOKUP($L1567,[4]Insumos!$C$2:$F$517,2,FALSE),"")</f>
        <v/>
      </c>
      <c r="N1567" s="505"/>
      <c r="O1567" s="402" t="str">
        <f>IFERROR(VLOOKUP($L1567,[4]Insumos!$C$2:$F$517,3,FALSE),"")</f>
        <v/>
      </c>
      <c r="P1567" s="337" t="e">
        <f>+Tabla1[[#This Row],[Precio Unitario]]*Tabla1[[#This Row],[Cantidad de Insumos]]</f>
        <v>#VALUE!</v>
      </c>
      <c r="Q1567" s="402" t="str">
        <f>IFERROR(VLOOKUP($L1567,[4]Insumos!$C$2:$F$517,4,FALSE),"")</f>
        <v/>
      </c>
      <c r="R1567" s="571"/>
    </row>
    <row r="1568" spans="2:18" x14ac:dyDescent="0.25">
      <c r="B1568" s="403" t="str">
        <f>IF(Tabla1[[#This Row],[Código_Actividad]]="","",CONCATENATE(Tabla1[[#This Row],[POA]],".",Tabla1[[#This Row],[SRS]],".",Tabla1[[#This Row],[AREA]],".",Tabla1[[#This Row],[TIPO]]))</f>
        <v/>
      </c>
      <c r="C1568" s="403" t="str">
        <f>IF(Tabla1[[#This Row],[Código_Actividad]]="","",'Formulario PPGR1'!#REF!)</f>
        <v/>
      </c>
      <c r="D1568" s="403" t="str">
        <f>IF(Tabla1[[#This Row],[Código_Actividad]]="","",'Formulario PPGR1'!#REF!)</f>
        <v/>
      </c>
      <c r="E1568" s="403" t="str">
        <f>IF(Tabla1[[#This Row],[Código_Actividad]]="","",'Formulario PPGR1'!#REF!)</f>
        <v/>
      </c>
      <c r="F1568" s="403" t="str">
        <f>IF(Tabla1[[#This Row],[Código_Actividad]]="","",'Formulario PPGR1'!#REF!)</f>
        <v/>
      </c>
      <c r="G1568" s="400"/>
      <c r="H1568" s="419" t="str">
        <f>IFERROR(VLOOKUP(Tabla1[[#This Row],[Código_Actividad]],'Formulario PPGR2'!$H$10:$I$1048576,2,FALSE),"")</f>
        <v/>
      </c>
      <c r="I1568" s="336" t="str">
        <f>IFERROR(VLOOKUP(Tabla1[[#This Row],[Código_Actividad]],Tabla2[[Código]:[Total de Acciones ]],15,FALSE),"")</f>
        <v/>
      </c>
      <c r="J1568" s="556"/>
      <c r="K1568" s="558" t="str">
        <f>IFERROR(VLOOKUP($J1568,[13]LSIns!$B$5:$C$45,2,FALSE),"")</f>
        <v/>
      </c>
      <c r="L1568" s="557"/>
      <c r="M1568" s="401" t="str">
        <f>IFERROR(VLOOKUP($L1568,[4]Insumos!$C$2:$F$517,2,FALSE),"")</f>
        <v/>
      </c>
      <c r="N1568" s="505"/>
      <c r="O1568" s="402" t="str">
        <f>IFERROR(VLOOKUP($L1568,[4]Insumos!$C$2:$F$517,3,FALSE),"")</f>
        <v/>
      </c>
      <c r="P1568" s="337" t="e">
        <f>+Tabla1[[#This Row],[Precio Unitario]]*Tabla1[[#This Row],[Cantidad de Insumos]]</f>
        <v>#VALUE!</v>
      </c>
      <c r="Q1568" s="402" t="str">
        <f>IFERROR(VLOOKUP($L1568,[4]Insumos!$C$2:$F$517,4,FALSE),"")</f>
        <v/>
      </c>
      <c r="R1568" s="571"/>
    </row>
    <row r="1569" spans="2:18" x14ac:dyDescent="0.25">
      <c r="B1569" s="403" t="str">
        <f>IF(Tabla1[[#This Row],[Código_Actividad]]="","",CONCATENATE(Tabla1[[#This Row],[POA]],".",Tabla1[[#This Row],[SRS]],".",Tabla1[[#This Row],[AREA]],".",Tabla1[[#This Row],[TIPO]]))</f>
        <v/>
      </c>
      <c r="C1569" s="403" t="str">
        <f>IF(Tabla1[[#This Row],[Código_Actividad]]="","",'Formulario PPGR1'!#REF!)</f>
        <v/>
      </c>
      <c r="D1569" s="403" t="str">
        <f>IF(Tabla1[[#This Row],[Código_Actividad]]="","",'Formulario PPGR1'!#REF!)</f>
        <v/>
      </c>
      <c r="E1569" s="403" t="str">
        <f>IF(Tabla1[[#This Row],[Código_Actividad]]="","",'Formulario PPGR1'!#REF!)</f>
        <v/>
      </c>
      <c r="F1569" s="403" t="str">
        <f>IF(Tabla1[[#This Row],[Código_Actividad]]="","",'Formulario PPGR1'!#REF!)</f>
        <v/>
      </c>
      <c r="G1569" s="400"/>
      <c r="H1569" s="419" t="str">
        <f>IFERROR(VLOOKUP(Tabla1[[#This Row],[Código_Actividad]],'Formulario PPGR2'!$H$10:$I$1048576,2,FALSE),"")</f>
        <v/>
      </c>
      <c r="I1569" s="336" t="str">
        <f>IFERROR(VLOOKUP(Tabla1[[#This Row],[Código_Actividad]],Tabla2[[Código]:[Total de Acciones ]],15,FALSE),"")</f>
        <v/>
      </c>
      <c r="J1569" s="556"/>
      <c r="K1569" s="558" t="str">
        <f>IFERROR(VLOOKUP($J1569,[13]LSIns!$B$5:$C$45,2,FALSE),"")</f>
        <v/>
      </c>
      <c r="L1569" s="557"/>
      <c r="M1569" s="401" t="str">
        <f>IFERROR(VLOOKUP($L1569,[4]Insumos!$C$2:$F$517,2,FALSE),"")</f>
        <v/>
      </c>
      <c r="N1569" s="505"/>
      <c r="O1569" s="402" t="str">
        <f>IFERROR(VLOOKUP($L1569,[4]Insumos!$C$2:$F$517,3,FALSE),"")</f>
        <v/>
      </c>
      <c r="P1569" s="337" t="e">
        <f>+Tabla1[[#This Row],[Precio Unitario]]*Tabla1[[#This Row],[Cantidad de Insumos]]</f>
        <v>#VALUE!</v>
      </c>
      <c r="Q1569" s="402" t="str">
        <f>IFERROR(VLOOKUP($L1569,[4]Insumos!$C$2:$F$517,4,FALSE),"")</f>
        <v/>
      </c>
      <c r="R1569" s="571"/>
    </row>
    <row r="1570" spans="2:18" x14ac:dyDescent="0.25">
      <c r="B1570" s="403" t="str">
        <f>IF(Tabla1[[#This Row],[Código_Actividad]]="","",CONCATENATE(Tabla1[[#This Row],[POA]],".",Tabla1[[#This Row],[SRS]],".",Tabla1[[#This Row],[AREA]],".",Tabla1[[#This Row],[TIPO]]))</f>
        <v/>
      </c>
      <c r="C1570" s="403" t="str">
        <f>IF(Tabla1[[#This Row],[Código_Actividad]]="","",'Formulario PPGR1'!#REF!)</f>
        <v/>
      </c>
      <c r="D1570" s="403" t="str">
        <f>IF(Tabla1[[#This Row],[Código_Actividad]]="","",'Formulario PPGR1'!#REF!)</f>
        <v/>
      </c>
      <c r="E1570" s="403" t="str">
        <f>IF(Tabla1[[#This Row],[Código_Actividad]]="","",'Formulario PPGR1'!#REF!)</f>
        <v/>
      </c>
      <c r="F1570" s="403" t="str">
        <f>IF(Tabla1[[#This Row],[Código_Actividad]]="","",'Formulario PPGR1'!#REF!)</f>
        <v/>
      </c>
      <c r="G1570" s="400"/>
      <c r="H1570" s="419" t="str">
        <f>IFERROR(VLOOKUP(Tabla1[[#This Row],[Código_Actividad]],'Formulario PPGR2'!$H$10:$I$1048576,2,FALSE),"")</f>
        <v/>
      </c>
      <c r="I1570" s="336" t="str">
        <f>IFERROR(VLOOKUP(Tabla1[[#This Row],[Código_Actividad]],Tabla2[[Código]:[Total de Acciones ]],15,FALSE),"")</f>
        <v/>
      </c>
      <c r="J1570" s="556"/>
      <c r="K1570" s="558" t="str">
        <f>IFERROR(VLOOKUP($J1570,[13]LSIns!$B$5:$C$45,2,FALSE),"")</f>
        <v/>
      </c>
      <c r="L1570" s="557"/>
      <c r="M1570" s="401" t="str">
        <f>IFERROR(VLOOKUP($L1570,[4]Insumos!$C$2:$F$517,2,FALSE),"")</f>
        <v/>
      </c>
      <c r="N1570" s="505"/>
      <c r="O1570" s="402" t="str">
        <f>IFERROR(VLOOKUP($L1570,[4]Insumos!$C$2:$F$517,3,FALSE),"")</f>
        <v/>
      </c>
      <c r="P1570" s="337" t="e">
        <f>+Tabla1[[#This Row],[Precio Unitario]]*Tabla1[[#This Row],[Cantidad de Insumos]]</f>
        <v>#VALUE!</v>
      </c>
      <c r="Q1570" s="402" t="str">
        <f>IFERROR(VLOOKUP($L1570,[4]Insumos!$C$2:$F$517,4,FALSE),"")</f>
        <v/>
      </c>
      <c r="R1570" s="571"/>
    </row>
    <row r="1571" spans="2:18" x14ac:dyDescent="0.25">
      <c r="B1571" s="403" t="str">
        <f>IF(Tabla1[[#This Row],[Código_Actividad]]="","",CONCATENATE(Tabla1[[#This Row],[POA]],".",Tabla1[[#This Row],[SRS]],".",Tabla1[[#This Row],[AREA]],".",Tabla1[[#This Row],[TIPO]]))</f>
        <v/>
      </c>
      <c r="C1571" s="403" t="str">
        <f>IF(Tabla1[[#This Row],[Código_Actividad]]="","",'Formulario PPGR1'!#REF!)</f>
        <v/>
      </c>
      <c r="D1571" s="403" t="str">
        <f>IF(Tabla1[[#This Row],[Código_Actividad]]="","",'Formulario PPGR1'!#REF!)</f>
        <v/>
      </c>
      <c r="E1571" s="403" t="str">
        <f>IF(Tabla1[[#This Row],[Código_Actividad]]="","",'Formulario PPGR1'!#REF!)</f>
        <v/>
      </c>
      <c r="F1571" s="403" t="str">
        <f>IF(Tabla1[[#This Row],[Código_Actividad]]="","",'Formulario PPGR1'!#REF!)</f>
        <v/>
      </c>
      <c r="G1571" s="400"/>
      <c r="H1571" s="419" t="str">
        <f>IFERROR(VLOOKUP(Tabla1[[#This Row],[Código_Actividad]],'Formulario PPGR2'!$H$10:$I$1048576,2,FALSE),"")</f>
        <v/>
      </c>
      <c r="I1571" s="336" t="str">
        <f>IFERROR(VLOOKUP(Tabla1[[#This Row],[Código_Actividad]],Tabla2[[Código]:[Total de Acciones ]],15,FALSE),"")</f>
        <v/>
      </c>
      <c r="J1571" s="556"/>
      <c r="K1571" s="558" t="str">
        <f>IFERROR(VLOOKUP($J1571,[13]LSIns!$B$5:$C$45,2,FALSE),"")</f>
        <v/>
      </c>
      <c r="L1571" s="557"/>
      <c r="M1571" s="401" t="str">
        <f>IFERROR(VLOOKUP($L1571,[4]Insumos!$C$2:$F$517,2,FALSE),"")</f>
        <v/>
      </c>
      <c r="N1571" s="505"/>
      <c r="O1571" s="402" t="str">
        <f>IFERROR(VLOOKUP($L1571,[4]Insumos!$C$2:$F$517,3,FALSE),"")</f>
        <v/>
      </c>
      <c r="P1571" s="337" t="e">
        <f>+Tabla1[[#This Row],[Precio Unitario]]*Tabla1[[#This Row],[Cantidad de Insumos]]</f>
        <v>#VALUE!</v>
      </c>
      <c r="Q1571" s="402" t="str">
        <f>IFERROR(VLOOKUP($L1571,[4]Insumos!$C$2:$F$517,4,FALSE),"")</f>
        <v/>
      </c>
      <c r="R1571" s="571"/>
    </row>
    <row r="1572" spans="2:18" x14ac:dyDescent="0.25">
      <c r="B1572" s="403" t="str">
        <f>IF(Tabla1[[#This Row],[Código_Actividad]]="","",CONCATENATE(Tabla1[[#This Row],[POA]],".",Tabla1[[#This Row],[SRS]],".",Tabla1[[#This Row],[AREA]],".",Tabla1[[#This Row],[TIPO]]))</f>
        <v/>
      </c>
      <c r="C1572" s="403" t="str">
        <f>IF(Tabla1[[#This Row],[Código_Actividad]]="","",'Formulario PPGR1'!#REF!)</f>
        <v/>
      </c>
      <c r="D1572" s="403" t="str">
        <f>IF(Tabla1[[#This Row],[Código_Actividad]]="","",'Formulario PPGR1'!#REF!)</f>
        <v/>
      </c>
      <c r="E1572" s="403" t="str">
        <f>IF(Tabla1[[#This Row],[Código_Actividad]]="","",'Formulario PPGR1'!#REF!)</f>
        <v/>
      </c>
      <c r="F1572" s="403" t="str">
        <f>IF(Tabla1[[#This Row],[Código_Actividad]]="","",'Formulario PPGR1'!#REF!)</f>
        <v/>
      </c>
      <c r="G1572" s="400"/>
      <c r="H1572" s="419" t="str">
        <f>IFERROR(VLOOKUP(Tabla1[[#This Row],[Código_Actividad]],'Formulario PPGR2'!$H$10:$I$1048576,2,FALSE),"")</f>
        <v/>
      </c>
      <c r="I1572" s="336" t="str">
        <f>IFERROR(VLOOKUP(Tabla1[[#This Row],[Código_Actividad]],Tabla2[[Código]:[Total de Acciones ]],15,FALSE),"")</f>
        <v/>
      </c>
      <c r="J1572" s="556"/>
      <c r="K1572" s="558" t="str">
        <f>IFERROR(VLOOKUP($J1572,[13]LSIns!$B$5:$C$45,2,FALSE),"")</f>
        <v/>
      </c>
      <c r="L1572" s="557"/>
      <c r="M1572" s="401" t="str">
        <f>IFERROR(VLOOKUP($L1572,[4]Insumos!$C$2:$F$517,2,FALSE),"")</f>
        <v/>
      </c>
      <c r="N1572" s="505"/>
      <c r="O1572" s="402" t="str">
        <f>IFERROR(VLOOKUP($L1572,[4]Insumos!$C$2:$F$517,3,FALSE),"")</f>
        <v/>
      </c>
      <c r="P1572" s="337" t="e">
        <f>+Tabla1[[#This Row],[Precio Unitario]]*Tabla1[[#This Row],[Cantidad de Insumos]]</f>
        <v>#VALUE!</v>
      </c>
      <c r="Q1572" s="402" t="str">
        <f>IFERROR(VLOOKUP($L1572,[4]Insumos!$C$2:$F$517,4,FALSE),"")</f>
        <v/>
      </c>
      <c r="R1572" s="571"/>
    </row>
    <row r="1573" spans="2:18" x14ac:dyDescent="0.25">
      <c r="B1573" s="403" t="str">
        <f>IF(Tabla1[[#This Row],[Código_Actividad]]="","",CONCATENATE(Tabla1[[#This Row],[POA]],".",Tabla1[[#This Row],[SRS]],".",Tabla1[[#This Row],[AREA]],".",Tabla1[[#This Row],[TIPO]]))</f>
        <v/>
      </c>
      <c r="C1573" s="403" t="str">
        <f>IF(Tabla1[[#This Row],[Código_Actividad]]="","",'Formulario PPGR1'!#REF!)</f>
        <v/>
      </c>
      <c r="D1573" s="403" t="str">
        <f>IF(Tabla1[[#This Row],[Código_Actividad]]="","",'Formulario PPGR1'!#REF!)</f>
        <v/>
      </c>
      <c r="E1573" s="403" t="str">
        <f>IF(Tabla1[[#This Row],[Código_Actividad]]="","",'Formulario PPGR1'!#REF!)</f>
        <v/>
      </c>
      <c r="F1573" s="403" t="str">
        <f>IF(Tabla1[[#This Row],[Código_Actividad]]="","",'Formulario PPGR1'!#REF!)</f>
        <v/>
      </c>
      <c r="G1573" s="400"/>
      <c r="H1573" s="419" t="str">
        <f>IFERROR(VLOOKUP(Tabla1[[#This Row],[Código_Actividad]],'Formulario PPGR2'!$H$10:$I$1048576,2,FALSE),"")</f>
        <v/>
      </c>
      <c r="I1573" s="336" t="str">
        <f>IFERROR(VLOOKUP(Tabla1[[#This Row],[Código_Actividad]],Tabla2[[Código]:[Total de Acciones ]],15,FALSE),"")</f>
        <v/>
      </c>
      <c r="J1573" s="556"/>
      <c r="K1573" s="558" t="str">
        <f>IFERROR(VLOOKUP($J1573,[13]LSIns!$B$5:$C$45,2,FALSE),"")</f>
        <v/>
      </c>
      <c r="L1573" s="557"/>
      <c r="M1573" s="401" t="str">
        <f>IFERROR(VLOOKUP($L1573,[4]Insumos!$C$2:$F$517,2,FALSE),"")</f>
        <v/>
      </c>
      <c r="N1573" s="505"/>
      <c r="O1573" s="402" t="str">
        <f>IFERROR(VLOOKUP($L1573,[4]Insumos!$C$2:$F$517,3,FALSE),"")</f>
        <v/>
      </c>
      <c r="P1573" s="337" t="e">
        <f>+Tabla1[[#This Row],[Precio Unitario]]*Tabla1[[#This Row],[Cantidad de Insumos]]</f>
        <v>#VALUE!</v>
      </c>
      <c r="Q1573" s="402" t="str">
        <f>IFERROR(VLOOKUP($L1573,[4]Insumos!$C$2:$F$517,4,FALSE),"")</f>
        <v/>
      </c>
      <c r="R1573" s="571"/>
    </row>
    <row r="1574" spans="2:18" x14ac:dyDescent="0.25">
      <c r="B1574" s="403" t="str">
        <f>IF(Tabla1[[#This Row],[Código_Actividad]]="","",CONCATENATE(Tabla1[[#This Row],[POA]],".",Tabla1[[#This Row],[SRS]],".",Tabla1[[#This Row],[AREA]],".",Tabla1[[#This Row],[TIPO]]))</f>
        <v/>
      </c>
      <c r="C1574" s="403" t="str">
        <f>IF(Tabla1[[#This Row],[Código_Actividad]]="","",'Formulario PPGR1'!#REF!)</f>
        <v/>
      </c>
      <c r="D1574" s="403" t="str">
        <f>IF(Tabla1[[#This Row],[Código_Actividad]]="","",'Formulario PPGR1'!#REF!)</f>
        <v/>
      </c>
      <c r="E1574" s="403" t="str">
        <f>IF(Tabla1[[#This Row],[Código_Actividad]]="","",'Formulario PPGR1'!#REF!)</f>
        <v/>
      </c>
      <c r="F1574" s="403" t="str">
        <f>IF(Tabla1[[#This Row],[Código_Actividad]]="","",'Formulario PPGR1'!#REF!)</f>
        <v/>
      </c>
      <c r="G1574" s="400"/>
      <c r="H1574" s="419" t="str">
        <f>IFERROR(VLOOKUP(Tabla1[[#This Row],[Código_Actividad]],'Formulario PPGR2'!$H$10:$I$1048576,2,FALSE),"")</f>
        <v/>
      </c>
      <c r="I1574" s="336" t="str">
        <f>IFERROR(VLOOKUP(Tabla1[[#This Row],[Código_Actividad]],Tabla2[[Código]:[Total de Acciones ]],15,FALSE),"")</f>
        <v/>
      </c>
      <c r="J1574" s="556"/>
      <c r="K1574" s="558" t="str">
        <f>IFERROR(VLOOKUP($J1574,[13]LSIns!$B$5:$C$45,2,FALSE),"")</f>
        <v/>
      </c>
      <c r="L1574" s="557"/>
      <c r="M1574" s="401" t="str">
        <f>IFERROR(VLOOKUP($L1574,[4]Insumos!$C$2:$F$517,2,FALSE),"")</f>
        <v/>
      </c>
      <c r="N1574" s="505"/>
      <c r="O1574" s="402" t="str">
        <f>IFERROR(VLOOKUP($L1574,[4]Insumos!$C$2:$F$517,3,FALSE),"")</f>
        <v/>
      </c>
      <c r="P1574" s="337" t="e">
        <f>+Tabla1[[#This Row],[Precio Unitario]]*Tabla1[[#This Row],[Cantidad de Insumos]]</f>
        <v>#VALUE!</v>
      </c>
      <c r="Q1574" s="402" t="str">
        <f>IFERROR(VLOOKUP($L1574,[4]Insumos!$C$2:$F$517,4,FALSE),"")</f>
        <v/>
      </c>
      <c r="R1574" s="571"/>
    </row>
    <row r="1575" spans="2:18" x14ac:dyDescent="0.25">
      <c r="B1575" s="403" t="str">
        <f>IF(Tabla1[[#This Row],[Código_Actividad]]="","",CONCATENATE(Tabla1[[#This Row],[POA]],".",Tabla1[[#This Row],[SRS]],".",Tabla1[[#This Row],[AREA]],".",Tabla1[[#This Row],[TIPO]]))</f>
        <v/>
      </c>
      <c r="C1575" s="403" t="str">
        <f>IF(Tabla1[[#This Row],[Código_Actividad]]="","",'Formulario PPGR1'!#REF!)</f>
        <v/>
      </c>
      <c r="D1575" s="403" t="str">
        <f>IF(Tabla1[[#This Row],[Código_Actividad]]="","",'Formulario PPGR1'!#REF!)</f>
        <v/>
      </c>
      <c r="E1575" s="403" t="str">
        <f>IF(Tabla1[[#This Row],[Código_Actividad]]="","",'Formulario PPGR1'!#REF!)</f>
        <v/>
      </c>
      <c r="F1575" s="403" t="str">
        <f>IF(Tabla1[[#This Row],[Código_Actividad]]="","",'Formulario PPGR1'!#REF!)</f>
        <v/>
      </c>
      <c r="G1575" s="400"/>
      <c r="H1575" s="419" t="str">
        <f>IFERROR(VLOOKUP(Tabla1[[#This Row],[Código_Actividad]],'Formulario PPGR2'!$H$10:$I$1048576,2,FALSE),"")</f>
        <v/>
      </c>
      <c r="I1575" s="336" t="str">
        <f>IFERROR(VLOOKUP(Tabla1[[#This Row],[Código_Actividad]],Tabla2[[Código]:[Total de Acciones ]],15,FALSE),"")</f>
        <v/>
      </c>
      <c r="J1575" s="556"/>
      <c r="K1575" s="558" t="str">
        <f>IFERROR(VLOOKUP($J1575,[13]LSIns!$B$5:$C$45,2,FALSE),"")</f>
        <v/>
      </c>
      <c r="L1575" s="557"/>
      <c r="M1575" s="401" t="str">
        <f>IFERROR(VLOOKUP($L1575,[4]Insumos!$C$2:$F$517,2,FALSE),"")</f>
        <v/>
      </c>
      <c r="N1575" s="505"/>
      <c r="O1575" s="402" t="str">
        <f>IFERROR(VLOOKUP($L1575,[4]Insumos!$C$2:$F$517,3,FALSE),"")</f>
        <v/>
      </c>
      <c r="P1575" s="337" t="e">
        <f>+Tabla1[[#This Row],[Precio Unitario]]*Tabla1[[#This Row],[Cantidad de Insumos]]</f>
        <v>#VALUE!</v>
      </c>
      <c r="Q1575" s="402" t="str">
        <f>IFERROR(VLOOKUP($L1575,[4]Insumos!$C$2:$F$517,4,FALSE),"")</f>
        <v/>
      </c>
      <c r="R1575" s="571"/>
    </row>
    <row r="1576" spans="2:18" x14ac:dyDescent="0.25">
      <c r="B1576" s="403" t="str">
        <f>IF(Tabla1[[#This Row],[Código_Actividad]]="","",CONCATENATE(Tabla1[[#This Row],[POA]],".",Tabla1[[#This Row],[SRS]],".",Tabla1[[#This Row],[AREA]],".",Tabla1[[#This Row],[TIPO]]))</f>
        <v/>
      </c>
      <c r="C1576" s="403" t="str">
        <f>IF(Tabla1[[#This Row],[Código_Actividad]]="","",'Formulario PPGR1'!#REF!)</f>
        <v/>
      </c>
      <c r="D1576" s="403" t="str">
        <f>IF(Tabla1[[#This Row],[Código_Actividad]]="","",'Formulario PPGR1'!#REF!)</f>
        <v/>
      </c>
      <c r="E1576" s="403" t="str">
        <f>IF(Tabla1[[#This Row],[Código_Actividad]]="","",'Formulario PPGR1'!#REF!)</f>
        <v/>
      </c>
      <c r="F1576" s="403" t="str">
        <f>IF(Tabla1[[#This Row],[Código_Actividad]]="","",'Formulario PPGR1'!#REF!)</f>
        <v/>
      </c>
      <c r="G1576" s="400"/>
      <c r="H1576" s="419" t="str">
        <f>IFERROR(VLOOKUP(Tabla1[[#This Row],[Código_Actividad]],'Formulario PPGR2'!$H$10:$I$1048576,2,FALSE),"")</f>
        <v/>
      </c>
      <c r="I1576" s="336" t="str">
        <f>IFERROR(VLOOKUP(Tabla1[[#This Row],[Código_Actividad]],Tabla2[[Código]:[Total de Acciones ]],15,FALSE),"")</f>
        <v/>
      </c>
      <c r="J1576" s="556"/>
      <c r="K1576" s="558" t="str">
        <f>IFERROR(VLOOKUP($J1576,[13]LSIns!$B$5:$C$45,2,FALSE),"")</f>
        <v/>
      </c>
      <c r="L1576" s="557"/>
      <c r="M1576" s="401" t="str">
        <f>IFERROR(VLOOKUP($L1576,[4]Insumos!$C$2:$F$517,2,FALSE),"")</f>
        <v/>
      </c>
      <c r="N1576" s="505"/>
      <c r="O1576" s="402" t="str">
        <f>IFERROR(VLOOKUP($L1576,[4]Insumos!$C$2:$F$517,3,FALSE),"")</f>
        <v/>
      </c>
      <c r="P1576" s="337" t="e">
        <f>+Tabla1[[#This Row],[Precio Unitario]]*Tabla1[[#This Row],[Cantidad de Insumos]]</f>
        <v>#VALUE!</v>
      </c>
      <c r="Q1576" s="402" t="str">
        <f>IFERROR(VLOOKUP($L1576,[4]Insumos!$C$2:$F$517,4,FALSE),"")</f>
        <v/>
      </c>
      <c r="R1576" s="571"/>
    </row>
    <row r="1577" spans="2:18" x14ac:dyDescent="0.25">
      <c r="B1577" s="403" t="str">
        <f>IF(Tabla1[[#This Row],[Código_Actividad]]="","",CONCATENATE(Tabla1[[#This Row],[POA]],".",Tabla1[[#This Row],[SRS]],".",Tabla1[[#This Row],[AREA]],".",Tabla1[[#This Row],[TIPO]]))</f>
        <v/>
      </c>
      <c r="C1577" s="403" t="str">
        <f>IF(Tabla1[[#This Row],[Código_Actividad]]="","",'Formulario PPGR1'!#REF!)</f>
        <v/>
      </c>
      <c r="D1577" s="403" t="str">
        <f>IF(Tabla1[[#This Row],[Código_Actividad]]="","",'Formulario PPGR1'!#REF!)</f>
        <v/>
      </c>
      <c r="E1577" s="403" t="str">
        <f>IF(Tabla1[[#This Row],[Código_Actividad]]="","",'Formulario PPGR1'!#REF!)</f>
        <v/>
      </c>
      <c r="F1577" s="403" t="str">
        <f>IF(Tabla1[[#This Row],[Código_Actividad]]="","",'Formulario PPGR1'!#REF!)</f>
        <v/>
      </c>
      <c r="G1577" s="400"/>
      <c r="H1577" s="419" t="str">
        <f>IFERROR(VLOOKUP(Tabla1[[#This Row],[Código_Actividad]],'Formulario PPGR2'!$H$10:$I$1048576,2,FALSE),"")</f>
        <v/>
      </c>
      <c r="I1577" s="336" t="str">
        <f>IFERROR(VLOOKUP(Tabla1[[#This Row],[Código_Actividad]],Tabla2[[Código]:[Total de Acciones ]],15,FALSE),"")</f>
        <v/>
      </c>
      <c r="J1577" s="556"/>
      <c r="K1577" s="558" t="str">
        <f>IFERROR(VLOOKUP($J1577,[13]LSIns!$B$5:$C$45,2,FALSE),"")</f>
        <v/>
      </c>
      <c r="L1577" s="557"/>
      <c r="M1577" s="401" t="str">
        <f>IFERROR(VLOOKUP($L1577,[4]Insumos!$C$2:$F$517,2,FALSE),"")</f>
        <v/>
      </c>
      <c r="N1577" s="505"/>
      <c r="O1577" s="402" t="str">
        <f>IFERROR(VLOOKUP($L1577,[4]Insumos!$C$2:$F$517,3,FALSE),"")</f>
        <v/>
      </c>
      <c r="P1577" s="337" t="e">
        <f>+Tabla1[[#This Row],[Precio Unitario]]*Tabla1[[#This Row],[Cantidad de Insumos]]</f>
        <v>#VALUE!</v>
      </c>
      <c r="Q1577" s="402" t="str">
        <f>IFERROR(VLOOKUP($L1577,[4]Insumos!$C$2:$F$517,4,FALSE),"")</f>
        <v/>
      </c>
      <c r="R1577" s="571"/>
    </row>
    <row r="1578" spans="2:18" x14ac:dyDescent="0.25">
      <c r="B1578" s="403" t="str">
        <f>IF(Tabla1[[#This Row],[Código_Actividad]]="","",CONCATENATE(Tabla1[[#This Row],[POA]],".",Tabla1[[#This Row],[SRS]],".",Tabla1[[#This Row],[AREA]],".",Tabla1[[#This Row],[TIPO]]))</f>
        <v/>
      </c>
      <c r="C1578" s="403" t="str">
        <f>IF(Tabla1[[#This Row],[Código_Actividad]]="","",'Formulario PPGR1'!#REF!)</f>
        <v/>
      </c>
      <c r="D1578" s="403" t="str">
        <f>IF(Tabla1[[#This Row],[Código_Actividad]]="","",'Formulario PPGR1'!#REF!)</f>
        <v/>
      </c>
      <c r="E1578" s="403" t="str">
        <f>IF(Tabla1[[#This Row],[Código_Actividad]]="","",'Formulario PPGR1'!#REF!)</f>
        <v/>
      </c>
      <c r="F1578" s="403" t="str">
        <f>IF(Tabla1[[#This Row],[Código_Actividad]]="","",'Formulario PPGR1'!#REF!)</f>
        <v/>
      </c>
      <c r="G1578" s="400"/>
      <c r="H1578" s="419" t="str">
        <f>IFERROR(VLOOKUP(Tabla1[[#This Row],[Código_Actividad]],'Formulario PPGR2'!$H$10:$I$1048576,2,FALSE),"")</f>
        <v/>
      </c>
      <c r="I1578" s="336" t="str">
        <f>IFERROR(VLOOKUP(Tabla1[[#This Row],[Código_Actividad]],Tabla2[[Código]:[Total de Acciones ]],15,FALSE),"")</f>
        <v/>
      </c>
      <c r="J1578" s="556"/>
      <c r="K1578" s="558" t="str">
        <f>IFERROR(VLOOKUP($J1578,[13]LSIns!$B$5:$C$45,2,FALSE),"")</f>
        <v/>
      </c>
      <c r="L1578" s="557"/>
      <c r="M1578" s="401" t="str">
        <f>IFERROR(VLOOKUP($L1578,[4]Insumos!$C$2:$F$517,2,FALSE),"")</f>
        <v/>
      </c>
      <c r="N1578" s="505"/>
      <c r="O1578" s="402" t="str">
        <f>IFERROR(VLOOKUP($L1578,[4]Insumos!$C$2:$F$517,3,FALSE),"")</f>
        <v/>
      </c>
      <c r="P1578" s="337" t="e">
        <f>+Tabla1[[#This Row],[Precio Unitario]]*Tabla1[[#This Row],[Cantidad de Insumos]]</f>
        <v>#VALUE!</v>
      </c>
      <c r="Q1578" s="402" t="str">
        <f>IFERROR(VLOOKUP($L1578,[4]Insumos!$C$2:$F$517,4,FALSE),"")</f>
        <v/>
      </c>
      <c r="R1578" s="571"/>
    </row>
    <row r="1579" spans="2:18" x14ac:dyDescent="0.25">
      <c r="B1579" s="403" t="str">
        <f>IF(Tabla1[[#This Row],[Código_Actividad]]="","",CONCATENATE(Tabla1[[#This Row],[POA]],".",Tabla1[[#This Row],[SRS]],".",Tabla1[[#This Row],[AREA]],".",Tabla1[[#This Row],[TIPO]]))</f>
        <v/>
      </c>
      <c r="C1579" s="403" t="str">
        <f>IF(Tabla1[[#This Row],[Código_Actividad]]="","",'Formulario PPGR1'!#REF!)</f>
        <v/>
      </c>
      <c r="D1579" s="403" t="str">
        <f>IF(Tabla1[[#This Row],[Código_Actividad]]="","",'Formulario PPGR1'!#REF!)</f>
        <v/>
      </c>
      <c r="E1579" s="403" t="str">
        <f>IF(Tabla1[[#This Row],[Código_Actividad]]="","",'Formulario PPGR1'!#REF!)</f>
        <v/>
      </c>
      <c r="F1579" s="403" t="str">
        <f>IF(Tabla1[[#This Row],[Código_Actividad]]="","",'Formulario PPGR1'!#REF!)</f>
        <v/>
      </c>
      <c r="G1579" s="400"/>
      <c r="H1579" s="419" t="str">
        <f>IFERROR(VLOOKUP(Tabla1[[#This Row],[Código_Actividad]],'Formulario PPGR2'!$H$10:$I$1048576,2,FALSE),"")</f>
        <v/>
      </c>
      <c r="I1579" s="336" t="str">
        <f>IFERROR(VLOOKUP(Tabla1[[#This Row],[Código_Actividad]],Tabla2[[Código]:[Total de Acciones ]],15,FALSE),"")</f>
        <v/>
      </c>
      <c r="J1579" s="556"/>
      <c r="K1579" s="558" t="str">
        <f>IFERROR(VLOOKUP($J1579,[13]LSIns!$B$5:$C$45,2,FALSE),"")</f>
        <v/>
      </c>
      <c r="L1579" s="557"/>
      <c r="M1579" s="401" t="str">
        <f>IFERROR(VLOOKUP($L1579,[4]Insumos!$C$2:$F$517,2,FALSE),"")</f>
        <v/>
      </c>
      <c r="N1579" s="505"/>
      <c r="O1579" s="402" t="str">
        <f>IFERROR(VLOOKUP($L1579,[4]Insumos!$C$2:$F$517,3,FALSE),"")</f>
        <v/>
      </c>
      <c r="P1579" s="337" t="e">
        <f>+Tabla1[[#This Row],[Precio Unitario]]*Tabla1[[#This Row],[Cantidad de Insumos]]</f>
        <v>#VALUE!</v>
      </c>
      <c r="Q1579" s="402" t="str">
        <f>IFERROR(VLOOKUP($L1579,[4]Insumos!$C$2:$F$517,4,FALSE),"")</f>
        <v/>
      </c>
      <c r="R1579" s="571"/>
    </row>
    <row r="1580" spans="2:18" x14ac:dyDescent="0.25">
      <c r="B1580" s="403" t="str">
        <f>IF(Tabla1[[#This Row],[Código_Actividad]]="","",CONCATENATE(Tabla1[[#This Row],[POA]],".",Tabla1[[#This Row],[SRS]],".",Tabla1[[#This Row],[AREA]],".",Tabla1[[#This Row],[TIPO]]))</f>
        <v/>
      </c>
      <c r="C1580" s="403" t="str">
        <f>IF(Tabla1[[#This Row],[Código_Actividad]]="","",'Formulario PPGR1'!#REF!)</f>
        <v/>
      </c>
      <c r="D1580" s="403" t="str">
        <f>IF(Tabla1[[#This Row],[Código_Actividad]]="","",'Formulario PPGR1'!#REF!)</f>
        <v/>
      </c>
      <c r="E1580" s="403" t="str">
        <f>IF(Tabla1[[#This Row],[Código_Actividad]]="","",'Formulario PPGR1'!#REF!)</f>
        <v/>
      </c>
      <c r="F1580" s="403" t="str">
        <f>IF(Tabla1[[#This Row],[Código_Actividad]]="","",'Formulario PPGR1'!#REF!)</f>
        <v/>
      </c>
      <c r="G1580" s="400"/>
      <c r="H1580" s="419" t="str">
        <f>IFERROR(VLOOKUP(Tabla1[[#This Row],[Código_Actividad]],'Formulario PPGR2'!$H$10:$I$1048576,2,FALSE),"")</f>
        <v/>
      </c>
      <c r="I1580" s="336" t="str">
        <f>IFERROR(VLOOKUP(Tabla1[[#This Row],[Código_Actividad]],Tabla2[[Código]:[Total de Acciones ]],15,FALSE),"")</f>
        <v/>
      </c>
      <c r="J1580" s="556"/>
      <c r="K1580" s="558" t="str">
        <f>IFERROR(VLOOKUP($J1580,[13]LSIns!$B$5:$C$45,2,FALSE),"")</f>
        <v/>
      </c>
      <c r="L1580" s="557"/>
      <c r="M1580" s="401" t="str">
        <f>IFERROR(VLOOKUP($L1580,[4]Insumos!$C$2:$F$517,2,FALSE),"")</f>
        <v/>
      </c>
      <c r="N1580" s="505"/>
      <c r="O1580" s="402" t="str">
        <f>IFERROR(VLOOKUP($L1580,[4]Insumos!$C$2:$F$517,3,FALSE),"")</f>
        <v/>
      </c>
      <c r="P1580" s="337" t="e">
        <f>+Tabla1[[#This Row],[Precio Unitario]]*Tabla1[[#This Row],[Cantidad de Insumos]]</f>
        <v>#VALUE!</v>
      </c>
      <c r="Q1580" s="402" t="str">
        <f>IFERROR(VLOOKUP($L1580,[4]Insumos!$C$2:$F$517,4,FALSE),"")</f>
        <v/>
      </c>
      <c r="R1580" s="571"/>
    </row>
    <row r="1581" spans="2:18" x14ac:dyDescent="0.25">
      <c r="B1581" s="403" t="str">
        <f>IF(Tabla1[[#This Row],[Código_Actividad]]="","",CONCATENATE(Tabla1[[#This Row],[POA]],".",Tabla1[[#This Row],[SRS]],".",Tabla1[[#This Row],[AREA]],".",Tabla1[[#This Row],[TIPO]]))</f>
        <v/>
      </c>
      <c r="C1581" s="403" t="str">
        <f>IF(Tabla1[[#This Row],[Código_Actividad]]="","",'Formulario PPGR1'!#REF!)</f>
        <v/>
      </c>
      <c r="D1581" s="403" t="str">
        <f>IF(Tabla1[[#This Row],[Código_Actividad]]="","",'Formulario PPGR1'!#REF!)</f>
        <v/>
      </c>
      <c r="E1581" s="403" t="str">
        <f>IF(Tabla1[[#This Row],[Código_Actividad]]="","",'Formulario PPGR1'!#REF!)</f>
        <v/>
      </c>
      <c r="F1581" s="403" t="str">
        <f>IF(Tabla1[[#This Row],[Código_Actividad]]="","",'Formulario PPGR1'!#REF!)</f>
        <v/>
      </c>
      <c r="G1581" s="400"/>
      <c r="H1581" s="419" t="str">
        <f>IFERROR(VLOOKUP(Tabla1[[#This Row],[Código_Actividad]],'Formulario PPGR2'!$H$10:$I$1048576,2,FALSE),"")</f>
        <v/>
      </c>
      <c r="I1581" s="336" t="str">
        <f>IFERROR(VLOOKUP(Tabla1[[#This Row],[Código_Actividad]],Tabla2[[Código]:[Total de Acciones ]],15,FALSE),"")</f>
        <v/>
      </c>
      <c r="J1581" s="556"/>
      <c r="K1581" s="558" t="str">
        <f>IFERROR(VLOOKUP($J1581,[13]LSIns!$B$5:$C$45,2,FALSE),"")</f>
        <v/>
      </c>
      <c r="L1581" s="557"/>
      <c r="M1581" s="401" t="str">
        <f>IFERROR(VLOOKUP($L1581,[4]Insumos!$C$2:$F$517,2,FALSE),"")</f>
        <v/>
      </c>
      <c r="N1581" s="505"/>
      <c r="O1581" s="402" t="str">
        <f>IFERROR(VLOOKUP($L1581,[4]Insumos!$C$2:$F$517,3,FALSE),"")</f>
        <v/>
      </c>
      <c r="P1581" s="337" t="e">
        <f>+Tabla1[[#This Row],[Precio Unitario]]*Tabla1[[#This Row],[Cantidad de Insumos]]</f>
        <v>#VALUE!</v>
      </c>
      <c r="Q1581" s="402" t="str">
        <f>IFERROR(VLOOKUP($L1581,[4]Insumos!$C$2:$F$517,4,FALSE),"")</f>
        <v/>
      </c>
      <c r="R1581" s="571"/>
    </row>
    <row r="1582" spans="2:18" x14ac:dyDescent="0.25">
      <c r="B1582" s="403" t="str">
        <f>IF(Tabla1[[#This Row],[Código_Actividad]]="","",CONCATENATE(Tabla1[[#This Row],[POA]],".",Tabla1[[#This Row],[SRS]],".",Tabla1[[#This Row],[AREA]],".",Tabla1[[#This Row],[TIPO]]))</f>
        <v/>
      </c>
      <c r="C1582" s="403" t="str">
        <f>IF(Tabla1[[#This Row],[Código_Actividad]]="","",'Formulario PPGR1'!#REF!)</f>
        <v/>
      </c>
      <c r="D1582" s="403" t="str">
        <f>IF(Tabla1[[#This Row],[Código_Actividad]]="","",'Formulario PPGR1'!#REF!)</f>
        <v/>
      </c>
      <c r="E1582" s="403" t="str">
        <f>IF(Tabla1[[#This Row],[Código_Actividad]]="","",'Formulario PPGR1'!#REF!)</f>
        <v/>
      </c>
      <c r="F1582" s="403" t="str">
        <f>IF(Tabla1[[#This Row],[Código_Actividad]]="","",'Formulario PPGR1'!#REF!)</f>
        <v/>
      </c>
      <c r="G1582" s="400"/>
      <c r="H1582" s="419" t="str">
        <f>IFERROR(VLOOKUP(Tabla1[[#This Row],[Código_Actividad]],'Formulario PPGR2'!$H$10:$I$1048576,2,FALSE),"")</f>
        <v/>
      </c>
      <c r="I1582" s="336" t="str">
        <f>IFERROR(VLOOKUP(Tabla1[[#This Row],[Código_Actividad]],Tabla2[[Código]:[Total de Acciones ]],15,FALSE),"")</f>
        <v/>
      </c>
      <c r="J1582" s="556"/>
      <c r="K1582" s="558" t="str">
        <f>IFERROR(VLOOKUP($J1582,[13]LSIns!$B$5:$C$45,2,FALSE),"")</f>
        <v/>
      </c>
      <c r="L1582" s="557"/>
      <c r="M1582" s="401" t="str">
        <f>IFERROR(VLOOKUP($L1582,[4]Insumos!$C$2:$F$517,2,FALSE),"")</f>
        <v/>
      </c>
      <c r="N1582" s="505"/>
      <c r="O1582" s="402" t="str">
        <f>IFERROR(VLOOKUP($L1582,[4]Insumos!$C$2:$F$517,3,FALSE),"")</f>
        <v/>
      </c>
      <c r="P1582" s="337" t="e">
        <f>+Tabla1[[#This Row],[Precio Unitario]]*Tabla1[[#This Row],[Cantidad de Insumos]]</f>
        <v>#VALUE!</v>
      </c>
      <c r="Q1582" s="402" t="str">
        <f>IFERROR(VLOOKUP($L1582,[4]Insumos!$C$2:$F$517,4,FALSE),"")</f>
        <v/>
      </c>
      <c r="R1582" s="571"/>
    </row>
    <row r="1583" spans="2:18" x14ac:dyDescent="0.25">
      <c r="B1583" s="403" t="str">
        <f>IF(Tabla1[[#This Row],[Código_Actividad]]="","",CONCATENATE(Tabla1[[#This Row],[POA]],".",Tabla1[[#This Row],[SRS]],".",Tabla1[[#This Row],[AREA]],".",Tabla1[[#This Row],[TIPO]]))</f>
        <v/>
      </c>
      <c r="C1583" s="403" t="str">
        <f>IF(Tabla1[[#This Row],[Código_Actividad]]="","",'Formulario PPGR1'!#REF!)</f>
        <v/>
      </c>
      <c r="D1583" s="403" t="str">
        <f>IF(Tabla1[[#This Row],[Código_Actividad]]="","",'Formulario PPGR1'!#REF!)</f>
        <v/>
      </c>
      <c r="E1583" s="403" t="str">
        <f>IF(Tabla1[[#This Row],[Código_Actividad]]="","",'Formulario PPGR1'!#REF!)</f>
        <v/>
      </c>
      <c r="F1583" s="403" t="str">
        <f>IF(Tabla1[[#This Row],[Código_Actividad]]="","",'Formulario PPGR1'!#REF!)</f>
        <v/>
      </c>
      <c r="G1583" s="400"/>
      <c r="H1583" s="419" t="str">
        <f>IFERROR(VLOOKUP(Tabla1[[#This Row],[Código_Actividad]],'Formulario PPGR2'!$H$10:$I$1048576,2,FALSE),"")</f>
        <v/>
      </c>
      <c r="I1583" s="336" t="str">
        <f>IFERROR(VLOOKUP(Tabla1[[#This Row],[Código_Actividad]],Tabla2[[Código]:[Total de Acciones ]],15,FALSE),"")</f>
        <v/>
      </c>
      <c r="J1583" s="556"/>
      <c r="K1583" s="558" t="str">
        <f>IFERROR(VLOOKUP($J1583,[13]LSIns!$B$5:$C$45,2,FALSE),"")</f>
        <v/>
      </c>
      <c r="L1583" s="557"/>
      <c r="M1583" s="401" t="str">
        <f>IFERROR(VLOOKUP($L1583,[4]Insumos!$C$2:$F$517,2,FALSE),"")</f>
        <v/>
      </c>
      <c r="N1583" s="505"/>
      <c r="O1583" s="402" t="str">
        <f>IFERROR(VLOOKUP($L1583,[4]Insumos!$C$2:$F$517,3,FALSE),"")</f>
        <v/>
      </c>
      <c r="P1583" s="337" t="e">
        <f>+Tabla1[[#This Row],[Precio Unitario]]*Tabla1[[#This Row],[Cantidad de Insumos]]</f>
        <v>#VALUE!</v>
      </c>
      <c r="Q1583" s="402" t="str">
        <f>IFERROR(VLOOKUP($L1583,[4]Insumos!$C$2:$F$517,4,FALSE),"")</f>
        <v/>
      </c>
      <c r="R1583" s="571"/>
    </row>
    <row r="1584" spans="2:18" x14ac:dyDescent="0.25">
      <c r="B1584" s="403" t="str">
        <f>IF(Tabla1[[#This Row],[Código_Actividad]]="","",CONCATENATE(Tabla1[[#This Row],[POA]],".",Tabla1[[#This Row],[SRS]],".",Tabla1[[#This Row],[AREA]],".",Tabla1[[#This Row],[TIPO]]))</f>
        <v/>
      </c>
      <c r="C1584" s="403" t="str">
        <f>IF(Tabla1[[#This Row],[Código_Actividad]]="","",'Formulario PPGR1'!#REF!)</f>
        <v/>
      </c>
      <c r="D1584" s="403" t="str">
        <f>IF(Tabla1[[#This Row],[Código_Actividad]]="","",'Formulario PPGR1'!#REF!)</f>
        <v/>
      </c>
      <c r="E1584" s="403" t="str">
        <f>IF(Tabla1[[#This Row],[Código_Actividad]]="","",'Formulario PPGR1'!#REF!)</f>
        <v/>
      </c>
      <c r="F1584" s="403" t="str">
        <f>IF(Tabla1[[#This Row],[Código_Actividad]]="","",'Formulario PPGR1'!#REF!)</f>
        <v/>
      </c>
      <c r="G1584" s="400"/>
      <c r="H1584" s="419" t="str">
        <f>IFERROR(VLOOKUP(Tabla1[[#This Row],[Código_Actividad]],'Formulario PPGR2'!$H$10:$I$1048576,2,FALSE),"")</f>
        <v/>
      </c>
      <c r="I1584" s="336" t="str">
        <f>IFERROR(VLOOKUP(Tabla1[[#This Row],[Código_Actividad]],Tabla2[[Código]:[Total de Acciones ]],15,FALSE),"")</f>
        <v/>
      </c>
      <c r="J1584" s="556"/>
      <c r="K1584" s="558" t="str">
        <f>IFERROR(VLOOKUP($J1584,[13]LSIns!$B$5:$C$45,2,FALSE),"")</f>
        <v/>
      </c>
      <c r="L1584" s="557"/>
      <c r="M1584" s="401" t="str">
        <f>IFERROR(VLOOKUP($L1584,[4]Insumos!$C$2:$F$517,2,FALSE),"")</f>
        <v/>
      </c>
      <c r="N1584" s="505"/>
      <c r="O1584" s="402" t="str">
        <f>IFERROR(VLOOKUP($L1584,[4]Insumos!$C$2:$F$517,3,FALSE),"")</f>
        <v/>
      </c>
      <c r="P1584" s="337" t="e">
        <f>+Tabla1[[#This Row],[Precio Unitario]]*Tabla1[[#This Row],[Cantidad de Insumos]]</f>
        <v>#VALUE!</v>
      </c>
      <c r="Q1584" s="402" t="str">
        <f>IFERROR(VLOOKUP($L1584,[4]Insumos!$C$2:$F$517,4,FALSE),"")</f>
        <v/>
      </c>
      <c r="R1584" s="571"/>
    </row>
    <row r="1585" spans="2:18" x14ac:dyDescent="0.25">
      <c r="B1585" s="403" t="str">
        <f>IF(Tabla1[[#This Row],[Código_Actividad]]="","",CONCATENATE(Tabla1[[#This Row],[POA]],".",Tabla1[[#This Row],[SRS]],".",Tabla1[[#This Row],[AREA]],".",Tabla1[[#This Row],[TIPO]]))</f>
        <v/>
      </c>
      <c r="C1585" s="403" t="str">
        <f>IF(Tabla1[[#This Row],[Código_Actividad]]="","",'Formulario PPGR1'!#REF!)</f>
        <v/>
      </c>
      <c r="D1585" s="403" t="str">
        <f>IF(Tabla1[[#This Row],[Código_Actividad]]="","",'Formulario PPGR1'!#REF!)</f>
        <v/>
      </c>
      <c r="E1585" s="403" t="str">
        <f>IF(Tabla1[[#This Row],[Código_Actividad]]="","",'Formulario PPGR1'!#REF!)</f>
        <v/>
      </c>
      <c r="F1585" s="403" t="str">
        <f>IF(Tabla1[[#This Row],[Código_Actividad]]="","",'Formulario PPGR1'!#REF!)</f>
        <v/>
      </c>
      <c r="G1585" s="400"/>
      <c r="H1585" s="419" t="str">
        <f>IFERROR(VLOOKUP(Tabla1[[#This Row],[Código_Actividad]],'Formulario PPGR2'!$H$10:$I$1048576,2,FALSE),"")</f>
        <v/>
      </c>
      <c r="I1585" s="336" t="str">
        <f>IFERROR(VLOOKUP(Tabla1[[#This Row],[Código_Actividad]],Tabla2[[Código]:[Total de Acciones ]],15,FALSE),"")</f>
        <v/>
      </c>
      <c r="J1585" s="556"/>
      <c r="K1585" s="558" t="str">
        <f>IFERROR(VLOOKUP($J1585,[13]LSIns!$B$5:$C$45,2,FALSE),"")</f>
        <v/>
      </c>
      <c r="L1585" s="557"/>
      <c r="M1585" s="401" t="str">
        <f>IFERROR(VLOOKUP($L1585,[4]Insumos!$C$2:$F$517,2,FALSE),"")</f>
        <v/>
      </c>
      <c r="N1585" s="505"/>
      <c r="O1585" s="402" t="str">
        <f>IFERROR(VLOOKUP($L1585,[4]Insumos!$C$2:$F$517,3,FALSE),"")</f>
        <v/>
      </c>
      <c r="P1585" s="337" t="e">
        <f>+Tabla1[[#This Row],[Precio Unitario]]*Tabla1[[#This Row],[Cantidad de Insumos]]</f>
        <v>#VALUE!</v>
      </c>
      <c r="Q1585" s="402" t="str">
        <f>IFERROR(VLOOKUP($L1585,[4]Insumos!$C$2:$F$517,4,FALSE),"")</f>
        <v/>
      </c>
      <c r="R1585" s="571"/>
    </row>
    <row r="1586" spans="2:18" x14ac:dyDescent="0.25">
      <c r="B1586" s="403" t="str">
        <f>IF(Tabla1[[#This Row],[Código_Actividad]]="","",CONCATENATE(Tabla1[[#This Row],[POA]],".",Tabla1[[#This Row],[SRS]],".",Tabla1[[#This Row],[AREA]],".",Tabla1[[#This Row],[TIPO]]))</f>
        <v/>
      </c>
      <c r="C1586" s="403" t="str">
        <f>IF(Tabla1[[#This Row],[Código_Actividad]]="","",'Formulario PPGR1'!#REF!)</f>
        <v/>
      </c>
      <c r="D1586" s="403" t="str">
        <f>IF(Tabla1[[#This Row],[Código_Actividad]]="","",'Formulario PPGR1'!#REF!)</f>
        <v/>
      </c>
      <c r="E1586" s="403" t="str">
        <f>IF(Tabla1[[#This Row],[Código_Actividad]]="","",'Formulario PPGR1'!#REF!)</f>
        <v/>
      </c>
      <c r="F1586" s="403" t="str">
        <f>IF(Tabla1[[#This Row],[Código_Actividad]]="","",'Formulario PPGR1'!#REF!)</f>
        <v/>
      </c>
      <c r="G1586" s="400"/>
      <c r="H1586" s="419" t="str">
        <f>IFERROR(VLOOKUP(Tabla1[[#This Row],[Código_Actividad]],'Formulario PPGR2'!$H$10:$I$1048576,2,FALSE),"")</f>
        <v/>
      </c>
      <c r="I1586" s="336" t="str">
        <f>IFERROR(VLOOKUP(Tabla1[[#This Row],[Código_Actividad]],Tabla2[[Código]:[Total de Acciones ]],15,FALSE),"")</f>
        <v/>
      </c>
      <c r="J1586" s="556"/>
      <c r="K1586" s="558" t="str">
        <f>IFERROR(VLOOKUP($J1586,[13]LSIns!$B$5:$C$45,2,FALSE),"")</f>
        <v/>
      </c>
      <c r="L1586" s="557"/>
      <c r="M1586" s="401" t="str">
        <f>IFERROR(VLOOKUP($L1586,[4]Insumos!$C$2:$F$517,2,FALSE),"")</f>
        <v/>
      </c>
      <c r="N1586" s="505"/>
      <c r="O1586" s="402" t="str">
        <f>IFERROR(VLOOKUP($L1586,[4]Insumos!$C$2:$F$517,3,FALSE),"")</f>
        <v/>
      </c>
      <c r="P1586" s="337" t="e">
        <f>+Tabla1[[#This Row],[Precio Unitario]]*Tabla1[[#This Row],[Cantidad de Insumos]]</f>
        <v>#VALUE!</v>
      </c>
      <c r="Q1586" s="402" t="str">
        <f>IFERROR(VLOOKUP($L1586,[4]Insumos!$C$2:$F$517,4,FALSE),"")</f>
        <v/>
      </c>
      <c r="R1586" s="571"/>
    </row>
    <row r="1587" spans="2:18" x14ac:dyDescent="0.25">
      <c r="B1587" s="403" t="str">
        <f>IF(Tabla1[[#This Row],[Código_Actividad]]="","",CONCATENATE(Tabla1[[#This Row],[POA]],".",Tabla1[[#This Row],[SRS]],".",Tabla1[[#This Row],[AREA]],".",Tabla1[[#This Row],[TIPO]]))</f>
        <v/>
      </c>
      <c r="C1587" s="403" t="str">
        <f>IF(Tabla1[[#This Row],[Código_Actividad]]="","",'Formulario PPGR1'!#REF!)</f>
        <v/>
      </c>
      <c r="D1587" s="403" t="str">
        <f>IF(Tabla1[[#This Row],[Código_Actividad]]="","",'Formulario PPGR1'!#REF!)</f>
        <v/>
      </c>
      <c r="E1587" s="403" t="str">
        <f>IF(Tabla1[[#This Row],[Código_Actividad]]="","",'Formulario PPGR1'!#REF!)</f>
        <v/>
      </c>
      <c r="F1587" s="403" t="str">
        <f>IF(Tabla1[[#This Row],[Código_Actividad]]="","",'Formulario PPGR1'!#REF!)</f>
        <v/>
      </c>
      <c r="G1587" s="400"/>
      <c r="H1587" s="419" t="str">
        <f>IFERROR(VLOOKUP(Tabla1[[#This Row],[Código_Actividad]],'Formulario PPGR2'!$H$10:$I$1048576,2,FALSE),"")</f>
        <v/>
      </c>
      <c r="I1587" s="336" t="str">
        <f>IFERROR(VLOOKUP(Tabla1[[#This Row],[Código_Actividad]],Tabla2[[Código]:[Total de Acciones ]],15,FALSE),"")</f>
        <v/>
      </c>
      <c r="J1587" s="556"/>
      <c r="K1587" s="558" t="str">
        <f>IFERROR(VLOOKUP($J1587,[13]LSIns!$B$5:$C$45,2,FALSE),"")</f>
        <v/>
      </c>
      <c r="L1587" s="557"/>
      <c r="M1587" s="401" t="str">
        <f>IFERROR(VLOOKUP($L1587,[4]Insumos!$C$2:$F$517,2,FALSE),"")</f>
        <v/>
      </c>
      <c r="N1587" s="505"/>
      <c r="O1587" s="402" t="str">
        <f>IFERROR(VLOOKUP($L1587,[4]Insumos!$C$2:$F$517,3,FALSE),"")</f>
        <v/>
      </c>
      <c r="P1587" s="337" t="e">
        <f>+Tabla1[[#This Row],[Precio Unitario]]*Tabla1[[#This Row],[Cantidad de Insumos]]</f>
        <v>#VALUE!</v>
      </c>
      <c r="Q1587" s="402" t="str">
        <f>IFERROR(VLOOKUP($L1587,[4]Insumos!$C$2:$F$517,4,FALSE),"")</f>
        <v/>
      </c>
      <c r="R1587" s="571"/>
    </row>
    <row r="1588" spans="2:18" x14ac:dyDescent="0.25">
      <c r="B1588" s="403" t="str">
        <f>IF(Tabla1[[#This Row],[Código_Actividad]]="","",CONCATENATE(Tabla1[[#This Row],[POA]],".",Tabla1[[#This Row],[SRS]],".",Tabla1[[#This Row],[AREA]],".",Tabla1[[#This Row],[TIPO]]))</f>
        <v/>
      </c>
      <c r="C1588" s="403" t="str">
        <f>IF(Tabla1[[#This Row],[Código_Actividad]]="","",'Formulario PPGR1'!#REF!)</f>
        <v/>
      </c>
      <c r="D1588" s="403" t="str">
        <f>IF(Tabla1[[#This Row],[Código_Actividad]]="","",'Formulario PPGR1'!#REF!)</f>
        <v/>
      </c>
      <c r="E1588" s="403" t="str">
        <f>IF(Tabla1[[#This Row],[Código_Actividad]]="","",'Formulario PPGR1'!#REF!)</f>
        <v/>
      </c>
      <c r="F1588" s="403" t="str">
        <f>IF(Tabla1[[#This Row],[Código_Actividad]]="","",'Formulario PPGR1'!#REF!)</f>
        <v/>
      </c>
      <c r="G1588" s="400"/>
      <c r="H1588" s="419" t="str">
        <f>IFERROR(VLOOKUP(Tabla1[[#This Row],[Código_Actividad]],'Formulario PPGR2'!$H$10:$I$1048576,2,FALSE),"")</f>
        <v/>
      </c>
      <c r="I1588" s="336" t="str">
        <f>IFERROR(VLOOKUP(Tabla1[[#This Row],[Código_Actividad]],Tabla2[[Código]:[Total de Acciones ]],15,FALSE),"")</f>
        <v/>
      </c>
      <c r="J1588" s="556"/>
      <c r="K1588" s="558" t="str">
        <f>IFERROR(VLOOKUP($J1588,[13]LSIns!$B$5:$C$45,2,FALSE),"")</f>
        <v/>
      </c>
      <c r="L1588" s="557"/>
      <c r="M1588" s="401" t="str">
        <f>IFERROR(VLOOKUP($L1588,[4]Insumos!$C$2:$F$517,2,FALSE),"")</f>
        <v/>
      </c>
      <c r="N1588" s="505"/>
      <c r="O1588" s="402" t="str">
        <f>IFERROR(VLOOKUP($L1588,[4]Insumos!$C$2:$F$517,3,FALSE),"")</f>
        <v/>
      </c>
      <c r="P1588" s="337" t="e">
        <f>+Tabla1[[#This Row],[Precio Unitario]]*Tabla1[[#This Row],[Cantidad de Insumos]]</f>
        <v>#VALUE!</v>
      </c>
      <c r="Q1588" s="402" t="str">
        <f>IFERROR(VLOOKUP($L1588,[4]Insumos!$C$2:$F$517,4,FALSE),"")</f>
        <v/>
      </c>
      <c r="R1588" s="571"/>
    </row>
    <row r="1589" spans="2:18" x14ac:dyDescent="0.25">
      <c r="B1589" s="403" t="str">
        <f>IF(Tabla1[[#This Row],[Código_Actividad]]="","",CONCATENATE(Tabla1[[#This Row],[POA]],".",Tabla1[[#This Row],[SRS]],".",Tabla1[[#This Row],[AREA]],".",Tabla1[[#This Row],[TIPO]]))</f>
        <v/>
      </c>
      <c r="C1589" s="403" t="str">
        <f>IF(Tabla1[[#This Row],[Código_Actividad]]="","",'Formulario PPGR1'!#REF!)</f>
        <v/>
      </c>
      <c r="D1589" s="403" t="str">
        <f>IF(Tabla1[[#This Row],[Código_Actividad]]="","",'Formulario PPGR1'!#REF!)</f>
        <v/>
      </c>
      <c r="E1589" s="403" t="str">
        <f>IF(Tabla1[[#This Row],[Código_Actividad]]="","",'Formulario PPGR1'!#REF!)</f>
        <v/>
      </c>
      <c r="F1589" s="403" t="str">
        <f>IF(Tabla1[[#This Row],[Código_Actividad]]="","",'Formulario PPGR1'!#REF!)</f>
        <v/>
      </c>
      <c r="G1589" s="400"/>
      <c r="H1589" s="419" t="str">
        <f>IFERROR(VLOOKUP(Tabla1[[#This Row],[Código_Actividad]],'Formulario PPGR2'!$H$10:$I$1048576,2,FALSE),"")</f>
        <v/>
      </c>
      <c r="I1589" s="336" t="str">
        <f>IFERROR(VLOOKUP(Tabla1[[#This Row],[Código_Actividad]],Tabla2[[Código]:[Total de Acciones ]],15,FALSE),"")</f>
        <v/>
      </c>
      <c r="J1589" s="556"/>
      <c r="K1589" s="558" t="str">
        <f>IFERROR(VLOOKUP($J1589,[13]LSIns!$B$5:$C$45,2,FALSE),"")</f>
        <v/>
      </c>
      <c r="L1589" s="557"/>
      <c r="M1589" s="401" t="str">
        <f>IFERROR(VLOOKUP($L1589,[4]Insumos!$C$2:$F$517,2,FALSE),"")</f>
        <v/>
      </c>
      <c r="N1589" s="505"/>
      <c r="O1589" s="402" t="str">
        <f>IFERROR(VLOOKUP($L1589,[4]Insumos!$C$2:$F$517,3,FALSE),"")</f>
        <v/>
      </c>
      <c r="P1589" s="337" t="e">
        <f>+Tabla1[[#This Row],[Precio Unitario]]*Tabla1[[#This Row],[Cantidad de Insumos]]</f>
        <v>#VALUE!</v>
      </c>
      <c r="Q1589" s="402" t="str">
        <f>IFERROR(VLOOKUP($L1589,[4]Insumos!$C$2:$F$517,4,FALSE),"")</f>
        <v/>
      </c>
      <c r="R1589" s="571"/>
    </row>
    <row r="1590" spans="2:18" x14ac:dyDescent="0.25">
      <c r="B1590" s="403" t="str">
        <f>IF(Tabla1[[#This Row],[Código_Actividad]]="","",CONCATENATE(Tabla1[[#This Row],[POA]],".",Tabla1[[#This Row],[SRS]],".",Tabla1[[#This Row],[AREA]],".",Tabla1[[#This Row],[TIPO]]))</f>
        <v/>
      </c>
      <c r="C1590" s="403" t="str">
        <f>IF(Tabla1[[#This Row],[Código_Actividad]]="","",'Formulario PPGR1'!#REF!)</f>
        <v/>
      </c>
      <c r="D1590" s="403" t="str">
        <f>IF(Tabla1[[#This Row],[Código_Actividad]]="","",'Formulario PPGR1'!#REF!)</f>
        <v/>
      </c>
      <c r="E1590" s="403" t="str">
        <f>IF(Tabla1[[#This Row],[Código_Actividad]]="","",'Formulario PPGR1'!#REF!)</f>
        <v/>
      </c>
      <c r="F1590" s="403" t="str">
        <f>IF(Tabla1[[#This Row],[Código_Actividad]]="","",'Formulario PPGR1'!#REF!)</f>
        <v/>
      </c>
      <c r="G1590" s="400"/>
      <c r="H1590" s="419" t="str">
        <f>IFERROR(VLOOKUP(Tabla1[[#This Row],[Código_Actividad]],'Formulario PPGR2'!$H$10:$I$1048576,2,FALSE),"")</f>
        <v/>
      </c>
      <c r="I1590" s="336" t="str">
        <f>IFERROR(VLOOKUP(Tabla1[[#This Row],[Código_Actividad]],Tabla2[[Código]:[Total de Acciones ]],15,FALSE),"")</f>
        <v/>
      </c>
      <c r="J1590" s="556"/>
      <c r="K1590" s="558" t="str">
        <f>IFERROR(VLOOKUP($J1590,[13]LSIns!$B$5:$C$45,2,FALSE),"")</f>
        <v/>
      </c>
      <c r="L1590" s="557"/>
      <c r="M1590" s="401" t="str">
        <f>IFERROR(VLOOKUP($L1590,[4]Insumos!$C$2:$F$517,2,FALSE),"")</f>
        <v/>
      </c>
      <c r="N1590" s="505"/>
      <c r="O1590" s="402" t="str">
        <f>IFERROR(VLOOKUP($L1590,[4]Insumos!$C$2:$F$517,3,FALSE),"")</f>
        <v/>
      </c>
      <c r="P1590" s="337" t="e">
        <f>+Tabla1[[#This Row],[Precio Unitario]]*Tabla1[[#This Row],[Cantidad de Insumos]]</f>
        <v>#VALUE!</v>
      </c>
      <c r="Q1590" s="402" t="str">
        <f>IFERROR(VLOOKUP($L1590,[4]Insumos!$C$2:$F$517,4,FALSE),"")</f>
        <v/>
      </c>
      <c r="R1590" s="571"/>
    </row>
    <row r="1591" spans="2:18" x14ac:dyDescent="0.25">
      <c r="B1591" s="403" t="str">
        <f>IF(Tabla1[[#This Row],[Código_Actividad]]="","",CONCATENATE(Tabla1[[#This Row],[POA]],".",Tabla1[[#This Row],[SRS]],".",Tabla1[[#This Row],[AREA]],".",Tabla1[[#This Row],[TIPO]]))</f>
        <v/>
      </c>
      <c r="C1591" s="403" t="str">
        <f>IF(Tabla1[[#This Row],[Código_Actividad]]="","",'Formulario PPGR1'!#REF!)</f>
        <v/>
      </c>
      <c r="D1591" s="403" t="str">
        <f>IF(Tabla1[[#This Row],[Código_Actividad]]="","",'Formulario PPGR1'!#REF!)</f>
        <v/>
      </c>
      <c r="E1591" s="403" t="str">
        <f>IF(Tabla1[[#This Row],[Código_Actividad]]="","",'Formulario PPGR1'!#REF!)</f>
        <v/>
      </c>
      <c r="F1591" s="403" t="str">
        <f>IF(Tabla1[[#This Row],[Código_Actividad]]="","",'Formulario PPGR1'!#REF!)</f>
        <v/>
      </c>
      <c r="G1591" s="400"/>
      <c r="H1591" s="419" t="str">
        <f>IFERROR(VLOOKUP(Tabla1[[#This Row],[Código_Actividad]],'Formulario PPGR2'!$H$10:$I$1048576,2,FALSE),"")</f>
        <v/>
      </c>
      <c r="I1591" s="336" t="str">
        <f>IFERROR(VLOOKUP(Tabla1[[#This Row],[Código_Actividad]],Tabla2[[Código]:[Total de Acciones ]],15,FALSE),"")</f>
        <v/>
      </c>
      <c r="J1591" s="556"/>
      <c r="K1591" s="558" t="str">
        <f>IFERROR(VLOOKUP($J1591,[13]LSIns!$B$5:$C$45,2,FALSE),"")</f>
        <v/>
      </c>
      <c r="L1591" s="557"/>
      <c r="M1591" s="401" t="str">
        <f>IFERROR(VLOOKUP($L1591,[4]Insumos!$C$2:$F$517,2,FALSE),"")</f>
        <v/>
      </c>
      <c r="N1591" s="505"/>
      <c r="O1591" s="402" t="str">
        <f>IFERROR(VLOOKUP($L1591,[4]Insumos!$C$2:$F$517,3,FALSE),"")</f>
        <v/>
      </c>
      <c r="P1591" s="337" t="e">
        <f>+Tabla1[[#This Row],[Precio Unitario]]*Tabla1[[#This Row],[Cantidad de Insumos]]</f>
        <v>#VALUE!</v>
      </c>
      <c r="Q1591" s="402" t="str">
        <f>IFERROR(VLOOKUP($L1591,[4]Insumos!$C$2:$F$517,4,FALSE),"")</f>
        <v/>
      </c>
      <c r="R1591" s="571"/>
    </row>
    <row r="1592" spans="2:18" x14ac:dyDescent="0.25">
      <c r="B1592" s="403" t="str">
        <f>IF(Tabla1[[#This Row],[Código_Actividad]]="","",CONCATENATE(Tabla1[[#This Row],[POA]],".",Tabla1[[#This Row],[SRS]],".",Tabla1[[#This Row],[AREA]],".",Tabla1[[#This Row],[TIPO]]))</f>
        <v/>
      </c>
      <c r="C1592" s="403" t="str">
        <f>IF(Tabla1[[#This Row],[Código_Actividad]]="","",'Formulario PPGR1'!#REF!)</f>
        <v/>
      </c>
      <c r="D1592" s="403" t="str">
        <f>IF(Tabla1[[#This Row],[Código_Actividad]]="","",'Formulario PPGR1'!#REF!)</f>
        <v/>
      </c>
      <c r="E1592" s="403" t="str">
        <f>IF(Tabla1[[#This Row],[Código_Actividad]]="","",'Formulario PPGR1'!#REF!)</f>
        <v/>
      </c>
      <c r="F1592" s="403" t="str">
        <f>IF(Tabla1[[#This Row],[Código_Actividad]]="","",'Formulario PPGR1'!#REF!)</f>
        <v/>
      </c>
      <c r="G1592" s="400"/>
      <c r="H1592" s="419" t="str">
        <f>IFERROR(VLOOKUP(Tabla1[[#This Row],[Código_Actividad]],'Formulario PPGR2'!$H$10:$I$1048576,2,FALSE),"")</f>
        <v/>
      </c>
      <c r="I1592" s="336" t="str">
        <f>IFERROR(VLOOKUP(Tabla1[[#This Row],[Código_Actividad]],Tabla2[[Código]:[Total de Acciones ]],15,FALSE),"")</f>
        <v/>
      </c>
      <c r="J1592" s="556"/>
      <c r="K1592" s="558" t="str">
        <f>IFERROR(VLOOKUP($J1592,[13]LSIns!$B$5:$C$45,2,FALSE),"")</f>
        <v/>
      </c>
      <c r="L1592" s="557"/>
      <c r="M1592" s="401" t="str">
        <f>IFERROR(VLOOKUP($L1592,[4]Insumos!$C$2:$F$517,2,FALSE),"")</f>
        <v/>
      </c>
      <c r="N1592" s="505"/>
      <c r="O1592" s="402" t="str">
        <f>IFERROR(VLOOKUP($L1592,[4]Insumos!$C$2:$F$517,3,FALSE),"")</f>
        <v/>
      </c>
      <c r="P1592" s="337" t="e">
        <f>+Tabla1[[#This Row],[Precio Unitario]]*Tabla1[[#This Row],[Cantidad de Insumos]]</f>
        <v>#VALUE!</v>
      </c>
      <c r="Q1592" s="402" t="str">
        <f>IFERROR(VLOOKUP($L1592,[4]Insumos!$C$2:$F$517,4,FALSE),"")</f>
        <v/>
      </c>
      <c r="R1592" s="571"/>
    </row>
    <row r="1593" spans="2:18" x14ac:dyDescent="0.25">
      <c r="B1593" s="403" t="str">
        <f>IF(Tabla1[[#This Row],[Código_Actividad]]="","",CONCATENATE(Tabla1[[#This Row],[POA]],".",Tabla1[[#This Row],[SRS]],".",Tabla1[[#This Row],[AREA]],".",Tabla1[[#This Row],[TIPO]]))</f>
        <v/>
      </c>
      <c r="C1593" s="403" t="str">
        <f>IF(Tabla1[[#This Row],[Código_Actividad]]="","",'Formulario PPGR1'!#REF!)</f>
        <v/>
      </c>
      <c r="D1593" s="403" t="str">
        <f>IF(Tabla1[[#This Row],[Código_Actividad]]="","",'Formulario PPGR1'!#REF!)</f>
        <v/>
      </c>
      <c r="E1593" s="403" t="str">
        <f>IF(Tabla1[[#This Row],[Código_Actividad]]="","",'Formulario PPGR1'!#REF!)</f>
        <v/>
      </c>
      <c r="F1593" s="403" t="str">
        <f>IF(Tabla1[[#This Row],[Código_Actividad]]="","",'Formulario PPGR1'!#REF!)</f>
        <v/>
      </c>
      <c r="G1593" s="400"/>
      <c r="H1593" s="419" t="str">
        <f>IFERROR(VLOOKUP(Tabla1[[#This Row],[Código_Actividad]],'Formulario PPGR2'!$H$10:$I$1048576,2,FALSE),"")</f>
        <v/>
      </c>
      <c r="I1593" s="336" t="str">
        <f>IFERROR(VLOOKUP(Tabla1[[#This Row],[Código_Actividad]],Tabla2[[Código]:[Total de Acciones ]],15,FALSE),"")</f>
        <v/>
      </c>
      <c r="J1593" s="556"/>
      <c r="K1593" s="558" t="str">
        <f>IFERROR(VLOOKUP($J1593,[13]LSIns!$B$5:$C$45,2,FALSE),"")</f>
        <v/>
      </c>
      <c r="L1593" s="557"/>
      <c r="M1593" s="401" t="str">
        <f>IFERROR(VLOOKUP($L1593,[4]Insumos!$C$2:$F$517,2,FALSE),"")</f>
        <v/>
      </c>
      <c r="N1593" s="505"/>
      <c r="O1593" s="402" t="str">
        <f>IFERROR(VLOOKUP($L1593,[4]Insumos!$C$2:$F$517,3,FALSE),"")</f>
        <v/>
      </c>
      <c r="P1593" s="337" t="e">
        <f>+Tabla1[[#This Row],[Precio Unitario]]*Tabla1[[#This Row],[Cantidad de Insumos]]</f>
        <v>#VALUE!</v>
      </c>
      <c r="Q1593" s="402" t="str">
        <f>IFERROR(VLOOKUP($L1593,[4]Insumos!$C$2:$F$517,4,FALSE),"")</f>
        <v/>
      </c>
      <c r="R1593" s="571"/>
    </row>
    <row r="1594" spans="2:18" x14ac:dyDescent="0.25">
      <c r="B1594" s="403" t="str">
        <f>IF(Tabla1[[#This Row],[Código_Actividad]]="","",CONCATENATE(Tabla1[[#This Row],[POA]],".",Tabla1[[#This Row],[SRS]],".",Tabla1[[#This Row],[AREA]],".",Tabla1[[#This Row],[TIPO]]))</f>
        <v/>
      </c>
      <c r="C1594" s="403" t="str">
        <f>IF(Tabla1[[#This Row],[Código_Actividad]]="","",'Formulario PPGR1'!#REF!)</f>
        <v/>
      </c>
      <c r="D1594" s="403" t="str">
        <f>IF(Tabla1[[#This Row],[Código_Actividad]]="","",'Formulario PPGR1'!#REF!)</f>
        <v/>
      </c>
      <c r="E1594" s="403" t="str">
        <f>IF(Tabla1[[#This Row],[Código_Actividad]]="","",'Formulario PPGR1'!#REF!)</f>
        <v/>
      </c>
      <c r="F1594" s="403" t="str">
        <f>IF(Tabla1[[#This Row],[Código_Actividad]]="","",'Formulario PPGR1'!#REF!)</f>
        <v/>
      </c>
      <c r="G1594" s="400"/>
      <c r="H1594" s="419" t="str">
        <f>IFERROR(VLOOKUP(Tabla1[[#This Row],[Código_Actividad]],'Formulario PPGR2'!$H$10:$I$1048576,2,FALSE),"")</f>
        <v/>
      </c>
      <c r="I1594" s="336" t="str">
        <f>IFERROR(VLOOKUP(Tabla1[[#This Row],[Código_Actividad]],Tabla2[[Código]:[Total de Acciones ]],15,FALSE),"")</f>
        <v/>
      </c>
      <c r="J1594" s="556"/>
      <c r="K1594" s="558" t="str">
        <f>IFERROR(VLOOKUP($J1594,[13]LSIns!$B$5:$C$45,2,FALSE),"")</f>
        <v/>
      </c>
      <c r="L1594" s="557"/>
      <c r="M1594" s="401" t="str">
        <f>IFERROR(VLOOKUP($L1594,[4]Insumos!$C$2:$F$517,2,FALSE),"")</f>
        <v/>
      </c>
      <c r="N1594" s="505"/>
      <c r="O1594" s="402" t="str">
        <f>IFERROR(VLOOKUP($L1594,[4]Insumos!$C$2:$F$517,3,FALSE),"")</f>
        <v/>
      </c>
      <c r="P1594" s="337" t="e">
        <f>+Tabla1[[#This Row],[Precio Unitario]]*Tabla1[[#This Row],[Cantidad de Insumos]]</f>
        <v>#VALUE!</v>
      </c>
      <c r="Q1594" s="402" t="str">
        <f>IFERROR(VLOOKUP($L1594,[4]Insumos!$C$2:$F$517,4,FALSE),"")</f>
        <v/>
      </c>
      <c r="R1594" s="571"/>
    </row>
    <row r="1595" spans="2:18" x14ac:dyDescent="0.25">
      <c r="B1595" s="403" t="str">
        <f>IF(Tabla1[[#This Row],[Código_Actividad]]="","",CONCATENATE(Tabla1[[#This Row],[POA]],".",Tabla1[[#This Row],[SRS]],".",Tabla1[[#This Row],[AREA]],".",Tabla1[[#This Row],[TIPO]]))</f>
        <v/>
      </c>
      <c r="C1595" s="403" t="str">
        <f>IF(Tabla1[[#This Row],[Código_Actividad]]="","",'Formulario PPGR1'!#REF!)</f>
        <v/>
      </c>
      <c r="D1595" s="403" t="str">
        <f>IF(Tabla1[[#This Row],[Código_Actividad]]="","",'Formulario PPGR1'!#REF!)</f>
        <v/>
      </c>
      <c r="E1595" s="403" t="str">
        <f>IF(Tabla1[[#This Row],[Código_Actividad]]="","",'Formulario PPGR1'!#REF!)</f>
        <v/>
      </c>
      <c r="F1595" s="403" t="str">
        <f>IF(Tabla1[[#This Row],[Código_Actividad]]="","",'Formulario PPGR1'!#REF!)</f>
        <v/>
      </c>
      <c r="G1595" s="400"/>
      <c r="H1595" s="419" t="str">
        <f>IFERROR(VLOOKUP(Tabla1[[#This Row],[Código_Actividad]],'Formulario PPGR2'!$H$10:$I$1048576,2,FALSE),"")</f>
        <v/>
      </c>
      <c r="I1595" s="336" t="str">
        <f>IFERROR(VLOOKUP(Tabla1[[#This Row],[Código_Actividad]],Tabla2[[Código]:[Total de Acciones ]],15,FALSE),"")</f>
        <v/>
      </c>
      <c r="J1595" s="556"/>
      <c r="K1595" s="558" t="str">
        <f>IFERROR(VLOOKUP($J1595,[13]LSIns!$B$5:$C$45,2,FALSE),"")</f>
        <v/>
      </c>
      <c r="L1595" s="557"/>
      <c r="M1595" s="401" t="str">
        <f>IFERROR(VLOOKUP($L1595,[4]Insumos!$C$2:$F$517,2,FALSE),"")</f>
        <v/>
      </c>
      <c r="N1595" s="505"/>
      <c r="O1595" s="402" t="str">
        <f>IFERROR(VLOOKUP($L1595,[4]Insumos!$C$2:$F$517,3,FALSE),"")</f>
        <v/>
      </c>
      <c r="P1595" s="337" t="e">
        <f>+Tabla1[[#This Row],[Precio Unitario]]*Tabla1[[#This Row],[Cantidad de Insumos]]</f>
        <v>#VALUE!</v>
      </c>
      <c r="Q1595" s="402" t="str">
        <f>IFERROR(VLOOKUP($L1595,[4]Insumos!$C$2:$F$517,4,FALSE),"")</f>
        <v/>
      </c>
      <c r="R1595" s="571"/>
    </row>
    <row r="1596" spans="2:18" x14ac:dyDescent="0.25">
      <c r="B1596" s="403" t="str">
        <f>IF(Tabla1[[#This Row],[Código_Actividad]]="","",CONCATENATE(Tabla1[[#This Row],[POA]],".",Tabla1[[#This Row],[SRS]],".",Tabla1[[#This Row],[AREA]],".",Tabla1[[#This Row],[TIPO]]))</f>
        <v/>
      </c>
      <c r="C1596" s="403" t="str">
        <f>IF(Tabla1[[#This Row],[Código_Actividad]]="","",'Formulario PPGR1'!#REF!)</f>
        <v/>
      </c>
      <c r="D1596" s="403" t="str">
        <f>IF(Tabla1[[#This Row],[Código_Actividad]]="","",'Formulario PPGR1'!#REF!)</f>
        <v/>
      </c>
      <c r="E1596" s="403" t="str">
        <f>IF(Tabla1[[#This Row],[Código_Actividad]]="","",'Formulario PPGR1'!#REF!)</f>
        <v/>
      </c>
      <c r="F1596" s="403" t="str">
        <f>IF(Tabla1[[#This Row],[Código_Actividad]]="","",'Formulario PPGR1'!#REF!)</f>
        <v/>
      </c>
      <c r="G1596" s="400"/>
      <c r="H1596" s="419" t="str">
        <f>IFERROR(VLOOKUP(Tabla1[[#This Row],[Código_Actividad]],'Formulario PPGR2'!$H$10:$I$1048576,2,FALSE),"")</f>
        <v/>
      </c>
      <c r="I1596" s="336" t="str">
        <f>IFERROR(VLOOKUP(Tabla1[[#This Row],[Código_Actividad]],Tabla2[[Código]:[Total de Acciones ]],15,FALSE),"")</f>
        <v/>
      </c>
      <c r="J1596" s="556"/>
      <c r="K1596" s="558" t="str">
        <f>IFERROR(VLOOKUP($J1596,[13]LSIns!$B$5:$C$45,2,FALSE),"")</f>
        <v/>
      </c>
      <c r="L1596" s="557"/>
      <c r="M1596" s="401" t="str">
        <f>IFERROR(VLOOKUP($L1596,[4]Insumos!$C$2:$F$517,2,FALSE),"")</f>
        <v/>
      </c>
      <c r="N1596" s="505"/>
      <c r="O1596" s="402" t="str">
        <f>IFERROR(VLOOKUP($L1596,[4]Insumos!$C$2:$F$517,3,FALSE),"")</f>
        <v/>
      </c>
      <c r="P1596" s="337" t="e">
        <f>+Tabla1[[#This Row],[Precio Unitario]]*Tabla1[[#This Row],[Cantidad de Insumos]]</f>
        <v>#VALUE!</v>
      </c>
      <c r="Q1596" s="402" t="str">
        <f>IFERROR(VLOOKUP($L1596,[4]Insumos!$C$2:$F$517,4,FALSE),"")</f>
        <v/>
      </c>
      <c r="R1596" s="571"/>
    </row>
    <row r="1597" spans="2:18" x14ac:dyDescent="0.25">
      <c r="B1597" s="403" t="str">
        <f>IF(Tabla1[[#This Row],[Código_Actividad]]="","",CONCATENATE(Tabla1[[#This Row],[POA]],".",Tabla1[[#This Row],[SRS]],".",Tabla1[[#This Row],[AREA]],".",Tabla1[[#This Row],[TIPO]]))</f>
        <v/>
      </c>
      <c r="C1597" s="403" t="str">
        <f>IF(Tabla1[[#This Row],[Código_Actividad]]="","",'Formulario PPGR1'!#REF!)</f>
        <v/>
      </c>
      <c r="D1597" s="403" t="str">
        <f>IF(Tabla1[[#This Row],[Código_Actividad]]="","",'Formulario PPGR1'!#REF!)</f>
        <v/>
      </c>
      <c r="E1597" s="403" t="str">
        <f>IF(Tabla1[[#This Row],[Código_Actividad]]="","",'Formulario PPGR1'!#REF!)</f>
        <v/>
      </c>
      <c r="F1597" s="403" t="str">
        <f>IF(Tabla1[[#This Row],[Código_Actividad]]="","",'Formulario PPGR1'!#REF!)</f>
        <v/>
      </c>
      <c r="G1597" s="400"/>
      <c r="H1597" s="419" t="str">
        <f>IFERROR(VLOOKUP(Tabla1[[#This Row],[Código_Actividad]],'Formulario PPGR2'!$H$10:$I$1048576,2,FALSE),"")</f>
        <v/>
      </c>
      <c r="I1597" s="336" t="str">
        <f>IFERROR(VLOOKUP(Tabla1[[#This Row],[Código_Actividad]],Tabla2[[Código]:[Total de Acciones ]],15,FALSE),"")</f>
        <v/>
      </c>
      <c r="J1597" s="556"/>
      <c r="K1597" s="558" t="str">
        <f>IFERROR(VLOOKUP($J1597,[13]LSIns!$B$5:$C$45,2,FALSE),"")</f>
        <v/>
      </c>
      <c r="L1597" s="557"/>
      <c r="M1597" s="401" t="str">
        <f>IFERROR(VLOOKUP($L1597,[4]Insumos!$C$2:$F$517,2,FALSE),"")</f>
        <v/>
      </c>
      <c r="N1597" s="505"/>
      <c r="O1597" s="402" t="str">
        <f>IFERROR(VLOOKUP($L1597,[4]Insumos!$C$2:$F$517,3,FALSE),"")</f>
        <v/>
      </c>
      <c r="P1597" s="337" t="e">
        <f>+Tabla1[[#This Row],[Precio Unitario]]*Tabla1[[#This Row],[Cantidad de Insumos]]</f>
        <v>#VALUE!</v>
      </c>
      <c r="Q1597" s="402" t="str">
        <f>IFERROR(VLOOKUP($L1597,[4]Insumos!$C$2:$F$517,4,FALSE),"")</f>
        <v/>
      </c>
      <c r="R1597" s="571"/>
    </row>
    <row r="1598" spans="2:18" x14ac:dyDescent="0.25">
      <c r="B1598" s="403" t="str">
        <f>IF(Tabla1[[#This Row],[Código_Actividad]]="","",CONCATENATE(Tabla1[[#This Row],[POA]],".",Tabla1[[#This Row],[SRS]],".",Tabla1[[#This Row],[AREA]],".",Tabla1[[#This Row],[TIPO]]))</f>
        <v/>
      </c>
      <c r="C1598" s="403" t="str">
        <f>IF(Tabla1[[#This Row],[Código_Actividad]]="","",'Formulario PPGR1'!#REF!)</f>
        <v/>
      </c>
      <c r="D1598" s="403" t="str">
        <f>IF(Tabla1[[#This Row],[Código_Actividad]]="","",'Formulario PPGR1'!#REF!)</f>
        <v/>
      </c>
      <c r="E1598" s="403" t="str">
        <f>IF(Tabla1[[#This Row],[Código_Actividad]]="","",'Formulario PPGR1'!#REF!)</f>
        <v/>
      </c>
      <c r="F1598" s="403" t="str">
        <f>IF(Tabla1[[#This Row],[Código_Actividad]]="","",'Formulario PPGR1'!#REF!)</f>
        <v/>
      </c>
      <c r="G1598" s="400"/>
      <c r="H1598" s="419" t="str">
        <f>IFERROR(VLOOKUP(Tabla1[[#This Row],[Código_Actividad]],'Formulario PPGR2'!$H$10:$I$1048576,2,FALSE),"")</f>
        <v/>
      </c>
      <c r="I1598" s="336" t="str">
        <f>IFERROR(VLOOKUP(Tabla1[[#This Row],[Código_Actividad]],Tabla2[[Código]:[Total de Acciones ]],15,FALSE),"")</f>
        <v/>
      </c>
      <c r="J1598" s="556"/>
      <c r="K1598" s="558" t="str">
        <f>IFERROR(VLOOKUP($J1598,[13]LSIns!$B$5:$C$45,2,FALSE),"")</f>
        <v/>
      </c>
      <c r="L1598" s="557"/>
      <c r="M1598" s="401" t="str">
        <f>IFERROR(VLOOKUP($L1598,[4]Insumos!$C$2:$F$517,2,FALSE),"")</f>
        <v/>
      </c>
      <c r="N1598" s="505"/>
      <c r="O1598" s="402" t="str">
        <f>IFERROR(VLOOKUP($L1598,[4]Insumos!$C$2:$F$517,3,FALSE),"")</f>
        <v/>
      </c>
      <c r="P1598" s="337" t="e">
        <f>+Tabla1[[#This Row],[Precio Unitario]]*Tabla1[[#This Row],[Cantidad de Insumos]]</f>
        <v>#VALUE!</v>
      </c>
      <c r="Q1598" s="402" t="str">
        <f>IFERROR(VLOOKUP($L1598,[4]Insumos!$C$2:$F$517,4,FALSE),"")</f>
        <v/>
      </c>
      <c r="R1598" s="571"/>
    </row>
    <row r="1599" spans="2:18" x14ac:dyDescent="0.25">
      <c r="B1599" s="403" t="str">
        <f>IF(Tabla1[[#This Row],[Código_Actividad]]="","",CONCATENATE(Tabla1[[#This Row],[POA]],".",Tabla1[[#This Row],[SRS]],".",Tabla1[[#This Row],[AREA]],".",Tabla1[[#This Row],[TIPO]]))</f>
        <v/>
      </c>
      <c r="C1599" s="403" t="str">
        <f>IF(Tabla1[[#This Row],[Código_Actividad]]="","",'Formulario PPGR1'!#REF!)</f>
        <v/>
      </c>
      <c r="D1599" s="403" t="str">
        <f>IF(Tabla1[[#This Row],[Código_Actividad]]="","",'Formulario PPGR1'!#REF!)</f>
        <v/>
      </c>
      <c r="E1599" s="403" t="str">
        <f>IF(Tabla1[[#This Row],[Código_Actividad]]="","",'Formulario PPGR1'!#REF!)</f>
        <v/>
      </c>
      <c r="F1599" s="403" t="str">
        <f>IF(Tabla1[[#This Row],[Código_Actividad]]="","",'Formulario PPGR1'!#REF!)</f>
        <v/>
      </c>
      <c r="G1599" s="400"/>
      <c r="H1599" s="419" t="str">
        <f>IFERROR(VLOOKUP(Tabla1[[#This Row],[Código_Actividad]],'Formulario PPGR2'!$H$10:$I$1048576,2,FALSE),"")</f>
        <v/>
      </c>
      <c r="I1599" s="336" t="str">
        <f>IFERROR(VLOOKUP(Tabla1[[#This Row],[Código_Actividad]],Tabla2[[Código]:[Total de Acciones ]],15,FALSE),"")</f>
        <v/>
      </c>
      <c r="J1599" s="556"/>
      <c r="K1599" s="558" t="str">
        <f>IFERROR(VLOOKUP($J1599,[13]LSIns!$B$5:$C$45,2,FALSE),"")</f>
        <v/>
      </c>
      <c r="L1599" s="557"/>
      <c r="M1599" s="401" t="str">
        <f>IFERROR(VLOOKUP($L1599,[4]Insumos!$C$2:$F$517,2,FALSE),"")</f>
        <v/>
      </c>
      <c r="N1599" s="505"/>
      <c r="O1599" s="402" t="str">
        <f>IFERROR(VLOOKUP($L1599,[4]Insumos!$C$2:$F$517,3,FALSE),"")</f>
        <v/>
      </c>
      <c r="P1599" s="337" t="e">
        <f>+Tabla1[[#This Row],[Precio Unitario]]*Tabla1[[#This Row],[Cantidad de Insumos]]</f>
        <v>#VALUE!</v>
      </c>
      <c r="Q1599" s="402" t="str">
        <f>IFERROR(VLOOKUP($L1599,[4]Insumos!$C$2:$F$517,4,FALSE),"")</f>
        <v/>
      </c>
      <c r="R1599" s="571"/>
    </row>
    <row r="1600" spans="2:18" x14ac:dyDescent="0.25">
      <c r="B1600" s="403" t="str">
        <f>IF(Tabla1[[#This Row],[Código_Actividad]]="","",CONCATENATE(Tabla1[[#This Row],[POA]],".",Tabla1[[#This Row],[SRS]],".",Tabla1[[#This Row],[AREA]],".",Tabla1[[#This Row],[TIPO]]))</f>
        <v/>
      </c>
      <c r="C1600" s="403" t="str">
        <f>IF(Tabla1[[#This Row],[Código_Actividad]]="","",'Formulario PPGR1'!#REF!)</f>
        <v/>
      </c>
      <c r="D1600" s="403" t="str">
        <f>IF(Tabla1[[#This Row],[Código_Actividad]]="","",'Formulario PPGR1'!#REF!)</f>
        <v/>
      </c>
      <c r="E1600" s="403" t="str">
        <f>IF(Tabla1[[#This Row],[Código_Actividad]]="","",'Formulario PPGR1'!#REF!)</f>
        <v/>
      </c>
      <c r="F1600" s="403" t="str">
        <f>IF(Tabla1[[#This Row],[Código_Actividad]]="","",'Formulario PPGR1'!#REF!)</f>
        <v/>
      </c>
      <c r="G1600" s="400"/>
      <c r="H1600" s="419" t="str">
        <f>IFERROR(VLOOKUP(Tabla1[[#This Row],[Código_Actividad]],'Formulario PPGR2'!$H$10:$I$1048576,2,FALSE),"")</f>
        <v/>
      </c>
      <c r="I1600" s="336" t="str">
        <f>IFERROR(VLOOKUP(Tabla1[[#This Row],[Código_Actividad]],Tabla2[[Código]:[Total de Acciones ]],15,FALSE),"")</f>
        <v/>
      </c>
      <c r="J1600" s="556"/>
      <c r="K1600" s="558" t="str">
        <f>IFERROR(VLOOKUP($J1600,[13]LSIns!$B$5:$C$45,2,FALSE),"")</f>
        <v/>
      </c>
      <c r="L1600" s="557"/>
      <c r="M1600" s="401" t="str">
        <f>IFERROR(VLOOKUP($L1600,[4]Insumos!$C$2:$F$517,2,FALSE),"")</f>
        <v/>
      </c>
      <c r="N1600" s="505"/>
      <c r="O1600" s="402" t="str">
        <f>IFERROR(VLOOKUP($L1600,[4]Insumos!$C$2:$F$517,3,FALSE),"")</f>
        <v/>
      </c>
      <c r="P1600" s="337" t="e">
        <f>+Tabla1[[#This Row],[Precio Unitario]]*Tabla1[[#This Row],[Cantidad de Insumos]]</f>
        <v>#VALUE!</v>
      </c>
      <c r="Q1600" s="402" t="str">
        <f>IFERROR(VLOOKUP($L1600,[4]Insumos!$C$2:$F$517,4,FALSE),"")</f>
        <v/>
      </c>
      <c r="R1600" s="571"/>
    </row>
    <row r="1601" spans="2:18" x14ac:dyDescent="0.25">
      <c r="B1601" s="403" t="str">
        <f>IF(Tabla1[[#This Row],[Código_Actividad]]="","",CONCATENATE(Tabla1[[#This Row],[POA]],".",Tabla1[[#This Row],[SRS]],".",Tabla1[[#This Row],[AREA]],".",Tabla1[[#This Row],[TIPO]]))</f>
        <v/>
      </c>
      <c r="C1601" s="403" t="str">
        <f>IF(Tabla1[[#This Row],[Código_Actividad]]="","",'Formulario PPGR1'!#REF!)</f>
        <v/>
      </c>
      <c r="D1601" s="403" t="str">
        <f>IF(Tabla1[[#This Row],[Código_Actividad]]="","",'Formulario PPGR1'!#REF!)</f>
        <v/>
      </c>
      <c r="E1601" s="403" t="str">
        <f>IF(Tabla1[[#This Row],[Código_Actividad]]="","",'Formulario PPGR1'!#REF!)</f>
        <v/>
      </c>
      <c r="F1601" s="403" t="str">
        <f>IF(Tabla1[[#This Row],[Código_Actividad]]="","",'Formulario PPGR1'!#REF!)</f>
        <v/>
      </c>
      <c r="G1601" s="400"/>
      <c r="H1601" s="419" t="str">
        <f>IFERROR(VLOOKUP(Tabla1[[#This Row],[Código_Actividad]],'Formulario PPGR2'!$H$10:$I$1048576,2,FALSE),"")</f>
        <v/>
      </c>
      <c r="I1601" s="336" t="str">
        <f>IFERROR(VLOOKUP(Tabla1[[#This Row],[Código_Actividad]],Tabla2[[Código]:[Total de Acciones ]],15,FALSE),"")</f>
        <v/>
      </c>
      <c r="J1601" s="556"/>
      <c r="K1601" s="558" t="str">
        <f>IFERROR(VLOOKUP($J1601,[13]LSIns!$B$5:$C$45,2,FALSE),"")</f>
        <v/>
      </c>
      <c r="L1601" s="557"/>
      <c r="M1601" s="401" t="str">
        <f>IFERROR(VLOOKUP($L1601,[4]Insumos!$C$2:$F$517,2,FALSE),"")</f>
        <v/>
      </c>
      <c r="N1601" s="505"/>
      <c r="O1601" s="402" t="str">
        <f>IFERROR(VLOOKUP($L1601,[4]Insumos!$C$2:$F$517,3,FALSE),"")</f>
        <v/>
      </c>
      <c r="P1601" s="337" t="e">
        <f>+Tabla1[[#This Row],[Precio Unitario]]*Tabla1[[#This Row],[Cantidad de Insumos]]</f>
        <v>#VALUE!</v>
      </c>
      <c r="Q1601" s="402" t="str">
        <f>IFERROR(VLOOKUP($L1601,[4]Insumos!$C$2:$F$517,4,FALSE),"")</f>
        <v/>
      </c>
      <c r="R1601" s="571"/>
    </row>
    <row r="1602" spans="2:18" x14ac:dyDescent="0.25">
      <c r="B1602" s="403" t="str">
        <f>IF(Tabla1[[#This Row],[Código_Actividad]]="","",CONCATENATE(Tabla1[[#This Row],[POA]],".",Tabla1[[#This Row],[SRS]],".",Tabla1[[#This Row],[AREA]],".",Tabla1[[#This Row],[TIPO]]))</f>
        <v/>
      </c>
      <c r="C1602" s="403" t="str">
        <f>IF(Tabla1[[#This Row],[Código_Actividad]]="","",'Formulario PPGR1'!#REF!)</f>
        <v/>
      </c>
      <c r="D1602" s="403" t="str">
        <f>IF(Tabla1[[#This Row],[Código_Actividad]]="","",'Formulario PPGR1'!#REF!)</f>
        <v/>
      </c>
      <c r="E1602" s="403" t="str">
        <f>IF(Tabla1[[#This Row],[Código_Actividad]]="","",'Formulario PPGR1'!#REF!)</f>
        <v/>
      </c>
      <c r="F1602" s="403" t="str">
        <f>IF(Tabla1[[#This Row],[Código_Actividad]]="","",'Formulario PPGR1'!#REF!)</f>
        <v/>
      </c>
      <c r="G1602" s="400"/>
      <c r="H1602" s="419" t="str">
        <f>IFERROR(VLOOKUP(Tabla1[[#This Row],[Código_Actividad]],'Formulario PPGR2'!$H$10:$I$1048576,2,FALSE),"")</f>
        <v/>
      </c>
      <c r="I1602" s="336" t="str">
        <f>IFERROR(VLOOKUP(Tabla1[[#This Row],[Código_Actividad]],Tabla2[[Código]:[Total de Acciones ]],15,FALSE),"")</f>
        <v/>
      </c>
      <c r="J1602" s="556"/>
      <c r="K1602" s="558" t="str">
        <f>IFERROR(VLOOKUP($J1602,[13]LSIns!$B$5:$C$45,2,FALSE),"")</f>
        <v/>
      </c>
      <c r="L1602" s="557"/>
      <c r="M1602" s="401" t="str">
        <f>IFERROR(VLOOKUP($L1602,[4]Insumos!$C$2:$F$517,2,FALSE),"")</f>
        <v/>
      </c>
      <c r="N1602" s="505"/>
      <c r="O1602" s="402" t="str">
        <f>IFERROR(VLOOKUP($L1602,[4]Insumos!$C$2:$F$517,3,FALSE),"")</f>
        <v/>
      </c>
      <c r="P1602" s="337" t="e">
        <f>+Tabla1[[#This Row],[Precio Unitario]]*Tabla1[[#This Row],[Cantidad de Insumos]]</f>
        <v>#VALUE!</v>
      </c>
      <c r="Q1602" s="402" t="str">
        <f>IFERROR(VLOOKUP($L1602,[4]Insumos!$C$2:$F$517,4,FALSE),"")</f>
        <v/>
      </c>
      <c r="R1602" s="571"/>
    </row>
    <row r="1603" spans="2:18" hidden="1" x14ac:dyDescent="0.25">
      <c r="B1603" s="403" t="str">
        <f>IF(Tabla1[[#This Row],[Código_Actividad]]="","",CONCATENATE(Tabla1[[#This Row],[POA]],".",Tabla1[[#This Row],[SRS]],".",Tabla1[[#This Row],[AREA]],".",Tabla1[[#This Row],[TIPO]]))</f>
        <v/>
      </c>
      <c r="C1603" s="403" t="str">
        <f>IF(Tabla1[[#This Row],[Código_Actividad]]="","",'Formulario PPGR1'!#REF!)</f>
        <v/>
      </c>
      <c r="D1603" s="403" t="str">
        <f>IF(Tabla1[[#This Row],[Código_Actividad]]="","",'Formulario PPGR1'!#REF!)</f>
        <v/>
      </c>
      <c r="E1603" s="403" t="str">
        <f>IF(Tabla1[[#This Row],[Código_Actividad]]="","",'Formulario PPGR1'!#REF!)</f>
        <v/>
      </c>
      <c r="F1603" s="403" t="str">
        <f>IF(Tabla1[[#This Row],[Código_Actividad]]="","",'Formulario PPGR1'!#REF!)</f>
        <v/>
      </c>
      <c r="G1603" s="400"/>
      <c r="H1603" s="419" t="str">
        <f>IFERROR(VLOOKUP(Tabla1[[#This Row],[Código_Actividad]],'Formulario PPGR2'!$H$10:$I$1048576,2,FALSE),"")</f>
        <v/>
      </c>
      <c r="I1603" s="336" t="str">
        <f>IFERROR(VLOOKUP(Tabla1[[#This Row],[Código_Actividad]],Tabla2[[Código]:[Total de Acciones ]],15,FALSE),"")</f>
        <v/>
      </c>
      <c r="J1603" s="556"/>
      <c r="K1603" s="558" t="str">
        <f>IFERROR(VLOOKUP($J1603,[13]LSIns!$B$5:$C$45,2,FALSE),"")</f>
        <v/>
      </c>
      <c r="L1603" s="557"/>
      <c r="M1603" s="401" t="str">
        <f>IFERROR(VLOOKUP($L1603,[4]Insumos!$C$2:$F$517,2,FALSE),"")</f>
        <v/>
      </c>
      <c r="N1603" s="505"/>
      <c r="O1603" s="402" t="str">
        <f>IFERROR(VLOOKUP($L1603,[4]Insumos!$C$2:$F$517,3,FALSE),"")</f>
        <v/>
      </c>
      <c r="P1603" s="337" t="e">
        <f>+Tabla1[[#This Row],[Precio Unitario]]*Tabla1[[#This Row],[Cantidad de Insumos]]</f>
        <v>#VALUE!</v>
      </c>
      <c r="Q1603" s="402" t="str">
        <f>IFERROR(VLOOKUP($L1603,[4]Insumos!$C$2:$F$517,4,FALSE),"")</f>
        <v/>
      </c>
      <c r="R1603" s="571"/>
    </row>
    <row r="1604" spans="2:18" hidden="1" x14ac:dyDescent="0.25">
      <c r="B1604" s="403" t="str">
        <f>IF(Tabla1[[#This Row],[Código_Actividad]]="","",CONCATENATE(Tabla1[[#This Row],[POA]],".",Tabla1[[#This Row],[SRS]],".",Tabla1[[#This Row],[AREA]],".",Tabla1[[#This Row],[TIPO]]))</f>
        <v/>
      </c>
      <c r="C1604" s="403" t="str">
        <f>IF(Tabla1[[#This Row],[Código_Actividad]]="","",'Formulario PPGR1'!#REF!)</f>
        <v/>
      </c>
      <c r="D1604" s="403" t="str">
        <f>IF(Tabla1[[#This Row],[Código_Actividad]]="","",'Formulario PPGR1'!#REF!)</f>
        <v/>
      </c>
      <c r="E1604" s="403" t="str">
        <f>IF(Tabla1[[#This Row],[Código_Actividad]]="","",'Formulario PPGR1'!#REF!)</f>
        <v/>
      </c>
      <c r="F1604" s="403" t="str">
        <f>IF(Tabla1[[#This Row],[Código_Actividad]]="","",'Formulario PPGR1'!#REF!)</f>
        <v/>
      </c>
      <c r="G1604" s="400"/>
      <c r="H1604" s="419" t="str">
        <f>IFERROR(VLOOKUP(Tabla1[[#This Row],[Código_Actividad]],'Formulario PPGR2'!$H$10:$I$1048576,2,FALSE),"")</f>
        <v/>
      </c>
      <c r="I1604" s="336" t="str">
        <f>IFERROR(VLOOKUP(Tabla1[[#This Row],[Código_Actividad]],Tabla2[[Código]:[Total de Acciones ]],15,FALSE),"")</f>
        <v/>
      </c>
      <c r="J1604" s="556"/>
      <c r="K1604" s="558" t="str">
        <f>IFERROR(VLOOKUP($J1604,[13]LSIns!$B$5:$C$45,2,FALSE),"")</f>
        <v/>
      </c>
      <c r="L1604" s="557"/>
      <c r="M1604" s="401" t="str">
        <f>IFERROR(VLOOKUP($L1604,[4]Insumos!$C$2:$F$517,2,FALSE),"")</f>
        <v/>
      </c>
      <c r="N1604" s="505"/>
      <c r="O1604" s="402" t="str">
        <f>IFERROR(VLOOKUP($L1604,[4]Insumos!$C$2:$F$517,3,FALSE),"")</f>
        <v/>
      </c>
      <c r="P1604" s="337" t="e">
        <f>+Tabla1[[#This Row],[Precio Unitario]]*Tabla1[[#This Row],[Cantidad de Insumos]]</f>
        <v>#VALUE!</v>
      </c>
      <c r="Q1604" s="402" t="str">
        <f>IFERROR(VLOOKUP($L1604,[4]Insumos!$C$2:$F$517,4,FALSE),"")</f>
        <v/>
      </c>
      <c r="R1604" s="571"/>
    </row>
    <row r="1605" spans="2:18" hidden="1" x14ac:dyDescent="0.25">
      <c r="B1605" s="403" t="str">
        <f>IF(Tabla1[[#This Row],[Código_Actividad]]="","",CONCATENATE(Tabla1[[#This Row],[POA]],".",Tabla1[[#This Row],[SRS]],".",Tabla1[[#This Row],[AREA]],".",Tabla1[[#This Row],[TIPO]]))</f>
        <v/>
      </c>
      <c r="C1605" s="403" t="str">
        <f>IF(Tabla1[[#This Row],[Código_Actividad]]="","",'Formulario PPGR1'!#REF!)</f>
        <v/>
      </c>
      <c r="D1605" s="403" t="str">
        <f>IF(Tabla1[[#This Row],[Código_Actividad]]="","",'Formulario PPGR1'!#REF!)</f>
        <v/>
      </c>
      <c r="E1605" s="403" t="str">
        <f>IF(Tabla1[[#This Row],[Código_Actividad]]="","",'Formulario PPGR1'!#REF!)</f>
        <v/>
      </c>
      <c r="F1605" s="403" t="str">
        <f>IF(Tabla1[[#This Row],[Código_Actividad]]="","",'Formulario PPGR1'!#REF!)</f>
        <v/>
      </c>
      <c r="G1605" s="400"/>
      <c r="H1605" s="419" t="str">
        <f>IFERROR(VLOOKUP(Tabla1[[#This Row],[Código_Actividad]],'Formulario PPGR2'!$H$10:$I$1048576,2,FALSE),"")</f>
        <v/>
      </c>
      <c r="I1605" s="336" t="str">
        <f>IFERROR(VLOOKUP(Tabla1[[#This Row],[Código_Actividad]],Tabla2[[Código]:[Total de Acciones ]],15,FALSE),"")</f>
        <v/>
      </c>
      <c r="J1605" s="556"/>
      <c r="K1605" s="558" t="str">
        <f>IFERROR(VLOOKUP($J1605,[13]LSIns!$B$5:$C$45,2,FALSE),"")</f>
        <v/>
      </c>
      <c r="L1605" s="557"/>
      <c r="M1605" s="401" t="str">
        <f>IFERROR(VLOOKUP($L1605,[4]Insumos!$C$2:$F$517,2,FALSE),"")</f>
        <v/>
      </c>
      <c r="N1605" s="505"/>
      <c r="O1605" s="402" t="str">
        <f>IFERROR(VLOOKUP($L1605,[4]Insumos!$C$2:$F$517,3,FALSE),"")</f>
        <v/>
      </c>
      <c r="P1605" s="337" t="e">
        <f>+Tabla1[[#This Row],[Precio Unitario]]*Tabla1[[#This Row],[Cantidad de Insumos]]</f>
        <v>#VALUE!</v>
      </c>
      <c r="Q1605" s="402" t="str">
        <f>IFERROR(VLOOKUP($L1605,[4]Insumos!$C$2:$F$517,4,FALSE),"")</f>
        <v/>
      </c>
      <c r="R1605" s="571"/>
    </row>
    <row r="1606" spans="2:18" hidden="1" x14ac:dyDescent="0.25">
      <c r="B1606" s="403" t="str">
        <f>IF(Tabla1[[#This Row],[Código_Actividad]]="","",CONCATENATE(Tabla1[[#This Row],[POA]],".",Tabla1[[#This Row],[SRS]],".",Tabla1[[#This Row],[AREA]],".",Tabla1[[#This Row],[TIPO]]))</f>
        <v/>
      </c>
      <c r="C1606" s="403" t="str">
        <f>IF(Tabla1[[#This Row],[Código_Actividad]]="","",'Formulario PPGR1'!#REF!)</f>
        <v/>
      </c>
      <c r="D1606" s="403" t="str">
        <f>IF(Tabla1[[#This Row],[Código_Actividad]]="","",'Formulario PPGR1'!#REF!)</f>
        <v/>
      </c>
      <c r="E1606" s="403" t="str">
        <f>IF(Tabla1[[#This Row],[Código_Actividad]]="","",'Formulario PPGR1'!#REF!)</f>
        <v/>
      </c>
      <c r="F1606" s="403" t="str">
        <f>IF(Tabla1[[#This Row],[Código_Actividad]]="","",'Formulario PPGR1'!#REF!)</f>
        <v/>
      </c>
      <c r="G1606" s="400"/>
      <c r="H1606" s="419" t="str">
        <f>IFERROR(VLOOKUP(Tabla1[[#This Row],[Código_Actividad]],'Formulario PPGR2'!$H$10:$I$1048576,2,FALSE),"")</f>
        <v/>
      </c>
      <c r="I1606" s="336" t="str">
        <f>IFERROR(VLOOKUP(Tabla1[[#This Row],[Código_Actividad]],Tabla2[[Código]:[Total de Acciones ]],15,FALSE),"")</f>
        <v/>
      </c>
      <c r="J1606" s="556"/>
      <c r="K1606" s="558" t="str">
        <f>IFERROR(VLOOKUP($J1606,[13]LSIns!$B$5:$C$45,2,FALSE),"")</f>
        <v/>
      </c>
      <c r="L1606" s="557"/>
      <c r="M1606" s="401" t="str">
        <f>IFERROR(VLOOKUP($L1606,[4]Insumos!$C$2:$F$517,2,FALSE),"")</f>
        <v/>
      </c>
      <c r="N1606" s="505"/>
      <c r="O1606" s="402" t="str">
        <f>IFERROR(VLOOKUP($L1606,[4]Insumos!$C$2:$F$517,3,FALSE),"")</f>
        <v/>
      </c>
      <c r="P1606" s="337" t="e">
        <f>+Tabla1[[#This Row],[Precio Unitario]]*Tabla1[[#This Row],[Cantidad de Insumos]]</f>
        <v>#VALUE!</v>
      </c>
      <c r="Q1606" s="402" t="str">
        <f>IFERROR(VLOOKUP($L1606,[4]Insumos!$C$2:$F$517,4,FALSE),"")</f>
        <v/>
      </c>
      <c r="R1606" s="571"/>
    </row>
    <row r="1607" spans="2:18" hidden="1" x14ac:dyDescent="0.25">
      <c r="B1607" s="403" t="str">
        <f>IF(Tabla1[[#This Row],[Código_Actividad]]="","",CONCATENATE(Tabla1[[#This Row],[POA]],".",Tabla1[[#This Row],[SRS]],".",Tabla1[[#This Row],[AREA]],".",Tabla1[[#This Row],[TIPO]]))</f>
        <v/>
      </c>
      <c r="C1607" s="403" t="str">
        <f>IF(Tabla1[[#This Row],[Código_Actividad]]="","",'Formulario PPGR1'!#REF!)</f>
        <v/>
      </c>
      <c r="D1607" s="403" t="str">
        <f>IF(Tabla1[[#This Row],[Código_Actividad]]="","",'Formulario PPGR1'!#REF!)</f>
        <v/>
      </c>
      <c r="E1607" s="403" t="str">
        <f>IF(Tabla1[[#This Row],[Código_Actividad]]="","",'Formulario PPGR1'!#REF!)</f>
        <v/>
      </c>
      <c r="F1607" s="403" t="str">
        <f>IF(Tabla1[[#This Row],[Código_Actividad]]="","",'Formulario PPGR1'!#REF!)</f>
        <v/>
      </c>
      <c r="G1607" s="400"/>
      <c r="H1607" s="419" t="str">
        <f>IFERROR(VLOOKUP(Tabla1[[#This Row],[Código_Actividad]],'Formulario PPGR2'!$H$10:$I$1048576,2,FALSE),"")</f>
        <v/>
      </c>
      <c r="I1607" s="336" t="str">
        <f>IFERROR(VLOOKUP(Tabla1[[#This Row],[Código_Actividad]],Tabla2[[Código]:[Total de Acciones ]],15,FALSE),"")</f>
        <v/>
      </c>
      <c r="J1607" s="556"/>
      <c r="K1607" s="558" t="str">
        <f>IFERROR(VLOOKUP($J1607,[13]LSIns!$B$5:$C$45,2,FALSE),"")</f>
        <v/>
      </c>
      <c r="L1607" s="557"/>
      <c r="M1607" s="401" t="str">
        <f>IFERROR(VLOOKUP($L1607,[4]Insumos!$C$2:$F$517,2,FALSE),"")</f>
        <v/>
      </c>
      <c r="N1607" s="505"/>
      <c r="O1607" s="402" t="str">
        <f>IFERROR(VLOOKUP($L1607,[4]Insumos!$C$2:$F$517,3,FALSE),"")</f>
        <v/>
      </c>
      <c r="P1607" s="337" t="e">
        <f>+Tabla1[[#This Row],[Precio Unitario]]*Tabla1[[#This Row],[Cantidad de Insumos]]</f>
        <v>#VALUE!</v>
      </c>
      <c r="Q1607" s="402" t="str">
        <f>IFERROR(VLOOKUP($L1607,[4]Insumos!$C$2:$F$517,4,FALSE),"")</f>
        <v/>
      </c>
      <c r="R1607" s="571"/>
    </row>
    <row r="1608" spans="2:18" hidden="1" x14ac:dyDescent="0.25">
      <c r="B1608" s="403" t="str">
        <f>IF(Tabla1[[#This Row],[Código_Actividad]]="","",CONCATENATE(Tabla1[[#This Row],[POA]],".",Tabla1[[#This Row],[SRS]],".",Tabla1[[#This Row],[AREA]],".",Tabla1[[#This Row],[TIPO]]))</f>
        <v/>
      </c>
      <c r="C1608" s="403" t="str">
        <f>IF(Tabla1[[#This Row],[Código_Actividad]]="","",'Formulario PPGR1'!#REF!)</f>
        <v/>
      </c>
      <c r="D1608" s="403" t="str">
        <f>IF(Tabla1[[#This Row],[Código_Actividad]]="","",'Formulario PPGR1'!#REF!)</f>
        <v/>
      </c>
      <c r="E1608" s="403" t="str">
        <f>IF(Tabla1[[#This Row],[Código_Actividad]]="","",'Formulario PPGR1'!#REF!)</f>
        <v/>
      </c>
      <c r="F1608" s="403" t="str">
        <f>IF(Tabla1[[#This Row],[Código_Actividad]]="","",'Formulario PPGR1'!#REF!)</f>
        <v/>
      </c>
      <c r="G1608" s="400"/>
      <c r="H1608" s="419" t="str">
        <f>IFERROR(VLOOKUP(Tabla1[[#This Row],[Código_Actividad]],'Formulario PPGR2'!$H$10:$I$1048576,2,FALSE),"")</f>
        <v/>
      </c>
      <c r="I1608" s="336" t="str">
        <f>IFERROR(VLOOKUP(Tabla1[[#This Row],[Código_Actividad]],Tabla2[[Código]:[Total de Acciones ]],15,FALSE),"")</f>
        <v/>
      </c>
      <c r="J1608" s="556"/>
      <c r="K1608" s="558" t="str">
        <f>IFERROR(VLOOKUP($J1608,[13]LSIns!$B$5:$C$45,2,FALSE),"")</f>
        <v/>
      </c>
      <c r="L1608" s="557"/>
      <c r="M1608" s="401" t="str">
        <f>IFERROR(VLOOKUP($L1608,[4]Insumos!$C$2:$F$517,2,FALSE),"")</f>
        <v/>
      </c>
      <c r="N1608" s="505"/>
      <c r="O1608" s="402" t="str">
        <f>IFERROR(VLOOKUP($L1608,[4]Insumos!$C$2:$F$517,3,FALSE),"")</f>
        <v/>
      </c>
      <c r="P1608" s="337" t="e">
        <f>+Tabla1[[#This Row],[Precio Unitario]]*Tabla1[[#This Row],[Cantidad de Insumos]]</f>
        <v>#VALUE!</v>
      </c>
      <c r="Q1608" s="402" t="str">
        <f>IFERROR(VLOOKUP($L1608,[4]Insumos!$C$2:$F$517,4,FALSE),"")</f>
        <v/>
      </c>
      <c r="R1608" s="571"/>
    </row>
    <row r="1609" spans="2:18" hidden="1" x14ac:dyDescent="0.25">
      <c r="B1609" s="403" t="str">
        <f>IF(Tabla1[[#This Row],[Código_Actividad]]="","",CONCATENATE(Tabla1[[#This Row],[POA]],".",Tabla1[[#This Row],[SRS]],".",Tabla1[[#This Row],[AREA]],".",Tabla1[[#This Row],[TIPO]]))</f>
        <v/>
      </c>
      <c r="C1609" s="403" t="str">
        <f>IF(Tabla1[[#This Row],[Código_Actividad]]="","",'Formulario PPGR1'!#REF!)</f>
        <v/>
      </c>
      <c r="D1609" s="403" t="str">
        <f>IF(Tabla1[[#This Row],[Código_Actividad]]="","",'Formulario PPGR1'!#REF!)</f>
        <v/>
      </c>
      <c r="E1609" s="403" t="str">
        <f>IF(Tabla1[[#This Row],[Código_Actividad]]="","",'Formulario PPGR1'!#REF!)</f>
        <v/>
      </c>
      <c r="F1609" s="403" t="str">
        <f>IF(Tabla1[[#This Row],[Código_Actividad]]="","",'Formulario PPGR1'!#REF!)</f>
        <v/>
      </c>
      <c r="G1609" s="400"/>
      <c r="H1609" s="419" t="str">
        <f>IFERROR(VLOOKUP(Tabla1[[#This Row],[Código_Actividad]],'Formulario PPGR2'!$H$10:$I$1048576,2,FALSE),"")</f>
        <v/>
      </c>
      <c r="I1609" s="336" t="str">
        <f>IFERROR(VLOOKUP(Tabla1[[#This Row],[Código_Actividad]],Tabla2[[Código]:[Total de Acciones ]],15,FALSE),"")</f>
        <v/>
      </c>
      <c r="J1609" s="556"/>
      <c r="K1609" s="558" t="str">
        <f>IFERROR(VLOOKUP($J1609,[13]LSIns!$B$5:$C$45,2,FALSE),"")</f>
        <v/>
      </c>
      <c r="L1609" s="557"/>
      <c r="M1609" s="401" t="str">
        <f>IFERROR(VLOOKUP($L1609,[4]Insumos!$C$2:$F$517,2,FALSE),"")</f>
        <v/>
      </c>
      <c r="N1609" s="505"/>
      <c r="O1609" s="402" t="str">
        <f>IFERROR(VLOOKUP($L1609,[4]Insumos!$C$2:$F$517,3,FALSE),"")</f>
        <v/>
      </c>
      <c r="P1609" s="337" t="e">
        <f>+Tabla1[[#This Row],[Precio Unitario]]*Tabla1[[#This Row],[Cantidad de Insumos]]</f>
        <v>#VALUE!</v>
      </c>
      <c r="Q1609" s="402" t="str">
        <f>IFERROR(VLOOKUP($L1609,[4]Insumos!$C$2:$F$517,4,FALSE),"")</f>
        <v/>
      </c>
      <c r="R1609" s="571"/>
    </row>
    <row r="1610" spans="2:18" hidden="1" x14ac:dyDescent="0.25">
      <c r="B1610" s="403" t="str">
        <f>IF(Tabla1[[#This Row],[Código_Actividad]]="","",CONCATENATE(Tabla1[[#This Row],[POA]],".",Tabla1[[#This Row],[SRS]],".",Tabla1[[#This Row],[AREA]],".",Tabla1[[#This Row],[TIPO]]))</f>
        <v/>
      </c>
      <c r="C1610" s="403" t="str">
        <f>IF(Tabla1[[#This Row],[Código_Actividad]]="","",'Formulario PPGR1'!#REF!)</f>
        <v/>
      </c>
      <c r="D1610" s="403" t="str">
        <f>IF(Tabla1[[#This Row],[Código_Actividad]]="","",'Formulario PPGR1'!#REF!)</f>
        <v/>
      </c>
      <c r="E1610" s="403" t="str">
        <f>IF(Tabla1[[#This Row],[Código_Actividad]]="","",'Formulario PPGR1'!#REF!)</f>
        <v/>
      </c>
      <c r="F1610" s="403" t="str">
        <f>IF(Tabla1[[#This Row],[Código_Actividad]]="","",'Formulario PPGR1'!#REF!)</f>
        <v/>
      </c>
      <c r="G1610" s="400"/>
      <c r="H1610" s="419" t="str">
        <f>IFERROR(VLOOKUP(Tabla1[[#This Row],[Código_Actividad]],'Formulario PPGR2'!$H$10:$I$1048576,2,FALSE),"")</f>
        <v/>
      </c>
      <c r="I1610" s="336" t="str">
        <f>IFERROR(VLOOKUP(Tabla1[[#This Row],[Código_Actividad]],Tabla2[[Código]:[Total de Acciones ]],15,FALSE),"")</f>
        <v/>
      </c>
      <c r="J1610" s="556"/>
      <c r="K1610" s="558" t="str">
        <f>IFERROR(VLOOKUP($J1610,[13]LSIns!$B$5:$C$45,2,FALSE),"")</f>
        <v/>
      </c>
      <c r="L1610" s="557"/>
      <c r="M1610" s="401" t="str">
        <f>IFERROR(VLOOKUP($L1610,[4]Insumos!$C$2:$F$517,2,FALSE),"")</f>
        <v/>
      </c>
      <c r="N1610" s="505"/>
      <c r="O1610" s="402" t="str">
        <f>IFERROR(VLOOKUP($L1610,[4]Insumos!$C$2:$F$517,3,FALSE),"")</f>
        <v/>
      </c>
      <c r="P1610" s="337" t="e">
        <f>+Tabla1[[#This Row],[Precio Unitario]]*Tabla1[[#This Row],[Cantidad de Insumos]]</f>
        <v>#VALUE!</v>
      </c>
      <c r="Q1610" s="402" t="str">
        <f>IFERROR(VLOOKUP($L1610,[4]Insumos!$C$2:$F$517,4,FALSE),"")</f>
        <v/>
      </c>
      <c r="R1610" s="571"/>
    </row>
    <row r="1611" spans="2:18" hidden="1" x14ac:dyDescent="0.25">
      <c r="B1611" s="403" t="str">
        <f>IF(Tabla1[[#This Row],[Código_Actividad]]="","",CONCATENATE(Tabla1[[#This Row],[POA]],".",Tabla1[[#This Row],[SRS]],".",Tabla1[[#This Row],[AREA]],".",Tabla1[[#This Row],[TIPO]]))</f>
        <v/>
      </c>
      <c r="C1611" s="403" t="str">
        <f>IF(Tabla1[[#This Row],[Código_Actividad]]="","",'Formulario PPGR1'!#REF!)</f>
        <v/>
      </c>
      <c r="D1611" s="403" t="str">
        <f>IF(Tabla1[[#This Row],[Código_Actividad]]="","",'Formulario PPGR1'!#REF!)</f>
        <v/>
      </c>
      <c r="E1611" s="403" t="str">
        <f>IF(Tabla1[[#This Row],[Código_Actividad]]="","",'Formulario PPGR1'!#REF!)</f>
        <v/>
      </c>
      <c r="F1611" s="403" t="str">
        <f>IF(Tabla1[[#This Row],[Código_Actividad]]="","",'Formulario PPGR1'!#REF!)</f>
        <v/>
      </c>
      <c r="G1611" s="400"/>
      <c r="H1611" s="419" t="str">
        <f>IFERROR(VLOOKUP(Tabla1[[#This Row],[Código_Actividad]],'Formulario PPGR2'!$H$10:$I$1048576,2,FALSE),"")</f>
        <v/>
      </c>
      <c r="I1611" s="336" t="str">
        <f>IFERROR(VLOOKUP(Tabla1[[#This Row],[Código_Actividad]],Tabla2[[Código]:[Total de Acciones ]],15,FALSE),"")</f>
        <v/>
      </c>
      <c r="J1611" s="556"/>
      <c r="K1611" s="558" t="str">
        <f>IFERROR(VLOOKUP($J1611,[13]LSIns!$B$5:$C$45,2,FALSE),"")</f>
        <v/>
      </c>
      <c r="L1611" s="557"/>
      <c r="M1611" s="401" t="str">
        <f>IFERROR(VLOOKUP($L1611,[4]Insumos!$C$2:$F$517,2,FALSE),"")</f>
        <v/>
      </c>
      <c r="N1611" s="505"/>
      <c r="O1611" s="402" t="str">
        <f>IFERROR(VLOOKUP($L1611,[4]Insumos!$C$2:$F$517,3,FALSE),"")</f>
        <v/>
      </c>
      <c r="P1611" s="337" t="e">
        <f>+Tabla1[[#This Row],[Precio Unitario]]*Tabla1[[#This Row],[Cantidad de Insumos]]</f>
        <v>#VALUE!</v>
      </c>
      <c r="Q1611" s="402" t="str">
        <f>IFERROR(VLOOKUP($L1611,[4]Insumos!$C$2:$F$517,4,FALSE),"")</f>
        <v/>
      </c>
      <c r="R1611" s="571"/>
    </row>
    <row r="1612" spans="2:18" hidden="1" x14ac:dyDescent="0.25">
      <c r="B1612" s="403" t="str">
        <f>IF(Tabla1[[#This Row],[Código_Actividad]]="","",CONCATENATE(Tabla1[[#This Row],[POA]],".",Tabla1[[#This Row],[SRS]],".",Tabla1[[#This Row],[AREA]],".",Tabla1[[#This Row],[TIPO]]))</f>
        <v/>
      </c>
      <c r="C1612" s="403" t="str">
        <f>IF(Tabla1[[#This Row],[Código_Actividad]]="","",'Formulario PPGR1'!#REF!)</f>
        <v/>
      </c>
      <c r="D1612" s="403" t="str">
        <f>IF(Tabla1[[#This Row],[Código_Actividad]]="","",'Formulario PPGR1'!#REF!)</f>
        <v/>
      </c>
      <c r="E1612" s="403" t="str">
        <f>IF(Tabla1[[#This Row],[Código_Actividad]]="","",'Formulario PPGR1'!#REF!)</f>
        <v/>
      </c>
      <c r="F1612" s="403" t="str">
        <f>IF(Tabla1[[#This Row],[Código_Actividad]]="","",'Formulario PPGR1'!#REF!)</f>
        <v/>
      </c>
      <c r="G1612" s="400"/>
      <c r="H1612" s="419" t="str">
        <f>IFERROR(VLOOKUP(Tabla1[[#This Row],[Código_Actividad]],'Formulario PPGR2'!$H$10:$I$1048576,2,FALSE),"")</f>
        <v/>
      </c>
      <c r="I1612" s="336" t="str">
        <f>IFERROR(VLOOKUP(Tabla1[[#This Row],[Código_Actividad]],Tabla2[[Código]:[Total de Acciones ]],15,FALSE),"")</f>
        <v/>
      </c>
      <c r="J1612" s="556"/>
      <c r="K1612" s="558" t="str">
        <f>IFERROR(VLOOKUP($J1612,[13]LSIns!$B$5:$C$45,2,FALSE),"")</f>
        <v/>
      </c>
      <c r="L1612" s="557"/>
      <c r="M1612" s="401" t="str">
        <f>IFERROR(VLOOKUP($L1612,[4]Insumos!$C$2:$F$517,2,FALSE),"")</f>
        <v/>
      </c>
      <c r="N1612" s="505"/>
      <c r="O1612" s="402" t="str">
        <f>IFERROR(VLOOKUP($L1612,[4]Insumos!$C$2:$F$517,3,FALSE),"")</f>
        <v/>
      </c>
      <c r="P1612" s="337" t="e">
        <f>+Tabla1[[#This Row],[Precio Unitario]]*Tabla1[[#This Row],[Cantidad de Insumos]]</f>
        <v>#VALUE!</v>
      </c>
      <c r="Q1612" s="402" t="str">
        <f>IFERROR(VLOOKUP($L1612,[4]Insumos!$C$2:$F$517,4,FALSE),"")</f>
        <v/>
      </c>
      <c r="R1612" s="571"/>
    </row>
    <row r="1613" spans="2:18" hidden="1" x14ac:dyDescent="0.25">
      <c r="B1613" s="403" t="str">
        <f>IF(Tabla1[[#This Row],[Código_Actividad]]="","",CONCATENATE(Tabla1[[#This Row],[POA]],".",Tabla1[[#This Row],[SRS]],".",Tabla1[[#This Row],[AREA]],".",Tabla1[[#This Row],[TIPO]]))</f>
        <v/>
      </c>
      <c r="C1613" s="403" t="str">
        <f>IF(Tabla1[[#This Row],[Código_Actividad]]="","",'Formulario PPGR1'!#REF!)</f>
        <v/>
      </c>
      <c r="D1613" s="403" t="str">
        <f>IF(Tabla1[[#This Row],[Código_Actividad]]="","",'Formulario PPGR1'!#REF!)</f>
        <v/>
      </c>
      <c r="E1613" s="403" t="str">
        <f>IF(Tabla1[[#This Row],[Código_Actividad]]="","",'Formulario PPGR1'!#REF!)</f>
        <v/>
      </c>
      <c r="F1613" s="403" t="str">
        <f>IF(Tabla1[[#This Row],[Código_Actividad]]="","",'Formulario PPGR1'!#REF!)</f>
        <v/>
      </c>
      <c r="G1613" s="400"/>
      <c r="H1613" s="419" t="str">
        <f>IFERROR(VLOOKUP(Tabla1[[#This Row],[Código_Actividad]],'Formulario PPGR2'!$H$10:$I$1048576,2,FALSE),"")</f>
        <v/>
      </c>
      <c r="I1613" s="336" t="str">
        <f>IFERROR(VLOOKUP(Tabla1[[#This Row],[Código_Actividad]],Tabla2[[Código]:[Total de Acciones ]],15,FALSE),"")</f>
        <v/>
      </c>
      <c r="J1613" s="556"/>
      <c r="K1613" s="558" t="str">
        <f>IFERROR(VLOOKUP($J1613,[13]LSIns!$B$5:$C$45,2,FALSE),"")</f>
        <v/>
      </c>
      <c r="L1613" s="557"/>
      <c r="M1613" s="401" t="str">
        <f>IFERROR(VLOOKUP($L1613,[4]Insumos!$C$2:$F$517,2,FALSE),"")</f>
        <v/>
      </c>
      <c r="N1613" s="505"/>
      <c r="O1613" s="402" t="str">
        <f>IFERROR(VLOOKUP($L1613,[4]Insumos!$C$2:$F$517,3,FALSE),"")</f>
        <v/>
      </c>
      <c r="P1613" s="337" t="e">
        <f>+Tabla1[[#This Row],[Precio Unitario]]*Tabla1[[#This Row],[Cantidad de Insumos]]</f>
        <v>#VALUE!</v>
      </c>
      <c r="Q1613" s="402" t="str">
        <f>IFERROR(VLOOKUP($L1613,[4]Insumos!$C$2:$F$517,4,FALSE),"")</f>
        <v/>
      </c>
      <c r="R1613" s="571"/>
    </row>
    <row r="1614" spans="2:18" hidden="1" x14ac:dyDescent="0.25">
      <c r="B1614" s="403" t="str">
        <f>IF(Tabla1[[#This Row],[Código_Actividad]]="","",CONCATENATE(Tabla1[[#This Row],[POA]],".",Tabla1[[#This Row],[SRS]],".",Tabla1[[#This Row],[AREA]],".",Tabla1[[#This Row],[TIPO]]))</f>
        <v/>
      </c>
      <c r="C1614" s="403" t="str">
        <f>IF(Tabla1[[#This Row],[Código_Actividad]]="","",'Formulario PPGR1'!#REF!)</f>
        <v/>
      </c>
      <c r="D1614" s="403" t="str">
        <f>IF(Tabla1[[#This Row],[Código_Actividad]]="","",'Formulario PPGR1'!#REF!)</f>
        <v/>
      </c>
      <c r="E1614" s="403" t="str">
        <f>IF(Tabla1[[#This Row],[Código_Actividad]]="","",'Formulario PPGR1'!#REF!)</f>
        <v/>
      </c>
      <c r="F1614" s="403" t="str">
        <f>IF(Tabla1[[#This Row],[Código_Actividad]]="","",'Formulario PPGR1'!#REF!)</f>
        <v/>
      </c>
      <c r="G1614" s="400"/>
      <c r="H1614" s="419" t="str">
        <f>IFERROR(VLOOKUP(Tabla1[[#This Row],[Código_Actividad]],'Formulario PPGR2'!$H$10:$I$1048576,2,FALSE),"")</f>
        <v/>
      </c>
      <c r="I1614" s="336" t="str">
        <f>IFERROR(VLOOKUP(Tabla1[[#This Row],[Código_Actividad]],Tabla2[[Código]:[Total de Acciones ]],15,FALSE),"")</f>
        <v/>
      </c>
      <c r="J1614" s="556"/>
      <c r="K1614" s="558" t="str">
        <f>IFERROR(VLOOKUP($J1614,[13]LSIns!$B$5:$C$45,2,FALSE),"")</f>
        <v/>
      </c>
      <c r="L1614" s="557"/>
      <c r="M1614" s="401" t="str">
        <f>IFERROR(VLOOKUP($L1614,[4]Insumos!$C$2:$F$517,2,FALSE),"")</f>
        <v/>
      </c>
      <c r="N1614" s="505"/>
      <c r="O1614" s="402" t="str">
        <f>IFERROR(VLOOKUP($L1614,[4]Insumos!$C$2:$F$517,3,FALSE),"")</f>
        <v/>
      </c>
      <c r="P1614" s="337" t="e">
        <f>+Tabla1[[#This Row],[Precio Unitario]]*Tabla1[[#This Row],[Cantidad de Insumos]]</f>
        <v>#VALUE!</v>
      </c>
      <c r="Q1614" s="402" t="str">
        <f>IFERROR(VLOOKUP($L1614,[4]Insumos!$C$2:$F$517,4,FALSE),"")</f>
        <v/>
      </c>
      <c r="R1614" s="571"/>
    </row>
    <row r="1615" spans="2:18" hidden="1" x14ac:dyDescent="0.25">
      <c r="B1615" s="403" t="str">
        <f>IF(Tabla1[[#This Row],[Código_Actividad]]="","",CONCATENATE(Tabla1[[#This Row],[POA]],".",Tabla1[[#This Row],[SRS]],".",Tabla1[[#This Row],[AREA]],".",Tabla1[[#This Row],[TIPO]]))</f>
        <v/>
      </c>
      <c r="C1615" s="403" t="str">
        <f>IF(Tabla1[[#This Row],[Código_Actividad]]="","",'Formulario PPGR1'!#REF!)</f>
        <v/>
      </c>
      <c r="D1615" s="403" t="str">
        <f>IF(Tabla1[[#This Row],[Código_Actividad]]="","",'Formulario PPGR1'!#REF!)</f>
        <v/>
      </c>
      <c r="E1615" s="403" t="str">
        <f>IF(Tabla1[[#This Row],[Código_Actividad]]="","",'Formulario PPGR1'!#REF!)</f>
        <v/>
      </c>
      <c r="F1615" s="403" t="str">
        <f>IF(Tabla1[[#This Row],[Código_Actividad]]="","",'Formulario PPGR1'!#REF!)</f>
        <v/>
      </c>
      <c r="G1615" s="400"/>
      <c r="H1615" s="419" t="str">
        <f>IFERROR(VLOOKUP(Tabla1[[#This Row],[Código_Actividad]],'Formulario PPGR2'!$H$10:$I$1048576,2,FALSE),"")</f>
        <v/>
      </c>
      <c r="I1615" s="336" t="str">
        <f>IFERROR(VLOOKUP(Tabla1[[#This Row],[Código_Actividad]],Tabla2[[Código]:[Total de Acciones ]],15,FALSE),"")</f>
        <v/>
      </c>
      <c r="J1615" s="556"/>
      <c r="K1615" s="558" t="str">
        <f>IFERROR(VLOOKUP($J1615,[13]LSIns!$B$5:$C$45,2,FALSE),"")</f>
        <v/>
      </c>
      <c r="L1615" s="557"/>
      <c r="M1615" s="401" t="str">
        <f>IFERROR(VLOOKUP($L1615,[4]Insumos!$C$2:$F$517,2,FALSE),"")</f>
        <v/>
      </c>
      <c r="N1615" s="505"/>
      <c r="O1615" s="402" t="str">
        <f>IFERROR(VLOOKUP($L1615,[4]Insumos!$C$2:$F$517,3,FALSE),"")</f>
        <v/>
      </c>
      <c r="P1615" s="337" t="e">
        <f>+Tabla1[[#This Row],[Precio Unitario]]*Tabla1[[#This Row],[Cantidad de Insumos]]</f>
        <v>#VALUE!</v>
      </c>
      <c r="Q1615" s="402" t="str">
        <f>IFERROR(VLOOKUP($L1615,[4]Insumos!$C$2:$F$517,4,FALSE),"")</f>
        <v/>
      </c>
      <c r="R1615" s="571"/>
    </row>
    <row r="1616" spans="2:18" hidden="1" x14ac:dyDescent="0.25">
      <c r="B1616" s="403" t="str">
        <f>IF(Tabla1[[#This Row],[Código_Actividad]]="","",CONCATENATE(Tabla1[[#This Row],[POA]],".",Tabla1[[#This Row],[SRS]],".",Tabla1[[#This Row],[AREA]],".",Tabla1[[#This Row],[TIPO]]))</f>
        <v/>
      </c>
      <c r="C1616" s="403" t="str">
        <f>IF(Tabla1[[#This Row],[Código_Actividad]]="","",'Formulario PPGR1'!#REF!)</f>
        <v/>
      </c>
      <c r="D1616" s="403" t="str">
        <f>IF(Tabla1[[#This Row],[Código_Actividad]]="","",'Formulario PPGR1'!#REF!)</f>
        <v/>
      </c>
      <c r="E1616" s="403" t="str">
        <f>IF(Tabla1[[#This Row],[Código_Actividad]]="","",'Formulario PPGR1'!#REF!)</f>
        <v/>
      </c>
      <c r="F1616" s="403" t="str">
        <f>IF(Tabla1[[#This Row],[Código_Actividad]]="","",'Formulario PPGR1'!#REF!)</f>
        <v/>
      </c>
      <c r="G1616" s="400"/>
      <c r="H1616" s="419" t="str">
        <f>IFERROR(VLOOKUP(Tabla1[[#This Row],[Código_Actividad]],'Formulario PPGR2'!$H$10:$I$1048576,2,FALSE),"")</f>
        <v/>
      </c>
      <c r="I1616" s="336" t="str">
        <f>IFERROR(VLOOKUP(Tabla1[[#This Row],[Código_Actividad]],Tabla2[[Código]:[Total de Acciones ]],15,FALSE),"")</f>
        <v/>
      </c>
      <c r="J1616" s="556"/>
      <c r="K1616" s="558" t="str">
        <f>IFERROR(VLOOKUP($J1616,[13]LSIns!$B$5:$C$45,2,FALSE),"")</f>
        <v/>
      </c>
      <c r="L1616" s="557"/>
      <c r="M1616" s="401" t="str">
        <f>IFERROR(VLOOKUP($L1616,[4]Insumos!$C$2:$F$517,2,FALSE),"")</f>
        <v/>
      </c>
      <c r="N1616" s="505"/>
      <c r="O1616" s="402" t="str">
        <f>IFERROR(VLOOKUP($L1616,[4]Insumos!$C$2:$F$517,3,FALSE),"")</f>
        <v/>
      </c>
      <c r="P1616" s="337" t="e">
        <f>+Tabla1[[#This Row],[Precio Unitario]]*Tabla1[[#This Row],[Cantidad de Insumos]]</f>
        <v>#VALUE!</v>
      </c>
      <c r="Q1616" s="402" t="str">
        <f>IFERROR(VLOOKUP($L1616,[4]Insumos!$C$2:$F$517,4,FALSE),"")</f>
        <v/>
      </c>
      <c r="R1616" s="571"/>
    </row>
    <row r="1617" spans="2:18" hidden="1" x14ac:dyDescent="0.25">
      <c r="B1617" s="403" t="str">
        <f>IF(Tabla1[[#This Row],[Código_Actividad]]="","",CONCATENATE(Tabla1[[#This Row],[POA]],".",Tabla1[[#This Row],[SRS]],".",Tabla1[[#This Row],[AREA]],".",Tabla1[[#This Row],[TIPO]]))</f>
        <v/>
      </c>
      <c r="C1617" s="403" t="str">
        <f>IF(Tabla1[[#This Row],[Código_Actividad]]="","",'Formulario PPGR1'!#REF!)</f>
        <v/>
      </c>
      <c r="D1617" s="403" t="str">
        <f>IF(Tabla1[[#This Row],[Código_Actividad]]="","",'Formulario PPGR1'!#REF!)</f>
        <v/>
      </c>
      <c r="E1617" s="403" t="str">
        <f>IF(Tabla1[[#This Row],[Código_Actividad]]="","",'Formulario PPGR1'!#REF!)</f>
        <v/>
      </c>
      <c r="F1617" s="403" t="str">
        <f>IF(Tabla1[[#This Row],[Código_Actividad]]="","",'Formulario PPGR1'!#REF!)</f>
        <v/>
      </c>
      <c r="G1617" s="400"/>
      <c r="H1617" s="419" t="str">
        <f>IFERROR(VLOOKUP(Tabla1[[#This Row],[Código_Actividad]],'Formulario PPGR2'!$H$10:$I$1048576,2,FALSE),"")</f>
        <v/>
      </c>
      <c r="I1617" s="336" t="str">
        <f>IFERROR(VLOOKUP(Tabla1[[#This Row],[Código_Actividad]],Tabla2[[Código]:[Total de Acciones ]],15,FALSE),"")</f>
        <v/>
      </c>
      <c r="J1617" s="556"/>
      <c r="K1617" s="558" t="str">
        <f>IFERROR(VLOOKUP($J1617,[13]LSIns!$B$5:$C$45,2,FALSE),"")</f>
        <v/>
      </c>
      <c r="L1617" s="557"/>
      <c r="M1617" s="401" t="str">
        <f>IFERROR(VLOOKUP($L1617,[4]Insumos!$C$2:$F$517,2,FALSE),"")</f>
        <v/>
      </c>
      <c r="N1617" s="505"/>
      <c r="O1617" s="402" t="str">
        <f>IFERROR(VLOOKUP($L1617,[4]Insumos!$C$2:$F$517,3,FALSE),"")</f>
        <v/>
      </c>
      <c r="P1617" s="337" t="e">
        <f>+Tabla1[[#This Row],[Precio Unitario]]*Tabla1[[#This Row],[Cantidad de Insumos]]</f>
        <v>#VALUE!</v>
      </c>
      <c r="Q1617" s="402" t="str">
        <f>IFERROR(VLOOKUP($L1617,[4]Insumos!$C$2:$F$517,4,FALSE),"")</f>
        <v/>
      </c>
      <c r="R1617" s="571"/>
    </row>
    <row r="1618" spans="2:18" hidden="1" x14ac:dyDescent="0.25">
      <c r="B1618" s="403" t="str">
        <f>IF(Tabla1[[#This Row],[Código_Actividad]]="","",CONCATENATE(Tabla1[[#This Row],[POA]],".",Tabla1[[#This Row],[SRS]],".",Tabla1[[#This Row],[AREA]],".",Tabla1[[#This Row],[TIPO]]))</f>
        <v/>
      </c>
      <c r="C1618" s="403" t="str">
        <f>IF(Tabla1[[#This Row],[Código_Actividad]]="","",'Formulario PPGR1'!#REF!)</f>
        <v/>
      </c>
      <c r="D1618" s="403" t="str">
        <f>IF(Tabla1[[#This Row],[Código_Actividad]]="","",'Formulario PPGR1'!#REF!)</f>
        <v/>
      </c>
      <c r="E1618" s="403" t="str">
        <f>IF(Tabla1[[#This Row],[Código_Actividad]]="","",'Formulario PPGR1'!#REF!)</f>
        <v/>
      </c>
      <c r="F1618" s="403" t="str">
        <f>IF(Tabla1[[#This Row],[Código_Actividad]]="","",'Formulario PPGR1'!#REF!)</f>
        <v/>
      </c>
      <c r="G1618" s="400"/>
      <c r="H1618" s="419" t="str">
        <f>IFERROR(VLOOKUP(Tabla1[[#This Row],[Código_Actividad]],'Formulario PPGR2'!$H$10:$I$1048576,2,FALSE),"")</f>
        <v/>
      </c>
      <c r="I1618" s="336" t="str">
        <f>IFERROR(VLOOKUP(Tabla1[[#This Row],[Código_Actividad]],Tabla2[[Código]:[Total de Acciones ]],15,FALSE),"")</f>
        <v/>
      </c>
      <c r="J1618" s="556"/>
      <c r="K1618" s="558" t="str">
        <f>IFERROR(VLOOKUP($J1618,[13]LSIns!$B$5:$C$45,2,FALSE),"")</f>
        <v/>
      </c>
      <c r="L1618" s="557"/>
      <c r="M1618" s="401" t="str">
        <f>IFERROR(VLOOKUP($L1618,[4]Insumos!$C$2:$F$517,2,FALSE),"")</f>
        <v/>
      </c>
      <c r="N1618" s="505"/>
      <c r="O1618" s="402" t="str">
        <f>IFERROR(VLOOKUP($L1618,[4]Insumos!$C$2:$F$517,3,FALSE),"")</f>
        <v/>
      </c>
      <c r="P1618" s="337" t="e">
        <f>+Tabla1[[#This Row],[Precio Unitario]]*Tabla1[[#This Row],[Cantidad de Insumos]]</f>
        <v>#VALUE!</v>
      </c>
      <c r="Q1618" s="402" t="str">
        <f>IFERROR(VLOOKUP($L1618,[4]Insumos!$C$2:$F$517,4,FALSE),"")</f>
        <v/>
      </c>
      <c r="R1618" s="571"/>
    </row>
    <row r="1619" spans="2:18" x14ac:dyDescent="0.25">
      <c r="B1619" s="403" t="str">
        <f>IF(Tabla1[[#This Row],[Código_Actividad]]="","",CONCATENATE(Tabla1[[#This Row],[POA]],".",Tabla1[[#This Row],[SRS]],".",Tabla1[[#This Row],[AREA]],".",Tabla1[[#This Row],[TIPO]]))</f>
        <v/>
      </c>
      <c r="C1619" s="403" t="str">
        <f>IF(Tabla1[[#This Row],[Código_Actividad]]="","",'Formulario PPGR1'!#REF!)</f>
        <v/>
      </c>
      <c r="D1619" s="403" t="str">
        <f>IF(Tabla1[[#This Row],[Código_Actividad]]="","",'Formulario PPGR1'!#REF!)</f>
        <v/>
      </c>
      <c r="E1619" s="403" t="str">
        <f>IF(Tabla1[[#This Row],[Código_Actividad]]="","",'Formulario PPGR1'!#REF!)</f>
        <v/>
      </c>
      <c r="F1619" s="403" t="str">
        <f>IF(Tabla1[[#This Row],[Código_Actividad]]="","",'Formulario PPGR1'!#REF!)</f>
        <v/>
      </c>
      <c r="G1619" s="400"/>
      <c r="H1619" s="419" t="str">
        <f>IFERROR(VLOOKUP(Tabla1[[#This Row],[Código_Actividad]],'Formulario PPGR2'!$H$10:$I$1048576,2,FALSE),"")</f>
        <v/>
      </c>
      <c r="I1619" s="336" t="str">
        <f>IFERROR(VLOOKUP(Tabla1[[#This Row],[Código_Actividad]],Tabla2[[Código]:[Total de Acciones ]],15,FALSE),"")</f>
        <v/>
      </c>
      <c r="J1619" s="556"/>
      <c r="K1619" s="558" t="str">
        <f>IFERROR(VLOOKUP($J1619,[14]LSIns!$B$5:$C$45,2,FALSE),"")</f>
        <v/>
      </c>
      <c r="L1619" s="557"/>
      <c r="M1619" s="401" t="str">
        <f>IFERROR(VLOOKUP($L1619,[4]Insumos!$C$2:$F$517,2,FALSE),"")</f>
        <v/>
      </c>
      <c r="N1619" s="505"/>
      <c r="O1619" s="402" t="str">
        <f>IFERROR(VLOOKUP($L1619,[4]Insumos!$C$2:$F$517,3,FALSE),"")</f>
        <v/>
      </c>
      <c r="P1619" s="337" t="e">
        <f>+Tabla1[[#This Row],[Precio Unitario]]*Tabla1[[#This Row],[Cantidad de Insumos]]</f>
        <v>#VALUE!</v>
      </c>
      <c r="Q1619" s="402" t="str">
        <f>IFERROR(VLOOKUP($L1619,[4]Insumos!$C$2:$F$517,4,FALSE),"")</f>
        <v/>
      </c>
      <c r="R1619" s="571"/>
    </row>
    <row r="1620" spans="2:18" x14ac:dyDescent="0.25">
      <c r="B1620" s="403" t="str">
        <f>IF(Tabla1[[#This Row],[Código_Actividad]]="","",CONCATENATE(Tabla1[[#This Row],[POA]],".",Tabla1[[#This Row],[SRS]],".",Tabla1[[#This Row],[AREA]],".",Tabla1[[#This Row],[TIPO]]))</f>
        <v/>
      </c>
      <c r="C1620" s="403" t="str">
        <f>IF(Tabla1[[#This Row],[Código_Actividad]]="","",'Formulario PPGR1'!#REF!)</f>
        <v/>
      </c>
      <c r="D1620" s="403" t="str">
        <f>IF(Tabla1[[#This Row],[Código_Actividad]]="","",'Formulario PPGR1'!#REF!)</f>
        <v/>
      </c>
      <c r="E1620" s="403" t="str">
        <f>IF(Tabla1[[#This Row],[Código_Actividad]]="","",'Formulario PPGR1'!#REF!)</f>
        <v/>
      </c>
      <c r="F1620" s="403" t="str">
        <f>IF(Tabla1[[#This Row],[Código_Actividad]]="","",'Formulario PPGR1'!#REF!)</f>
        <v/>
      </c>
      <c r="G1620" s="400"/>
      <c r="H1620" s="419" t="str">
        <f>IFERROR(VLOOKUP(Tabla1[[#This Row],[Código_Actividad]],'Formulario PPGR2'!$H$10:$I$1048576,2,FALSE),"")</f>
        <v/>
      </c>
      <c r="I1620" s="336" t="str">
        <f>IFERROR(VLOOKUP(Tabla1[[#This Row],[Código_Actividad]],Tabla2[[Código]:[Total de Acciones ]],15,FALSE),"")</f>
        <v/>
      </c>
      <c r="J1620" s="556"/>
      <c r="K1620" s="558" t="str">
        <f>IFERROR(VLOOKUP($J1620,[14]LSIns!$B$5:$C$45,2,FALSE),"")</f>
        <v/>
      </c>
      <c r="L1620" s="557"/>
      <c r="M1620" s="401" t="str">
        <f>IFERROR(VLOOKUP($L1620,[4]Insumos!$C$2:$F$517,2,FALSE),"")</f>
        <v/>
      </c>
      <c r="N1620" s="505"/>
      <c r="O1620" s="402" t="str">
        <f>IFERROR(VLOOKUP($L1620,[4]Insumos!$C$2:$F$517,3,FALSE),"")</f>
        <v/>
      </c>
      <c r="P1620" s="337" t="e">
        <f>+Tabla1[[#This Row],[Precio Unitario]]*Tabla1[[#This Row],[Cantidad de Insumos]]</f>
        <v>#VALUE!</v>
      </c>
      <c r="Q1620" s="402" t="str">
        <f>IFERROR(VLOOKUP($L1620,[4]Insumos!$C$2:$F$517,4,FALSE),"")</f>
        <v/>
      </c>
      <c r="R1620" s="571"/>
    </row>
    <row r="1621" spans="2:18" x14ac:dyDescent="0.25">
      <c r="B1621" s="403" t="str">
        <f>IF(Tabla1[[#This Row],[Código_Actividad]]="","",CONCATENATE(Tabla1[[#This Row],[POA]],".",Tabla1[[#This Row],[SRS]],".",Tabla1[[#This Row],[AREA]],".",Tabla1[[#This Row],[TIPO]]))</f>
        <v/>
      </c>
      <c r="C1621" s="403" t="str">
        <f>IF(Tabla1[[#This Row],[Código_Actividad]]="","",'Formulario PPGR1'!#REF!)</f>
        <v/>
      </c>
      <c r="D1621" s="403" t="str">
        <f>IF(Tabla1[[#This Row],[Código_Actividad]]="","",'Formulario PPGR1'!#REF!)</f>
        <v/>
      </c>
      <c r="E1621" s="403" t="str">
        <f>IF(Tabla1[[#This Row],[Código_Actividad]]="","",'Formulario PPGR1'!#REF!)</f>
        <v/>
      </c>
      <c r="F1621" s="403" t="str">
        <f>IF(Tabla1[[#This Row],[Código_Actividad]]="","",'Formulario PPGR1'!#REF!)</f>
        <v/>
      </c>
      <c r="G1621" s="400"/>
      <c r="H1621" s="419" t="str">
        <f>IFERROR(VLOOKUP(Tabla1[[#This Row],[Código_Actividad]],'Formulario PPGR2'!$H$10:$I$1048576,2,FALSE),"")</f>
        <v/>
      </c>
      <c r="I1621" s="336" t="str">
        <f>IFERROR(VLOOKUP(Tabla1[[#This Row],[Código_Actividad]],Tabla2[[Código]:[Total de Acciones ]],15,FALSE),"")</f>
        <v/>
      </c>
      <c r="J1621" s="556"/>
      <c r="K1621" s="558" t="str">
        <f>IFERROR(VLOOKUP($J1621,[14]LSIns!$B$5:$C$45,2,FALSE),"")</f>
        <v/>
      </c>
      <c r="L1621" s="557"/>
      <c r="M1621" s="401" t="str">
        <f>IFERROR(VLOOKUP($L1621,[4]Insumos!$C$2:$F$517,2,FALSE),"")</f>
        <v/>
      </c>
      <c r="N1621" s="505"/>
      <c r="O1621" s="402" t="str">
        <f>IFERROR(VLOOKUP($L1621,[4]Insumos!$C$2:$F$517,3,FALSE),"")</f>
        <v/>
      </c>
      <c r="P1621" s="337" t="e">
        <f>+Tabla1[[#This Row],[Precio Unitario]]*Tabla1[[#This Row],[Cantidad de Insumos]]</f>
        <v>#VALUE!</v>
      </c>
      <c r="Q1621" s="402" t="str">
        <f>IFERROR(VLOOKUP($L1621,[4]Insumos!$C$2:$F$517,4,FALSE),"")</f>
        <v/>
      </c>
      <c r="R1621" s="571"/>
    </row>
    <row r="1622" spans="2:18" x14ac:dyDescent="0.25">
      <c r="B1622" s="403" t="str">
        <f>IF(Tabla1[[#This Row],[Código_Actividad]]="","",CONCATENATE(Tabla1[[#This Row],[POA]],".",Tabla1[[#This Row],[SRS]],".",Tabla1[[#This Row],[AREA]],".",Tabla1[[#This Row],[TIPO]]))</f>
        <v/>
      </c>
      <c r="C1622" s="403" t="str">
        <f>IF(Tabla1[[#This Row],[Código_Actividad]]="","",'Formulario PPGR1'!#REF!)</f>
        <v/>
      </c>
      <c r="D1622" s="403" t="str">
        <f>IF(Tabla1[[#This Row],[Código_Actividad]]="","",'Formulario PPGR1'!#REF!)</f>
        <v/>
      </c>
      <c r="E1622" s="403" t="str">
        <f>IF(Tabla1[[#This Row],[Código_Actividad]]="","",'Formulario PPGR1'!#REF!)</f>
        <v/>
      </c>
      <c r="F1622" s="403" t="str">
        <f>IF(Tabla1[[#This Row],[Código_Actividad]]="","",'Formulario PPGR1'!#REF!)</f>
        <v/>
      </c>
      <c r="G1622" s="400"/>
      <c r="H1622" s="419" t="str">
        <f>IFERROR(VLOOKUP(Tabla1[[#This Row],[Código_Actividad]],'Formulario PPGR2'!$H$10:$I$1048576,2,FALSE),"")</f>
        <v/>
      </c>
      <c r="I1622" s="336" t="str">
        <f>IFERROR(VLOOKUP(Tabla1[[#This Row],[Código_Actividad]],Tabla2[[Código]:[Total de Acciones ]],15,FALSE),"")</f>
        <v/>
      </c>
      <c r="J1622" s="556"/>
      <c r="K1622" s="558" t="str">
        <f>IFERROR(VLOOKUP($J1622,[14]LSIns!$B$5:$C$45,2,FALSE),"")</f>
        <v/>
      </c>
      <c r="L1622" s="557"/>
      <c r="M1622" s="401" t="str">
        <f>IFERROR(VLOOKUP($L1622,[4]Insumos!$C$2:$F$517,2,FALSE),"")</f>
        <v/>
      </c>
      <c r="N1622" s="505"/>
      <c r="O1622" s="402" t="str">
        <f>IFERROR(VLOOKUP($L1622,[4]Insumos!$C$2:$F$517,3,FALSE),"")</f>
        <v/>
      </c>
      <c r="P1622" s="337" t="e">
        <f>+Tabla1[[#This Row],[Precio Unitario]]*Tabla1[[#This Row],[Cantidad de Insumos]]</f>
        <v>#VALUE!</v>
      </c>
      <c r="Q1622" s="402" t="str">
        <f>IFERROR(VLOOKUP($L1622,[4]Insumos!$C$2:$F$517,4,FALSE),"")</f>
        <v/>
      </c>
      <c r="R1622" s="571"/>
    </row>
    <row r="1623" spans="2:18" x14ac:dyDescent="0.25">
      <c r="B1623" s="403" t="str">
        <f>IF(Tabla1[[#This Row],[Código_Actividad]]="","",CONCATENATE(Tabla1[[#This Row],[POA]],".",Tabla1[[#This Row],[SRS]],".",Tabla1[[#This Row],[AREA]],".",Tabla1[[#This Row],[TIPO]]))</f>
        <v/>
      </c>
      <c r="C1623" s="403" t="str">
        <f>IF(Tabla1[[#This Row],[Código_Actividad]]="","",'Formulario PPGR1'!#REF!)</f>
        <v/>
      </c>
      <c r="D1623" s="403" t="str">
        <f>IF(Tabla1[[#This Row],[Código_Actividad]]="","",'Formulario PPGR1'!#REF!)</f>
        <v/>
      </c>
      <c r="E1623" s="403" t="str">
        <f>IF(Tabla1[[#This Row],[Código_Actividad]]="","",'Formulario PPGR1'!#REF!)</f>
        <v/>
      </c>
      <c r="F1623" s="403" t="str">
        <f>IF(Tabla1[[#This Row],[Código_Actividad]]="","",'Formulario PPGR1'!#REF!)</f>
        <v/>
      </c>
      <c r="G1623" s="400"/>
      <c r="H1623" s="419" t="str">
        <f>IFERROR(VLOOKUP(Tabla1[[#This Row],[Código_Actividad]],'Formulario PPGR2'!$H$10:$I$1048576,2,FALSE),"")</f>
        <v/>
      </c>
      <c r="I1623" s="336" t="str">
        <f>IFERROR(VLOOKUP(Tabla1[[#This Row],[Código_Actividad]],Tabla2[[Código]:[Total de Acciones ]],15,FALSE),"")</f>
        <v/>
      </c>
      <c r="J1623" s="556"/>
      <c r="K1623" s="558" t="str">
        <f>IFERROR(VLOOKUP($J1623,[14]LSIns!$B$5:$C$45,2,FALSE),"")</f>
        <v/>
      </c>
      <c r="L1623" s="557"/>
      <c r="M1623" s="401" t="str">
        <f>IFERROR(VLOOKUP($L1623,[4]Insumos!$C$2:$F$517,2,FALSE),"")</f>
        <v/>
      </c>
      <c r="N1623" s="505"/>
      <c r="O1623" s="402" t="str">
        <f>IFERROR(VLOOKUP($L1623,[4]Insumos!$C$2:$F$517,3,FALSE),"")</f>
        <v/>
      </c>
      <c r="P1623" s="337" t="e">
        <f>+Tabla1[[#This Row],[Precio Unitario]]*Tabla1[[#This Row],[Cantidad de Insumos]]</f>
        <v>#VALUE!</v>
      </c>
      <c r="Q1623" s="402" t="str">
        <f>IFERROR(VLOOKUP($L1623,[4]Insumos!$C$2:$F$517,4,FALSE),"")</f>
        <v/>
      </c>
      <c r="R1623" s="571"/>
    </row>
    <row r="1624" spans="2:18" x14ac:dyDescent="0.25">
      <c r="B1624" s="403" t="str">
        <f>IF(Tabla1[[#This Row],[Código_Actividad]]="","",CONCATENATE(Tabla1[[#This Row],[POA]],".",Tabla1[[#This Row],[SRS]],".",Tabla1[[#This Row],[AREA]],".",Tabla1[[#This Row],[TIPO]]))</f>
        <v/>
      </c>
      <c r="C1624" s="403" t="str">
        <f>IF(Tabla1[[#This Row],[Código_Actividad]]="","",'Formulario PPGR1'!#REF!)</f>
        <v/>
      </c>
      <c r="D1624" s="403" t="str">
        <f>IF(Tabla1[[#This Row],[Código_Actividad]]="","",'Formulario PPGR1'!#REF!)</f>
        <v/>
      </c>
      <c r="E1624" s="403" t="str">
        <f>IF(Tabla1[[#This Row],[Código_Actividad]]="","",'Formulario PPGR1'!#REF!)</f>
        <v/>
      </c>
      <c r="F1624" s="403" t="str">
        <f>IF(Tabla1[[#This Row],[Código_Actividad]]="","",'Formulario PPGR1'!#REF!)</f>
        <v/>
      </c>
      <c r="G1624" s="400"/>
      <c r="H1624" s="419" t="str">
        <f>IFERROR(VLOOKUP(Tabla1[[#This Row],[Código_Actividad]],'Formulario PPGR2'!$H$10:$I$1048576,2,FALSE),"")</f>
        <v/>
      </c>
      <c r="I1624" s="336" t="str">
        <f>IFERROR(VLOOKUP(Tabla1[[#This Row],[Código_Actividad]],Tabla2[[Código]:[Total de Acciones ]],15,FALSE),"")</f>
        <v/>
      </c>
      <c r="J1624" s="556"/>
      <c r="K1624" s="558" t="str">
        <f>IFERROR(VLOOKUP($J1624,[14]LSIns!$B$5:$C$45,2,FALSE),"")</f>
        <v/>
      </c>
      <c r="L1624" s="557"/>
      <c r="M1624" s="401" t="str">
        <f>IFERROR(VLOOKUP($L1624,[4]Insumos!$C$2:$F$517,2,FALSE),"")</f>
        <v/>
      </c>
      <c r="N1624" s="505"/>
      <c r="O1624" s="402" t="str">
        <f>IFERROR(VLOOKUP($L1624,[4]Insumos!$C$2:$F$517,3,FALSE),"")</f>
        <v/>
      </c>
      <c r="P1624" s="337" t="e">
        <f>+Tabla1[[#This Row],[Precio Unitario]]*Tabla1[[#This Row],[Cantidad de Insumos]]</f>
        <v>#VALUE!</v>
      </c>
      <c r="Q1624" s="402" t="str">
        <f>IFERROR(VLOOKUP($L1624,[4]Insumos!$C$2:$F$517,4,FALSE),"")</f>
        <v/>
      </c>
      <c r="R1624" s="571"/>
    </row>
    <row r="1625" spans="2:18" x14ac:dyDescent="0.25">
      <c r="B1625" s="403" t="str">
        <f>IF(Tabla1[[#This Row],[Código_Actividad]]="","",CONCATENATE(Tabla1[[#This Row],[POA]],".",Tabla1[[#This Row],[SRS]],".",Tabla1[[#This Row],[AREA]],".",Tabla1[[#This Row],[TIPO]]))</f>
        <v/>
      </c>
      <c r="C1625" s="403" t="str">
        <f>IF(Tabla1[[#This Row],[Código_Actividad]]="","",'Formulario PPGR1'!#REF!)</f>
        <v/>
      </c>
      <c r="D1625" s="403" t="str">
        <f>IF(Tabla1[[#This Row],[Código_Actividad]]="","",'Formulario PPGR1'!#REF!)</f>
        <v/>
      </c>
      <c r="E1625" s="403" t="str">
        <f>IF(Tabla1[[#This Row],[Código_Actividad]]="","",'Formulario PPGR1'!#REF!)</f>
        <v/>
      </c>
      <c r="F1625" s="403" t="str">
        <f>IF(Tabla1[[#This Row],[Código_Actividad]]="","",'Formulario PPGR1'!#REF!)</f>
        <v/>
      </c>
      <c r="G1625" s="400"/>
      <c r="H1625" s="419" t="str">
        <f>IFERROR(VLOOKUP(Tabla1[[#This Row],[Código_Actividad]],'Formulario PPGR2'!$H$10:$I$1048576,2,FALSE),"")</f>
        <v/>
      </c>
      <c r="I1625" s="336" t="str">
        <f>IFERROR(VLOOKUP(Tabla1[[#This Row],[Código_Actividad]],Tabla2[[Código]:[Total de Acciones ]],15,FALSE),"")</f>
        <v/>
      </c>
      <c r="J1625" s="556"/>
      <c r="K1625" s="558" t="str">
        <f>IFERROR(VLOOKUP($J1625,[14]LSIns!$B$5:$C$45,2,FALSE),"")</f>
        <v/>
      </c>
      <c r="L1625" s="557"/>
      <c r="M1625" s="401" t="str">
        <f>IFERROR(VLOOKUP($L1625,[4]Insumos!$C$2:$F$517,2,FALSE),"")</f>
        <v/>
      </c>
      <c r="N1625" s="505"/>
      <c r="O1625" s="402" t="str">
        <f>IFERROR(VLOOKUP($L1625,[4]Insumos!$C$2:$F$517,3,FALSE),"")</f>
        <v/>
      </c>
      <c r="P1625" s="337" t="e">
        <f>+Tabla1[[#This Row],[Precio Unitario]]*Tabla1[[#This Row],[Cantidad de Insumos]]</f>
        <v>#VALUE!</v>
      </c>
      <c r="Q1625" s="402" t="str">
        <f>IFERROR(VLOOKUP($L1625,[4]Insumos!$C$2:$F$517,4,FALSE),"")</f>
        <v/>
      </c>
      <c r="R1625" s="571"/>
    </row>
    <row r="1626" spans="2:18" x14ac:dyDescent="0.25">
      <c r="B1626" s="403" t="str">
        <f>IF(Tabla1[[#This Row],[Código_Actividad]]="","",CONCATENATE(Tabla1[[#This Row],[POA]],".",Tabla1[[#This Row],[SRS]],".",Tabla1[[#This Row],[AREA]],".",Tabla1[[#This Row],[TIPO]]))</f>
        <v/>
      </c>
      <c r="C1626" s="403" t="str">
        <f>IF(Tabla1[[#This Row],[Código_Actividad]]="","",'Formulario PPGR1'!#REF!)</f>
        <v/>
      </c>
      <c r="D1626" s="403" t="str">
        <f>IF(Tabla1[[#This Row],[Código_Actividad]]="","",'Formulario PPGR1'!#REF!)</f>
        <v/>
      </c>
      <c r="E1626" s="403" t="str">
        <f>IF(Tabla1[[#This Row],[Código_Actividad]]="","",'Formulario PPGR1'!#REF!)</f>
        <v/>
      </c>
      <c r="F1626" s="403" t="str">
        <f>IF(Tabla1[[#This Row],[Código_Actividad]]="","",'Formulario PPGR1'!#REF!)</f>
        <v/>
      </c>
      <c r="G1626" s="400"/>
      <c r="H1626" s="419" t="str">
        <f>IFERROR(VLOOKUP(Tabla1[[#This Row],[Código_Actividad]],'Formulario PPGR2'!$H$10:$I$1048576,2,FALSE),"")</f>
        <v/>
      </c>
      <c r="I1626" s="336" t="str">
        <f>IFERROR(VLOOKUP(Tabla1[[#This Row],[Código_Actividad]],Tabla2[[Código]:[Total de Acciones ]],15,FALSE),"")</f>
        <v/>
      </c>
      <c r="J1626" s="556"/>
      <c r="K1626" s="558" t="str">
        <f>IFERROR(VLOOKUP($J1626,[14]LSIns!$B$5:$C$45,2,FALSE),"")</f>
        <v/>
      </c>
      <c r="L1626" s="557"/>
      <c r="M1626" s="401" t="str">
        <f>IFERROR(VLOOKUP($L1626,[4]Insumos!$C$2:$F$517,2,FALSE),"")</f>
        <v/>
      </c>
      <c r="N1626" s="505"/>
      <c r="O1626" s="402" t="str">
        <f>IFERROR(VLOOKUP($L1626,[4]Insumos!$C$2:$F$517,3,FALSE),"")</f>
        <v/>
      </c>
      <c r="P1626" s="337" t="e">
        <f>+Tabla1[[#This Row],[Precio Unitario]]*Tabla1[[#This Row],[Cantidad de Insumos]]</f>
        <v>#VALUE!</v>
      </c>
      <c r="Q1626" s="402" t="str">
        <f>IFERROR(VLOOKUP($L1626,[4]Insumos!$C$2:$F$517,4,FALSE),"")</f>
        <v/>
      </c>
      <c r="R1626" s="571"/>
    </row>
    <row r="1627" spans="2:18" x14ac:dyDescent="0.25">
      <c r="B1627" s="403" t="str">
        <f>IF(Tabla1[[#This Row],[Código_Actividad]]="","",CONCATENATE(Tabla1[[#This Row],[POA]],".",Tabla1[[#This Row],[SRS]],".",Tabla1[[#This Row],[AREA]],".",Tabla1[[#This Row],[TIPO]]))</f>
        <v/>
      </c>
      <c r="C1627" s="403" t="str">
        <f>IF(Tabla1[[#This Row],[Código_Actividad]]="","",'Formulario PPGR1'!#REF!)</f>
        <v/>
      </c>
      <c r="D1627" s="403" t="str">
        <f>IF(Tabla1[[#This Row],[Código_Actividad]]="","",'Formulario PPGR1'!#REF!)</f>
        <v/>
      </c>
      <c r="E1627" s="403" t="str">
        <f>IF(Tabla1[[#This Row],[Código_Actividad]]="","",'Formulario PPGR1'!#REF!)</f>
        <v/>
      </c>
      <c r="F1627" s="403" t="str">
        <f>IF(Tabla1[[#This Row],[Código_Actividad]]="","",'Formulario PPGR1'!#REF!)</f>
        <v/>
      </c>
      <c r="G1627" s="400"/>
      <c r="H1627" s="419" t="str">
        <f>IFERROR(VLOOKUP(Tabla1[[#This Row],[Código_Actividad]],'Formulario PPGR2'!$H$10:$I$1048576,2,FALSE),"")</f>
        <v/>
      </c>
      <c r="I1627" s="336" t="str">
        <f>IFERROR(VLOOKUP(Tabla1[[#This Row],[Código_Actividad]],Tabla2[[Código]:[Total de Acciones ]],15,FALSE),"")</f>
        <v/>
      </c>
      <c r="J1627" s="556"/>
      <c r="K1627" s="558" t="str">
        <f>IFERROR(VLOOKUP($J1627,[14]LSIns!$B$5:$C$45,2,FALSE),"")</f>
        <v/>
      </c>
      <c r="L1627" s="557"/>
      <c r="M1627" s="401" t="str">
        <f>IFERROR(VLOOKUP($L1627,[4]Insumos!$C$2:$F$517,2,FALSE),"")</f>
        <v/>
      </c>
      <c r="N1627" s="505"/>
      <c r="O1627" s="402" t="str">
        <f>IFERROR(VLOOKUP($L1627,[4]Insumos!$C$2:$F$517,3,FALSE),"")</f>
        <v/>
      </c>
      <c r="P1627" s="337" t="e">
        <f>+Tabla1[[#This Row],[Precio Unitario]]*Tabla1[[#This Row],[Cantidad de Insumos]]</f>
        <v>#VALUE!</v>
      </c>
      <c r="Q1627" s="402" t="str">
        <f>IFERROR(VLOOKUP($L1627,[4]Insumos!$C$2:$F$517,4,FALSE),"")</f>
        <v/>
      </c>
      <c r="R1627" s="571"/>
    </row>
    <row r="1628" spans="2:18" x14ac:dyDescent="0.25">
      <c r="B1628" s="403" t="str">
        <f>IF(Tabla1[[#This Row],[Código_Actividad]]="","",CONCATENATE(Tabla1[[#This Row],[POA]],".",Tabla1[[#This Row],[SRS]],".",Tabla1[[#This Row],[AREA]],".",Tabla1[[#This Row],[TIPO]]))</f>
        <v/>
      </c>
      <c r="C1628" s="403" t="str">
        <f>IF(Tabla1[[#This Row],[Código_Actividad]]="","",'Formulario PPGR1'!#REF!)</f>
        <v/>
      </c>
      <c r="D1628" s="403" t="str">
        <f>IF(Tabla1[[#This Row],[Código_Actividad]]="","",'Formulario PPGR1'!#REF!)</f>
        <v/>
      </c>
      <c r="E1628" s="403" t="str">
        <f>IF(Tabla1[[#This Row],[Código_Actividad]]="","",'Formulario PPGR1'!#REF!)</f>
        <v/>
      </c>
      <c r="F1628" s="403" t="str">
        <f>IF(Tabla1[[#This Row],[Código_Actividad]]="","",'Formulario PPGR1'!#REF!)</f>
        <v/>
      </c>
      <c r="G1628" s="400"/>
      <c r="H1628" s="419" t="str">
        <f>IFERROR(VLOOKUP(Tabla1[[#This Row],[Código_Actividad]],'Formulario PPGR2'!$H$10:$I$1048576,2,FALSE),"")</f>
        <v/>
      </c>
      <c r="I1628" s="336" t="str">
        <f>IFERROR(VLOOKUP(Tabla1[[#This Row],[Código_Actividad]],Tabla2[[Código]:[Total de Acciones ]],15,FALSE),"")</f>
        <v/>
      </c>
      <c r="J1628" s="556"/>
      <c r="K1628" s="558" t="str">
        <f>IFERROR(VLOOKUP($J1628,[14]LSIns!$B$5:$C$45,2,FALSE),"")</f>
        <v/>
      </c>
      <c r="L1628" s="557"/>
      <c r="M1628" s="401" t="str">
        <f>IFERROR(VLOOKUP($L1628,[4]Insumos!$C$2:$F$517,2,FALSE),"")</f>
        <v/>
      </c>
      <c r="N1628" s="505"/>
      <c r="O1628" s="402" t="str">
        <f>IFERROR(VLOOKUP($L1628,[4]Insumos!$C$2:$F$517,3,FALSE),"")</f>
        <v/>
      </c>
      <c r="P1628" s="337" t="e">
        <f>+Tabla1[[#This Row],[Precio Unitario]]*Tabla1[[#This Row],[Cantidad de Insumos]]</f>
        <v>#VALUE!</v>
      </c>
      <c r="Q1628" s="402" t="str">
        <f>IFERROR(VLOOKUP($L1628,[4]Insumos!$C$2:$F$517,4,FALSE),"")</f>
        <v/>
      </c>
      <c r="R1628" s="571"/>
    </row>
    <row r="1629" spans="2:18" x14ac:dyDescent="0.25">
      <c r="B1629" s="403" t="str">
        <f>IF(Tabla1[[#This Row],[Código_Actividad]]="","",CONCATENATE(Tabla1[[#This Row],[POA]],".",Tabla1[[#This Row],[SRS]],".",Tabla1[[#This Row],[AREA]],".",Tabla1[[#This Row],[TIPO]]))</f>
        <v/>
      </c>
      <c r="C1629" s="403" t="str">
        <f>IF(Tabla1[[#This Row],[Código_Actividad]]="","",'Formulario PPGR1'!#REF!)</f>
        <v/>
      </c>
      <c r="D1629" s="403" t="str">
        <f>IF(Tabla1[[#This Row],[Código_Actividad]]="","",'Formulario PPGR1'!#REF!)</f>
        <v/>
      </c>
      <c r="E1629" s="403" t="str">
        <f>IF(Tabla1[[#This Row],[Código_Actividad]]="","",'Formulario PPGR1'!#REF!)</f>
        <v/>
      </c>
      <c r="F1629" s="403" t="str">
        <f>IF(Tabla1[[#This Row],[Código_Actividad]]="","",'Formulario PPGR1'!#REF!)</f>
        <v/>
      </c>
      <c r="G1629" s="400"/>
      <c r="H1629" s="419" t="str">
        <f>IFERROR(VLOOKUP(Tabla1[[#This Row],[Código_Actividad]],'Formulario PPGR2'!$H$10:$I$1048576,2,FALSE),"")</f>
        <v/>
      </c>
      <c r="I1629" s="336" t="str">
        <f>IFERROR(VLOOKUP(Tabla1[[#This Row],[Código_Actividad]],Tabla2[[Código]:[Total de Acciones ]],15,FALSE),"")</f>
        <v/>
      </c>
      <c r="J1629" s="556"/>
      <c r="K1629" s="558" t="str">
        <f>IFERROR(VLOOKUP($J1629,[14]LSIns!$B$5:$C$45,2,FALSE),"")</f>
        <v/>
      </c>
      <c r="L1629" s="557"/>
      <c r="M1629" s="401" t="str">
        <f>IFERROR(VLOOKUP($L1629,[4]Insumos!$C$2:$F$517,2,FALSE),"")</f>
        <v/>
      </c>
      <c r="N1629" s="505"/>
      <c r="O1629" s="402" t="str">
        <f>IFERROR(VLOOKUP($L1629,[4]Insumos!$C$2:$F$517,3,FALSE),"")</f>
        <v/>
      </c>
      <c r="P1629" s="337" t="e">
        <f>+Tabla1[[#This Row],[Precio Unitario]]*Tabla1[[#This Row],[Cantidad de Insumos]]</f>
        <v>#VALUE!</v>
      </c>
      <c r="Q1629" s="402" t="str">
        <f>IFERROR(VLOOKUP($L1629,[4]Insumos!$C$2:$F$517,4,FALSE),"")</f>
        <v/>
      </c>
      <c r="R1629" s="571"/>
    </row>
    <row r="1630" spans="2:18" x14ac:dyDescent="0.25">
      <c r="B1630" s="403" t="str">
        <f>IF(Tabla1[[#This Row],[Código_Actividad]]="","",CONCATENATE(Tabla1[[#This Row],[POA]],".",Tabla1[[#This Row],[SRS]],".",Tabla1[[#This Row],[AREA]],".",Tabla1[[#This Row],[TIPO]]))</f>
        <v/>
      </c>
      <c r="C1630" s="403" t="str">
        <f>IF(Tabla1[[#This Row],[Código_Actividad]]="","",'Formulario PPGR1'!#REF!)</f>
        <v/>
      </c>
      <c r="D1630" s="403" t="str">
        <f>IF(Tabla1[[#This Row],[Código_Actividad]]="","",'Formulario PPGR1'!#REF!)</f>
        <v/>
      </c>
      <c r="E1630" s="403" t="str">
        <f>IF(Tabla1[[#This Row],[Código_Actividad]]="","",'Formulario PPGR1'!#REF!)</f>
        <v/>
      </c>
      <c r="F1630" s="403" t="str">
        <f>IF(Tabla1[[#This Row],[Código_Actividad]]="","",'Formulario PPGR1'!#REF!)</f>
        <v/>
      </c>
      <c r="G1630" s="400"/>
      <c r="H1630" s="419" t="str">
        <f>IFERROR(VLOOKUP(Tabla1[[#This Row],[Código_Actividad]],'Formulario PPGR2'!$H$10:$I$1048576,2,FALSE),"")</f>
        <v/>
      </c>
      <c r="I1630" s="336" t="str">
        <f>IFERROR(VLOOKUP(Tabla1[[#This Row],[Código_Actividad]],Tabla2[[Código]:[Total de Acciones ]],15,FALSE),"")</f>
        <v/>
      </c>
      <c r="J1630" s="556"/>
      <c r="K1630" s="558" t="str">
        <f>IFERROR(VLOOKUP($J1630,[14]LSIns!$B$5:$C$45,2,FALSE),"")</f>
        <v/>
      </c>
      <c r="L1630" s="557"/>
      <c r="M1630" s="401" t="str">
        <f>IFERROR(VLOOKUP($L1630,[4]Insumos!$C$2:$F$517,2,FALSE),"")</f>
        <v/>
      </c>
      <c r="N1630" s="505"/>
      <c r="O1630" s="402" t="str">
        <f>IFERROR(VLOOKUP($L1630,[4]Insumos!$C$2:$F$517,3,FALSE),"")</f>
        <v/>
      </c>
      <c r="P1630" s="337" t="e">
        <f>+Tabla1[[#This Row],[Precio Unitario]]*Tabla1[[#This Row],[Cantidad de Insumos]]</f>
        <v>#VALUE!</v>
      </c>
      <c r="Q1630" s="402" t="str">
        <f>IFERROR(VLOOKUP($L1630,[4]Insumos!$C$2:$F$517,4,FALSE),"")</f>
        <v/>
      </c>
      <c r="R1630" s="571"/>
    </row>
    <row r="1631" spans="2:18" x14ac:dyDescent="0.25">
      <c r="B1631" s="403" t="str">
        <f>IF(Tabla1[[#This Row],[Código_Actividad]]="","",CONCATENATE(Tabla1[[#This Row],[POA]],".",Tabla1[[#This Row],[SRS]],".",Tabla1[[#This Row],[AREA]],".",Tabla1[[#This Row],[TIPO]]))</f>
        <v/>
      </c>
      <c r="C1631" s="403" t="str">
        <f>IF(Tabla1[[#This Row],[Código_Actividad]]="","",'Formulario PPGR1'!#REF!)</f>
        <v/>
      </c>
      <c r="D1631" s="403" t="str">
        <f>IF(Tabla1[[#This Row],[Código_Actividad]]="","",'Formulario PPGR1'!#REF!)</f>
        <v/>
      </c>
      <c r="E1631" s="403" t="str">
        <f>IF(Tabla1[[#This Row],[Código_Actividad]]="","",'Formulario PPGR1'!#REF!)</f>
        <v/>
      </c>
      <c r="F1631" s="403" t="str">
        <f>IF(Tabla1[[#This Row],[Código_Actividad]]="","",'Formulario PPGR1'!#REF!)</f>
        <v/>
      </c>
      <c r="G1631" s="400"/>
      <c r="H1631" s="419" t="str">
        <f>IFERROR(VLOOKUP(Tabla1[[#This Row],[Código_Actividad]],'Formulario PPGR2'!$H$10:$I$1048576,2,FALSE),"")</f>
        <v/>
      </c>
      <c r="I1631" s="336" t="str">
        <f>IFERROR(VLOOKUP(Tabla1[[#This Row],[Código_Actividad]],Tabla2[[Código]:[Total de Acciones ]],15,FALSE),"")</f>
        <v/>
      </c>
      <c r="J1631" s="556"/>
      <c r="K1631" s="558" t="str">
        <f>IFERROR(VLOOKUP($J1631,[14]LSIns!$B$5:$C$45,2,FALSE),"")</f>
        <v/>
      </c>
      <c r="L1631" s="557"/>
      <c r="M1631" s="401" t="str">
        <f>IFERROR(VLOOKUP($L1631,[4]Insumos!$C$2:$F$517,2,FALSE),"")</f>
        <v/>
      </c>
      <c r="N1631" s="505"/>
      <c r="O1631" s="402" t="str">
        <f>IFERROR(VLOOKUP($L1631,[4]Insumos!$C$2:$F$517,3,FALSE),"")</f>
        <v/>
      </c>
      <c r="P1631" s="337" t="e">
        <f>+Tabla1[[#This Row],[Precio Unitario]]*Tabla1[[#This Row],[Cantidad de Insumos]]</f>
        <v>#VALUE!</v>
      </c>
      <c r="Q1631" s="402" t="str">
        <f>IFERROR(VLOOKUP($L1631,[4]Insumos!$C$2:$F$517,4,FALSE),"")</f>
        <v/>
      </c>
      <c r="R1631" s="571"/>
    </row>
    <row r="1632" spans="2:18" x14ac:dyDescent="0.25">
      <c r="B1632" s="403" t="str">
        <f>IF(Tabla1[[#This Row],[Código_Actividad]]="","",CONCATENATE(Tabla1[[#This Row],[POA]],".",Tabla1[[#This Row],[SRS]],".",Tabla1[[#This Row],[AREA]],".",Tabla1[[#This Row],[TIPO]]))</f>
        <v/>
      </c>
      <c r="C1632" s="403" t="str">
        <f>IF(Tabla1[[#This Row],[Código_Actividad]]="","",'Formulario PPGR1'!#REF!)</f>
        <v/>
      </c>
      <c r="D1632" s="403" t="str">
        <f>IF(Tabla1[[#This Row],[Código_Actividad]]="","",'Formulario PPGR1'!#REF!)</f>
        <v/>
      </c>
      <c r="E1632" s="403" t="str">
        <f>IF(Tabla1[[#This Row],[Código_Actividad]]="","",'Formulario PPGR1'!#REF!)</f>
        <v/>
      </c>
      <c r="F1632" s="403" t="str">
        <f>IF(Tabla1[[#This Row],[Código_Actividad]]="","",'Formulario PPGR1'!#REF!)</f>
        <v/>
      </c>
      <c r="G1632" s="400"/>
      <c r="H1632" s="419" t="str">
        <f>IFERROR(VLOOKUP(Tabla1[[#This Row],[Código_Actividad]],'Formulario PPGR2'!$H$10:$I$1048576,2,FALSE),"")</f>
        <v/>
      </c>
      <c r="I1632" s="336" t="str">
        <f>IFERROR(VLOOKUP(Tabla1[[#This Row],[Código_Actividad]],Tabla2[[Código]:[Total de Acciones ]],15,FALSE),"")</f>
        <v/>
      </c>
      <c r="J1632" s="556"/>
      <c r="K1632" s="558" t="str">
        <f>IFERROR(VLOOKUP($J1632,[14]LSIns!$B$5:$C$45,2,FALSE),"")</f>
        <v/>
      </c>
      <c r="L1632" s="557"/>
      <c r="M1632" s="401" t="str">
        <f>IFERROR(VLOOKUP($L1632,[4]Insumos!$C$2:$F$517,2,FALSE),"")</f>
        <v/>
      </c>
      <c r="N1632" s="505"/>
      <c r="O1632" s="402" t="str">
        <f>IFERROR(VLOOKUP($L1632,[4]Insumos!$C$2:$F$517,3,FALSE),"")</f>
        <v/>
      </c>
      <c r="P1632" s="337" t="e">
        <f>+Tabla1[[#This Row],[Precio Unitario]]*Tabla1[[#This Row],[Cantidad de Insumos]]</f>
        <v>#VALUE!</v>
      </c>
      <c r="Q1632" s="402" t="str">
        <f>IFERROR(VLOOKUP($L1632,[4]Insumos!$C$2:$F$517,4,FALSE),"")</f>
        <v/>
      </c>
      <c r="R1632" s="571"/>
    </row>
    <row r="1633" spans="2:18" x14ac:dyDescent="0.25">
      <c r="B1633" s="403" t="str">
        <f>IF(Tabla1[[#This Row],[Código_Actividad]]="","",CONCATENATE(Tabla1[[#This Row],[POA]],".",Tabla1[[#This Row],[SRS]],".",Tabla1[[#This Row],[AREA]],".",Tabla1[[#This Row],[TIPO]]))</f>
        <v/>
      </c>
      <c r="C1633" s="403" t="str">
        <f>IF(Tabla1[[#This Row],[Código_Actividad]]="","",'Formulario PPGR1'!#REF!)</f>
        <v/>
      </c>
      <c r="D1633" s="403" t="str">
        <f>IF(Tabla1[[#This Row],[Código_Actividad]]="","",'Formulario PPGR1'!#REF!)</f>
        <v/>
      </c>
      <c r="E1633" s="403" t="str">
        <f>IF(Tabla1[[#This Row],[Código_Actividad]]="","",'Formulario PPGR1'!#REF!)</f>
        <v/>
      </c>
      <c r="F1633" s="403" t="str">
        <f>IF(Tabla1[[#This Row],[Código_Actividad]]="","",'Formulario PPGR1'!#REF!)</f>
        <v/>
      </c>
      <c r="G1633" s="400"/>
      <c r="H1633" s="419" t="str">
        <f>IFERROR(VLOOKUP(Tabla1[[#This Row],[Código_Actividad]],'Formulario PPGR2'!$H$10:$I$1048576,2,FALSE),"")</f>
        <v/>
      </c>
      <c r="I1633" s="336" t="str">
        <f>IFERROR(VLOOKUP(Tabla1[[#This Row],[Código_Actividad]],Tabla2[[Código]:[Total de Acciones ]],15,FALSE),"")</f>
        <v/>
      </c>
      <c r="J1633" s="556"/>
      <c r="K1633" s="558" t="str">
        <f>IFERROR(VLOOKUP($J1633,[14]LSIns!$B$5:$C$45,2,FALSE),"")</f>
        <v/>
      </c>
      <c r="L1633" s="557"/>
      <c r="M1633" s="401" t="str">
        <f>IFERROR(VLOOKUP($L1633,[4]Insumos!$C$2:$F$517,2,FALSE),"")</f>
        <v/>
      </c>
      <c r="N1633" s="505"/>
      <c r="O1633" s="402" t="str">
        <f>IFERROR(VLOOKUP($L1633,[4]Insumos!$C$2:$F$517,3,FALSE),"")</f>
        <v/>
      </c>
      <c r="P1633" s="337" t="e">
        <f>+Tabla1[[#This Row],[Precio Unitario]]*Tabla1[[#This Row],[Cantidad de Insumos]]</f>
        <v>#VALUE!</v>
      </c>
      <c r="Q1633" s="402" t="str">
        <f>IFERROR(VLOOKUP($L1633,[4]Insumos!$C$2:$F$517,4,FALSE),"")</f>
        <v/>
      </c>
      <c r="R1633" s="571"/>
    </row>
    <row r="1634" spans="2:18" x14ac:dyDescent="0.25">
      <c r="B1634" s="403" t="str">
        <f>IF(Tabla1[[#This Row],[Código_Actividad]]="","",CONCATENATE(Tabla1[[#This Row],[POA]],".",Tabla1[[#This Row],[SRS]],".",Tabla1[[#This Row],[AREA]],".",Tabla1[[#This Row],[TIPO]]))</f>
        <v/>
      </c>
      <c r="C1634" s="403" t="str">
        <f>IF(Tabla1[[#This Row],[Código_Actividad]]="","",'Formulario PPGR1'!#REF!)</f>
        <v/>
      </c>
      <c r="D1634" s="403" t="str">
        <f>IF(Tabla1[[#This Row],[Código_Actividad]]="","",'Formulario PPGR1'!#REF!)</f>
        <v/>
      </c>
      <c r="E1634" s="403" t="str">
        <f>IF(Tabla1[[#This Row],[Código_Actividad]]="","",'Formulario PPGR1'!#REF!)</f>
        <v/>
      </c>
      <c r="F1634" s="403" t="str">
        <f>IF(Tabla1[[#This Row],[Código_Actividad]]="","",'Formulario PPGR1'!#REF!)</f>
        <v/>
      </c>
      <c r="G1634" s="400"/>
      <c r="H1634" s="419" t="str">
        <f>IFERROR(VLOOKUP(Tabla1[[#This Row],[Código_Actividad]],'Formulario PPGR2'!$H$10:$I$1048576,2,FALSE),"")</f>
        <v/>
      </c>
      <c r="I1634" s="336" t="str">
        <f>IFERROR(VLOOKUP(Tabla1[[#This Row],[Código_Actividad]],Tabla2[[Código]:[Total de Acciones ]],15,FALSE),"")</f>
        <v/>
      </c>
      <c r="J1634" s="556"/>
      <c r="K1634" s="558" t="str">
        <f>IFERROR(VLOOKUP($J1634,[14]LSIns!$B$5:$C$45,2,FALSE),"")</f>
        <v/>
      </c>
      <c r="L1634" s="557"/>
      <c r="M1634" s="401" t="str">
        <f>IFERROR(VLOOKUP($L1634,[4]Insumos!$C$2:$F$517,2,FALSE),"")</f>
        <v/>
      </c>
      <c r="N1634" s="505"/>
      <c r="O1634" s="402" t="str">
        <f>IFERROR(VLOOKUP($L1634,[4]Insumos!$C$2:$F$517,3,FALSE),"")</f>
        <v/>
      </c>
      <c r="P1634" s="337" t="e">
        <f>+Tabla1[[#This Row],[Precio Unitario]]*Tabla1[[#This Row],[Cantidad de Insumos]]</f>
        <v>#VALUE!</v>
      </c>
      <c r="Q1634" s="402" t="str">
        <f>IFERROR(VLOOKUP($L1634,[4]Insumos!$C$2:$F$517,4,FALSE),"")</f>
        <v/>
      </c>
      <c r="R1634" s="571"/>
    </row>
    <row r="1635" spans="2:18" x14ac:dyDescent="0.25">
      <c r="B1635" s="403" t="str">
        <f>IF(Tabla1[[#This Row],[Código_Actividad]]="","",CONCATENATE(Tabla1[[#This Row],[POA]],".",Tabla1[[#This Row],[SRS]],".",Tabla1[[#This Row],[AREA]],".",Tabla1[[#This Row],[TIPO]]))</f>
        <v/>
      </c>
      <c r="C1635" s="403" t="str">
        <f>IF(Tabla1[[#This Row],[Código_Actividad]]="","",'Formulario PPGR1'!#REF!)</f>
        <v/>
      </c>
      <c r="D1635" s="403" t="str">
        <f>IF(Tabla1[[#This Row],[Código_Actividad]]="","",'Formulario PPGR1'!#REF!)</f>
        <v/>
      </c>
      <c r="E1635" s="403" t="str">
        <f>IF(Tabla1[[#This Row],[Código_Actividad]]="","",'Formulario PPGR1'!#REF!)</f>
        <v/>
      </c>
      <c r="F1635" s="403" t="str">
        <f>IF(Tabla1[[#This Row],[Código_Actividad]]="","",'Formulario PPGR1'!#REF!)</f>
        <v/>
      </c>
      <c r="G1635" s="400"/>
      <c r="H1635" s="419" t="str">
        <f>IFERROR(VLOOKUP(Tabla1[[#This Row],[Código_Actividad]],'Formulario PPGR2'!$H$10:$I$1048576,2,FALSE),"")</f>
        <v/>
      </c>
      <c r="I1635" s="336" t="str">
        <f>IFERROR(VLOOKUP(Tabla1[[#This Row],[Código_Actividad]],Tabla2[[Código]:[Total de Acciones ]],15,FALSE),"")</f>
        <v/>
      </c>
      <c r="J1635" s="556"/>
      <c r="K1635" s="558" t="str">
        <f>IFERROR(VLOOKUP($J1635,[14]LSIns!$B$5:$C$45,2,FALSE),"")</f>
        <v/>
      </c>
      <c r="L1635" s="557"/>
      <c r="M1635" s="401" t="str">
        <f>IFERROR(VLOOKUP($L1635,[4]Insumos!$C$2:$F$517,2,FALSE),"")</f>
        <v/>
      </c>
      <c r="N1635" s="505"/>
      <c r="O1635" s="402" t="str">
        <f>IFERROR(VLOOKUP($L1635,[4]Insumos!$C$2:$F$517,3,FALSE),"")</f>
        <v/>
      </c>
      <c r="P1635" s="337" t="e">
        <f>+Tabla1[[#This Row],[Precio Unitario]]*Tabla1[[#This Row],[Cantidad de Insumos]]</f>
        <v>#VALUE!</v>
      </c>
      <c r="Q1635" s="402" t="str">
        <f>IFERROR(VLOOKUP($L1635,[4]Insumos!$C$2:$F$517,4,FALSE),"")</f>
        <v/>
      </c>
      <c r="R1635" s="571"/>
    </row>
    <row r="1636" spans="2:18" x14ac:dyDescent="0.25">
      <c r="B1636" s="403" t="str">
        <f>IF(Tabla1[[#This Row],[Código_Actividad]]="","",CONCATENATE(Tabla1[[#This Row],[POA]],".",Tabla1[[#This Row],[SRS]],".",Tabla1[[#This Row],[AREA]],".",Tabla1[[#This Row],[TIPO]]))</f>
        <v/>
      </c>
      <c r="C1636" s="403" t="str">
        <f>IF(Tabla1[[#This Row],[Código_Actividad]]="","",'Formulario PPGR1'!#REF!)</f>
        <v/>
      </c>
      <c r="D1636" s="403" t="str">
        <f>IF(Tabla1[[#This Row],[Código_Actividad]]="","",'Formulario PPGR1'!#REF!)</f>
        <v/>
      </c>
      <c r="E1636" s="403" t="str">
        <f>IF(Tabla1[[#This Row],[Código_Actividad]]="","",'Formulario PPGR1'!#REF!)</f>
        <v/>
      </c>
      <c r="F1636" s="403" t="str">
        <f>IF(Tabla1[[#This Row],[Código_Actividad]]="","",'Formulario PPGR1'!#REF!)</f>
        <v/>
      </c>
      <c r="G1636" s="400"/>
      <c r="H1636" s="419" t="str">
        <f>IFERROR(VLOOKUP(Tabla1[[#This Row],[Código_Actividad]],'Formulario PPGR2'!$H$10:$I$1048576,2,FALSE),"")</f>
        <v/>
      </c>
      <c r="I1636" s="336" t="str">
        <f>IFERROR(VLOOKUP(Tabla1[[#This Row],[Código_Actividad]],Tabla2[[Código]:[Total de Acciones ]],15,FALSE),"")</f>
        <v/>
      </c>
      <c r="J1636" s="556"/>
      <c r="K1636" s="558" t="str">
        <f>IFERROR(VLOOKUP($J1636,[14]LSIns!$B$5:$C$45,2,FALSE),"")</f>
        <v/>
      </c>
      <c r="L1636" s="557"/>
      <c r="M1636" s="401" t="str">
        <f>IFERROR(VLOOKUP($L1636,[4]Insumos!$C$2:$F$517,2,FALSE),"")</f>
        <v/>
      </c>
      <c r="N1636" s="505"/>
      <c r="O1636" s="402" t="str">
        <f>IFERROR(VLOOKUP($L1636,[4]Insumos!$C$2:$F$517,3,FALSE),"")</f>
        <v/>
      </c>
      <c r="P1636" s="337" t="e">
        <f>+Tabla1[[#This Row],[Precio Unitario]]*Tabla1[[#This Row],[Cantidad de Insumos]]</f>
        <v>#VALUE!</v>
      </c>
      <c r="Q1636" s="402" t="str">
        <f>IFERROR(VLOOKUP($L1636,[4]Insumos!$C$2:$F$517,4,FALSE),"")</f>
        <v/>
      </c>
      <c r="R1636" s="571"/>
    </row>
    <row r="1637" spans="2:18" x14ac:dyDescent="0.25">
      <c r="B1637" s="403" t="str">
        <f>IF(Tabla1[[#This Row],[Código_Actividad]]="","",CONCATENATE(Tabla1[[#This Row],[POA]],".",Tabla1[[#This Row],[SRS]],".",Tabla1[[#This Row],[AREA]],".",Tabla1[[#This Row],[TIPO]]))</f>
        <v/>
      </c>
      <c r="C1637" s="403" t="str">
        <f>IF(Tabla1[[#This Row],[Código_Actividad]]="","",'Formulario PPGR1'!#REF!)</f>
        <v/>
      </c>
      <c r="D1637" s="403" t="str">
        <f>IF(Tabla1[[#This Row],[Código_Actividad]]="","",'Formulario PPGR1'!#REF!)</f>
        <v/>
      </c>
      <c r="E1637" s="403" t="str">
        <f>IF(Tabla1[[#This Row],[Código_Actividad]]="","",'Formulario PPGR1'!#REF!)</f>
        <v/>
      </c>
      <c r="F1637" s="403" t="str">
        <f>IF(Tabla1[[#This Row],[Código_Actividad]]="","",'Formulario PPGR1'!#REF!)</f>
        <v/>
      </c>
      <c r="G1637" s="400"/>
      <c r="H1637" s="419" t="str">
        <f>IFERROR(VLOOKUP(Tabla1[[#This Row],[Código_Actividad]],'Formulario PPGR2'!$H$10:$I$1048576,2,FALSE),"")</f>
        <v/>
      </c>
      <c r="I1637" s="336" t="str">
        <f>IFERROR(VLOOKUP(Tabla1[[#This Row],[Código_Actividad]],Tabla2[[Código]:[Total de Acciones ]],15,FALSE),"")</f>
        <v/>
      </c>
      <c r="J1637" s="556"/>
      <c r="K1637" s="558" t="str">
        <f>IFERROR(VLOOKUP($J1637,[14]LSIns!$B$5:$C$45,2,FALSE),"")</f>
        <v/>
      </c>
      <c r="L1637" s="557"/>
      <c r="M1637" s="401" t="str">
        <f>IFERROR(VLOOKUP($L1637,[4]Insumos!$C$2:$F$517,2,FALSE),"")</f>
        <v/>
      </c>
      <c r="N1637" s="505"/>
      <c r="O1637" s="402" t="str">
        <f>IFERROR(VLOOKUP($L1637,[4]Insumos!$C$2:$F$517,3,FALSE),"")</f>
        <v/>
      </c>
      <c r="P1637" s="337" t="e">
        <f>+Tabla1[[#This Row],[Precio Unitario]]*Tabla1[[#This Row],[Cantidad de Insumos]]</f>
        <v>#VALUE!</v>
      </c>
      <c r="Q1637" s="402" t="str">
        <f>IFERROR(VLOOKUP($L1637,[4]Insumos!$C$2:$F$517,4,FALSE),"")</f>
        <v/>
      </c>
      <c r="R1637" s="571"/>
    </row>
    <row r="1638" spans="2:18" x14ac:dyDescent="0.25">
      <c r="B1638" s="403" t="str">
        <f>IF(Tabla1[[#This Row],[Código_Actividad]]="","",CONCATENATE(Tabla1[[#This Row],[POA]],".",Tabla1[[#This Row],[SRS]],".",Tabla1[[#This Row],[AREA]],".",Tabla1[[#This Row],[TIPO]]))</f>
        <v/>
      </c>
      <c r="C1638" s="403" t="str">
        <f>IF(Tabla1[[#This Row],[Código_Actividad]]="","",'Formulario PPGR1'!#REF!)</f>
        <v/>
      </c>
      <c r="D1638" s="403" t="str">
        <f>IF(Tabla1[[#This Row],[Código_Actividad]]="","",'Formulario PPGR1'!#REF!)</f>
        <v/>
      </c>
      <c r="E1638" s="403" t="str">
        <f>IF(Tabla1[[#This Row],[Código_Actividad]]="","",'Formulario PPGR1'!#REF!)</f>
        <v/>
      </c>
      <c r="F1638" s="403" t="str">
        <f>IF(Tabla1[[#This Row],[Código_Actividad]]="","",'Formulario PPGR1'!#REF!)</f>
        <v/>
      </c>
      <c r="G1638" s="400"/>
      <c r="H1638" s="419" t="str">
        <f>IFERROR(VLOOKUP(Tabla1[[#This Row],[Código_Actividad]],'Formulario PPGR2'!$H$10:$I$1048576,2,FALSE),"")</f>
        <v/>
      </c>
      <c r="I1638" s="336" t="str">
        <f>IFERROR(VLOOKUP(Tabla1[[#This Row],[Código_Actividad]],Tabla2[[Código]:[Total de Acciones ]],15,FALSE),"")</f>
        <v/>
      </c>
      <c r="J1638" s="556"/>
      <c r="K1638" s="558" t="str">
        <f>IFERROR(VLOOKUP($J1638,[14]LSIns!$B$5:$C$45,2,FALSE),"")</f>
        <v/>
      </c>
      <c r="L1638" s="557"/>
      <c r="M1638" s="401" t="str">
        <f>IFERROR(VLOOKUP($L1638,[4]Insumos!$C$2:$F$517,2,FALSE),"")</f>
        <v/>
      </c>
      <c r="N1638" s="505"/>
      <c r="O1638" s="402" t="str">
        <f>IFERROR(VLOOKUP($L1638,[4]Insumos!$C$2:$F$517,3,FALSE),"")</f>
        <v/>
      </c>
      <c r="P1638" s="337" t="e">
        <f>+Tabla1[[#This Row],[Precio Unitario]]*Tabla1[[#This Row],[Cantidad de Insumos]]</f>
        <v>#VALUE!</v>
      </c>
      <c r="Q1638" s="402" t="str">
        <f>IFERROR(VLOOKUP($L1638,[4]Insumos!$C$2:$F$517,4,FALSE),"")</f>
        <v/>
      </c>
      <c r="R1638" s="571"/>
    </row>
    <row r="1639" spans="2:18" x14ac:dyDescent="0.25">
      <c r="B1639" s="403" t="str">
        <f>IF(Tabla1[[#This Row],[Código_Actividad]]="","",CONCATENATE(Tabla1[[#This Row],[POA]],".",Tabla1[[#This Row],[SRS]],".",Tabla1[[#This Row],[AREA]],".",Tabla1[[#This Row],[TIPO]]))</f>
        <v/>
      </c>
      <c r="C1639" s="403" t="str">
        <f>IF(Tabla1[[#This Row],[Código_Actividad]]="","",'Formulario PPGR1'!#REF!)</f>
        <v/>
      </c>
      <c r="D1639" s="403" t="str">
        <f>IF(Tabla1[[#This Row],[Código_Actividad]]="","",'Formulario PPGR1'!#REF!)</f>
        <v/>
      </c>
      <c r="E1639" s="403" t="str">
        <f>IF(Tabla1[[#This Row],[Código_Actividad]]="","",'Formulario PPGR1'!#REF!)</f>
        <v/>
      </c>
      <c r="F1639" s="403" t="str">
        <f>IF(Tabla1[[#This Row],[Código_Actividad]]="","",'Formulario PPGR1'!#REF!)</f>
        <v/>
      </c>
      <c r="G1639" s="400"/>
      <c r="H1639" s="419" t="str">
        <f>IFERROR(VLOOKUP(Tabla1[[#This Row],[Código_Actividad]],'Formulario PPGR2'!$H$10:$I$1048576,2,FALSE),"")</f>
        <v/>
      </c>
      <c r="I1639" s="336" t="str">
        <f>IFERROR(VLOOKUP(Tabla1[[#This Row],[Código_Actividad]],Tabla2[[Código]:[Total de Acciones ]],15,FALSE),"")</f>
        <v/>
      </c>
      <c r="J1639" s="556"/>
      <c r="K1639" s="558" t="str">
        <f>IFERROR(VLOOKUP($J1639,[14]LSIns!$B$5:$C$45,2,FALSE),"")</f>
        <v/>
      </c>
      <c r="L1639" s="557"/>
      <c r="M1639" s="401" t="str">
        <f>IFERROR(VLOOKUP($L1639,[4]Insumos!$C$2:$F$517,2,FALSE),"")</f>
        <v/>
      </c>
      <c r="N1639" s="505"/>
      <c r="O1639" s="402" t="str">
        <f>IFERROR(VLOOKUP($L1639,[4]Insumos!$C$2:$F$517,3,FALSE),"")</f>
        <v/>
      </c>
      <c r="P1639" s="337" t="e">
        <f>+Tabla1[[#This Row],[Precio Unitario]]*Tabla1[[#This Row],[Cantidad de Insumos]]</f>
        <v>#VALUE!</v>
      </c>
      <c r="Q1639" s="402" t="str">
        <f>IFERROR(VLOOKUP($L1639,[4]Insumos!$C$2:$F$517,4,FALSE),"")</f>
        <v/>
      </c>
      <c r="R1639" s="571"/>
    </row>
    <row r="1640" spans="2:18" x14ac:dyDescent="0.25">
      <c r="B1640" s="403" t="str">
        <f>IF(Tabla1[[#This Row],[Código_Actividad]]="","",CONCATENATE(Tabla1[[#This Row],[POA]],".",Tabla1[[#This Row],[SRS]],".",Tabla1[[#This Row],[AREA]],".",Tabla1[[#This Row],[TIPO]]))</f>
        <v/>
      </c>
      <c r="C1640" s="403" t="str">
        <f>IF(Tabla1[[#This Row],[Código_Actividad]]="","",'Formulario PPGR1'!#REF!)</f>
        <v/>
      </c>
      <c r="D1640" s="403" t="str">
        <f>IF(Tabla1[[#This Row],[Código_Actividad]]="","",'Formulario PPGR1'!#REF!)</f>
        <v/>
      </c>
      <c r="E1640" s="403" t="str">
        <f>IF(Tabla1[[#This Row],[Código_Actividad]]="","",'Formulario PPGR1'!#REF!)</f>
        <v/>
      </c>
      <c r="F1640" s="403" t="str">
        <f>IF(Tabla1[[#This Row],[Código_Actividad]]="","",'Formulario PPGR1'!#REF!)</f>
        <v/>
      </c>
      <c r="G1640" s="400"/>
      <c r="H1640" s="419" t="str">
        <f>IFERROR(VLOOKUP(Tabla1[[#This Row],[Código_Actividad]],'Formulario PPGR2'!$H$10:$I$1048576,2,FALSE),"")</f>
        <v/>
      </c>
      <c r="I1640" s="336" t="str">
        <f>IFERROR(VLOOKUP(Tabla1[[#This Row],[Código_Actividad]],Tabla2[[Código]:[Total de Acciones ]],15,FALSE),"")</f>
        <v/>
      </c>
      <c r="J1640" s="556"/>
      <c r="K1640" s="558" t="str">
        <f>IFERROR(VLOOKUP($J1640,[14]LSIns!$B$5:$C$45,2,FALSE),"")</f>
        <v/>
      </c>
      <c r="L1640" s="557"/>
      <c r="M1640" s="401" t="str">
        <f>IFERROR(VLOOKUP($L1640,[4]Insumos!$C$2:$F$517,2,FALSE),"")</f>
        <v/>
      </c>
      <c r="N1640" s="505"/>
      <c r="O1640" s="402" t="str">
        <f>IFERROR(VLOOKUP($L1640,[4]Insumos!$C$2:$F$517,3,FALSE),"")</f>
        <v/>
      </c>
      <c r="P1640" s="337" t="e">
        <f>+Tabla1[[#This Row],[Precio Unitario]]*Tabla1[[#This Row],[Cantidad de Insumos]]</f>
        <v>#VALUE!</v>
      </c>
      <c r="Q1640" s="402" t="str">
        <f>IFERROR(VLOOKUP($L1640,[4]Insumos!$C$2:$F$517,4,FALSE),"")</f>
        <v/>
      </c>
      <c r="R1640" s="571"/>
    </row>
    <row r="1641" spans="2:18" x14ac:dyDescent="0.25">
      <c r="B1641" s="403" t="str">
        <f>IF(Tabla1[[#This Row],[Código_Actividad]]="","",CONCATENATE(Tabla1[[#This Row],[POA]],".",Tabla1[[#This Row],[SRS]],".",Tabla1[[#This Row],[AREA]],".",Tabla1[[#This Row],[TIPO]]))</f>
        <v/>
      </c>
      <c r="C1641" s="403" t="str">
        <f>IF(Tabla1[[#This Row],[Código_Actividad]]="","",'Formulario PPGR1'!#REF!)</f>
        <v/>
      </c>
      <c r="D1641" s="403" t="str">
        <f>IF(Tabla1[[#This Row],[Código_Actividad]]="","",'Formulario PPGR1'!#REF!)</f>
        <v/>
      </c>
      <c r="E1641" s="403" t="str">
        <f>IF(Tabla1[[#This Row],[Código_Actividad]]="","",'Formulario PPGR1'!#REF!)</f>
        <v/>
      </c>
      <c r="F1641" s="403" t="str">
        <f>IF(Tabla1[[#This Row],[Código_Actividad]]="","",'Formulario PPGR1'!#REF!)</f>
        <v/>
      </c>
      <c r="G1641" s="400"/>
      <c r="H1641" s="419" t="str">
        <f>IFERROR(VLOOKUP(Tabla1[[#This Row],[Código_Actividad]],'Formulario PPGR2'!$H$10:$I$1048576,2,FALSE),"")</f>
        <v/>
      </c>
      <c r="I1641" s="336" t="str">
        <f>IFERROR(VLOOKUP(Tabla1[[#This Row],[Código_Actividad]],Tabla2[[Código]:[Total de Acciones ]],15,FALSE),"")</f>
        <v/>
      </c>
      <c r="J1641" s="556"/>
      <c r="K1641" s="558" t="str">
        <f>IFERROR(VLOOKUP($J1641,[14]LSIns!$B$5:$C$45,2,FALSE),"")</f>
        <v/>
      </c>
      <c r="L1641" s="557"/>
      <c r="M1641" s="401" t="str">
        <f>IFERROR(VLOOKUP($L1641,[4]Insumos!$C$2:$F$517,2,FALSE),"")</f>
        <v/>
      </c>
      <c r="N1641" s="505"/>
      <c r="O1641" s="402" t="str">
        <f>IFERROR(VLOOKUP($L1641,[4]Insumos!$C$2:$F$517,3,FALSE),"")</f>
        <v/>
      </c>
      <c r="P1641" s="337" t="e">
        <f>+Tabla1[[#This Row],[Precio Unitario]]*Tabla1[[#This Row],[Cantidad de Insumos]]</f>
        <v>#VALUE!</v>
      </c>
      <c r="Q1641" s="402" t="str">
        <f>IFERROR(VLOOKUP($L1641,[4]Insumos!$C$2:$F$517,4,FALSE),"")</f>
        <v/>
      </c>
      <c r="R1641" s="571"/>
    </row>
    <row r="1642" spans="2:18" x14ac:dyDescent="0.25">
      <c r="B1642" s="403" t="str">
        <f>IF(Tabla1[[#This Row],[Código_Actividad]]="","",CONCATENATE(Tabla1[[#This Row],[POA]],".",Tabla1[[#This Row],[SRS]],".",Tabla1[[#This Row],[AREA]],".",Tabla1[[#This Row],[TIPO]]))</f>
        <v/>
      </c>
      <c r="C1642" s="403" t="str">
        <f>IF(Tabla1[[#This Row],[Código_Actividad]]="","",'Formulario PPGR1'!#REF!)</f>
        <v/>
      </c>
      <c r="D1642" s="403" t="str">
        <f>IF(Tabla1[[#This Row],[Código_Actividad]]="","",'Formulario PPGR1'!#REF!)</f>
        <v/>
      </c>
      <c r="E1642" s="403" t="str">
        <f>IF(Tabla1[[#This Row],[Código_Actividad]]="","",'Formulario PPGR1'!#REF!)</f>
        <v/>
      </c>
      <c r="F1642" s="403" t="str">
        <f>IF(Tabla1[[#This Row],[Código_Actividad]]="","",'Formulario PPGR1'!#REF!)</f>
        <v/>
      </c>
      <c r="G1642" s="400"/>
      <c r="H1642" s="419" t="str">
        <f>IFERROR(VLOOKUP(Tabla1[[#This Row],[Código_Actividad]],'Formulario PPGR2'!$H$10:$I$1048576,2,FALSE),"")</f>
        <v/>
      </c>
      <c r="I1642" s="336" t="str">
        <f>IFERROR(VLOOKUP(Tabla1[[#This Row],[Código_Actividad]],Tabla2[[Código]:[Total de Acciones ]],15,FALSE),"")</f>
        <v/>
      </c>
      <c r="J1642" s="556"/>
      <c r="K1642" s="558" t="str">
        <f>IFERROR(VLOOKUP($J1642,[14]LSIns!$B$5:$C$45,2,FALSE),"")</f>
        <v/>
      </c>
      <c r="L1642" s="557"/>
      <c r="M1642" s="401" t="str">
        <f>IFERROR(VLOOKUP($L1642,[4]Insumos!$C$2:$F$517,2,FALSE),"")</f>
        <v/>
      </c>
      <c r="N1642" s="505"/>
      <c r="O1642" s="402" t="str">
        <f>IFERROR(VLOOKUP($L1642,[4]Insumos!$C$2:$F$517,3,FALSE),"")</f>
        <v/>
      </c>
      <c r="P1642" s="337" t="e">
        <f>+Tabla1[[#This Row],[Precio Unitario]]*Tabla1[[#This Row],[Cantidad de Insumos]]</f>
        <v>#VALUE!</v>
      </c>
      <c r="Q1642" s="402" t="str">
        <f>IFERROR(VLOOKUP($L1642,[4]Insumos!$C$2:$F$517,4,FALSE),"")</f>
        <v/>
      </c>
      <c r="R1642" s="571"/>
    </row>
    <row r="1643" spans="2:18" x14ac:dyDescent="0.25">
      <c r="B1643" s="403" t="str">
        <f>IF(Tabla1[[#This Row],[Código_Actividad]]="","",CONCATENATE(Tabla1[[#This Row],[POA]],".",Tabla1[[#This Row],[SRS]],".",Tabla1[[#This Row],[AREA]],".",Tabla1[[#This Row],[TIPO]]))</f>
        <v/>
      </c>
      <c r="C1643" s="403" t="str">
        <f>IF(Tabla1[[#This Row],[Código_Actividad]]="","",'Formulario PPGR1'!#REF!)</f>
        <v/>
      </c>
      <c r="D1643" s="403" t="str">
        <f>IF(Tabla1[[#This Row],[Código_Actividad]]="","",'Formulario PPGR1'!#REF!)</f>
        <v/>
      </c>
      <c r="E1643" s="403" t="str">
        <f>IF(Tabla1[[#This Row],[Código_Actividad]]="","",'Formulario PPGR1'!#REF!)</f>
        <v/>
      </c>
      <c r="F1643" s="403" t="str">
        <f>IF(Tabla1[[#This Row],[Código_Actividad]]="","",'Formulario PPGR1'!#REF!)</f>
        <v/>
      </c>
      <c r="G1643" s="400"/>
      <c r="H1643" s="419" t="str">
        <f>IFERROR(VLOOKUP(Tabla1[[#This Row],[Código_Actividad]],'Formulario PPGR2'!$H$10:$I$1048576,2,FALSE),"")</f>
        <v/>
      </c>
      <c r="I1643" s="336" t="str">
        <f>IFERROR(VLOOKUP(Tabla1[[#This Row],[Código_Actividad]],Tabla2[[Código]:[Total de Acciones ]],15,FALSE),"")</f>
        <v/>
      </c>
      <c r="J1643" s="556"/>
      <c r="K1643" s="558" t="str">
        <f>IFERROR(VLOOKUP($J1643,[14]LSIns!$B$5:$C$45,2,FALSE),"")</f>
        <v/>
      </c>
      <c r="L1643" s="557"/>
      <c r="M1643" s="401" t="str">
        <f>IFERROR(VLOOKUP($L1643,[4]Insumos!$C$2:$F$517,2,FALSE),"")</f>
        <v/>
      </c>
      <c r="N1643" s="505"/>
      <c r="O1643" s="402" t="str">
        <f>IFERROR(VLOOKUP($L1643,[4]Insumos!$C$2:$F$517,3,FALSE),"")</f>
        <v/>
      </c>
      <c r="P1643" s="337" t="e">
        <f>+Tabla1[[#This Row],[Precio Unitario]]*Tabla1[[#This Row],[Cantidad de Insumos]]</f>
        <v>#VALUE!</v>
      </c>
      <c r="Q1643" s="402" t="str">
        <f>IFERROR(VLOOKUP($L1643,[4]Insumos!$C$2:$F$517,4,FALSE),"")</f>
        <v/>
      </c>
      <c r="R1643" s="571"/>
    </row>
    <row r="1644" spans="2:18" x14ac:dyDescent="0.25">
      <c r="B1644" s="403" t="str">
        <f>IF(Tabla1[[#This Row],[Código_Actividad]]="","",CONCATENATE(Tabla1[[#This Row],[POA]],".",Tabla1[[#This Row],[SRS]],".",Tabla1[[#This Row],[AREA]],".",Tabla1[[#This Row],[TIPO]]))</f>
        <v/>
      </c>
      <c r="C1644" s="403" t="str">
        <f>IF(Tabla1[[#This Row],[Código_Actividad]]="","",'Formulario PPGR1'!#REF!)</f>
        <v/>
      </c>
      <c r="D1644" s="403" t="str">
        <f>IF(Tabla1[[#This Row],[Código_Actividad]]="","",'Formulario PPGR1'!#REF!)</f>
        <v/>
      </c>
      <c r="E1644" s="403" t="str">
        <f>IF(Tabla1[[#This Row],[Código_Actividad]]="","",'Formulario PPGR1'!#REF!)</f>
        <v/>
      </c>
      <c r="F1644" s="403" t="str">
        <f>IF(Tabla1[[#This Row],[Código_Actividad]]="","",'Formulario PPGR1'!#REF!)</f>
        <v/>
      </c>
      <c r="G1644" s="400"/>
      <c r="H1644" s="419" t="str">
        <f>IFERROR(VLOOKUP(Tabla1[[#This Row],[Código_Actividad]],'Formulario PPGR2'!$H$10:$I$1048576,2,FALSE),"")</f>
        <v/>
      </c>
      <c r="I1644" s="336" t="str">
        <f>IFERROR(VLOOKUP(Tabla1[[#This Row],[Código_Actividad]],Tabla2[[Código]:[Total de Acciones ]],15,FALSE),"")</f>
        <v/>
      </c>
      <c r="J1644" s="556"/>
      <c r="K1644" s="558" t="str">
        <f>IFERROR(VLOOKUP($J1644,[14]LSIns!$B$5:$C$45,2,FALSE),"")</f>
        <v/>
      </c>
      <c r="L1644" s="557"/>
      <c r="M1644" s="401" t="str">
        <f>IFERROR(VLOOKUP($L1644,[4]Insumos!$C$2:$F$517,2,FALSE),"")</f>
        <v/>
      </c>
      <c r="N1644" s="505"/>
      <c r="O1644" s="402" t="str">
        <f>IFERROR(VLOOKUP($L1644,[4]Insumos!$C$2:$F$517,3,FALSE),"")</f>
        <v/>
      </c>
      <c r="P1644" s="337" t="e">
        <f>+Tabla1[[#This Row],[Precio Unitario]]*Tabla1[[#This Row],[Cantidad de Insumos]]</f>
        <v>#VALUE!</v>
      </c>
      <c r="Q1644" s="402" t="str">
        <f>IFERROR(VLOOKUP($L1644,[4]Insumos!$C$2:$F$517,4,FALSE),"")</f>
        <v/>
      </c>
      <c r="R1644" s="571"/>
    </row>
    <row r="1645" spans="2:18" x14ac:dyDescent="0.25">
      <c r="B1645" s="403" t="str">
        <f>IF(Tabla1[[#This Row],[Código_Actividad]]="","",CONCATENATE(Tabla1[[#This Row],[POA]],".",Tabla1[[#This Row],[SRS]],".",Tabla1[[#This Row],[AREA]],".",Tabla1[[#This Row],[TIPO]]))</f>
        <v/>
      </c>
      <c r="C1645" s="403" t="str">
        <f>IF(Tabla1[[#This Row],[Código_Actividad]]="","",'Formulario PPGR1'!#REF!)</f>
        <v/>
      </c>
      <c r="D1645" s="403" t="str">
        <f>IF(Tabla1[[#This Row],[Código_Actividad]]="","",'Formulario PPGR1'!#REF!)</f>
        <v/>
      </c>
      <c r="E1645" s="403" t="str">
        <f>IF(Tabla1[[#This Row],[Código_Actividad]]="","",'Formulario PPGR1'!#REF!)</f>
        <v/>
      </c>
      <c r="F1645" s="403" t="str">
        <f>IF(Tabla1[[#This Row],[Código_Actividad]]="","",'Formulario PPGR1'!#REF!)</f>
        <v/>
      </c>
      <c r="G1645" s="400"/>
      <c r="H1645" s="419" t="str">
        <f>IFERROR(VLOOKUP(Tabla1[[#This Row],[Código_Actividad]],'Formulario PPGR2'!$H$10:$I$1048576,2,FALSE),"")</f>
        <v/>
      </c>
      <c r="I1645" s="336" t="str">
        <f>IFERROR(VLOOKUP(Tabla1[[#This Row],[Código_Actividad]],Tabla2[[Código]:[Total de Acciones ]],15,FALSE),"")</f>
        <v/>
      </c>
      <c r="J1645" s="556"/>
      <c r="K1645" s="558" t="str">
        <f>IFERROR(VLOOKUP($J1645,[14]LSIns!$B$5:$C$45,2,FALSE),"")</f>
        <v/>
      </c>
      <c r="L1645" s="557"/>
      <c r="M1645" s="401" t="str">
        <f>IFERROR(VLOOKUP($L1645,[4]Insumos!$C$2:$F$517,2,FALSE),"")</f>
        <v/>
      </c>
      <c r="N1645" s="505"/>
      <c r="O1645" s="402" t="str">
        <f>IFERROR(VLOOKUP($L1645,[4]Insumos!$C$2:$F$517,3,FALSE),"")</f>
        <v/>
      </c>
      <c r="P1645" s="337" t="e">
        <f>+Tabla1[[#This Row],[Precio Unitario]]*Tabla1[[#This Row],[Cantidad de Insumos]]</f>
        <v>#VALUE!</v>
      </c>
      <c r="Q1645" s="402" t="str">
        <f>IFERROR(VLOOKUP($L1645,[4]Insumos!$C$2:$F$517,4,FALSE),"")</f>
        <v/>
      </c>
      <c r="R1645" s="571"/>
    </row>
    <row r="1646" spans="2:18" x14ac:dyDescent="0.25">
      <c r="B1646" s="403" t="str">
        <f>IF(Tabla1[[#This Row],[Código_Actividad]]="","",CONCATENATE(Tabla1[[#This Row],[POA]],".",Tabla1[[#This Row],[SRS]],".",Tabla1[[#This Row],[AREA]],".",Tabla1[[#This Row],[TIPO]]))</f>
        <v/>
      </c>
      <c r="C1646" s="403" t="str">
        <f>IF(Tabla1[[#This Row],[Código_Actividad]]="","",'Formulario PPGR1'!#REF!)</f>
        <v/>
      </c>
      <c r="D1646" s="403" t="str">
        <f>IF(Tabla1[[#This Row],[Código_Actividad]]="","",'Formulario PPGR1'!#REF!)</f>
        <v/>
      </c>
      <c r="E1646" s="403" t="str">
        <f>IF(Tabla1[[#This Row],[Código_Actividad]]="","",'Formulario PPGR1'!#REF!)</f>
        <v/>
      </c>
      <c r="F1646" s="403" t="str">
        <f>IF(Tabla1[[#This Row],[Código_Actividad]]="","",'Formulario PPGR1'!#REF!)</f>
        <v/>
      </c>
      <c r="G1646" s="400"/>
      <c r="H1646" s="419" t="str">
        <f>IFERROR(VLOOKUP(Tabla1[[#This Row],[Código_Actividad]],'Formulario PPGR2'!$H$10:$I$1048576,2,FALSE),"")</f>
        <v/>
      </c>
      <c r="I1646" s="336" t="str">
        <f>IFERROR(VLOOKUP(Tabla1[[#This Row],[Código_Actividad]],Tabla2[[Código]:[Total de Acciones ]],15,FALSE),"")</f>
        <v/>
      </c>
      <c r="J1646" s="556"/>
      <c r="K1646" s="558" t="str">
        <f>IFERROR(VLOOKUP($J1646,[14]LSIns!$B$5:$C$45,2,FALSE),"")</f>
        <v/>
      </c>
      <c r="L1646" s="557"/>
      <c r="M1646" s="401" t="str">
        <f>IFERROR(VLOOKUP($L1646,[4]Insumos!$C$2:$F$517,2,FALSE),"")</f>
        <v/>
      </c>
      <c r="N1646" s="505"/>
      <c r="O1646" s="402" t="str">
        <f>IFERROR(VLOOKUP($L1646,[4]Insumos!$C$2:$F$517,3,FALSE),"")</f>
        <v/>
      </c>
      <c r="P1646" s="337" t="e">
        <f>+Tabla1[[#This Row],[Precio Unitario]]*Tabla1[[#This Row],[Cantidad de Insumos]]</f>
        <v>#VALUE!</v>
      </c>
      <c r="Q1646" s="402" t="str">
        <f>IFERROR(VLOOKUP($L1646,[4]Insumos!$C$2:$F$517,4,FALSE),"")</f>
        <v/>
      </c>
      <c r="R1646" s="571"/>
    </row>
    <row r="1647" spans="2:18" x14ac:dyDescent="0.25">
      <c r="B1647" s="403" t="str">
        <f>IF(Tabla1[[#This Row],[Código_Actividad]]="","",CONCATENATE(Tabla1[[#This Row],[POA]],".",Tabla1[[#This Row],[SRS]],".",Tabla1[[#This Row],[AREA]],".",Tabla1[[#This Row],[TIPO]]))</f>
        <v/>
      </c>
      <c r="C1647" s="403" t="str">
        <f>IF(Tabla1[[#This Row],[Código_Actividad]]="","",'Formulario PPGR1'!#REF!)</f>
        <v/>
      </c>
      <c r="D1647" s="403" t="str">
        <f>IF(Tabla1[[#This Row],[Código_Actividad]]="","",'Formulario PPGR1'!#REF!)</f>
        <v/>
      </c>
      <c r="E1647" s="403" t="str">
        <f>IF(Tabla1[[#This Row],[Código_Actividad]]="","",'Formulario PPGR1'!#REF!)</f>
        <v/>
      </c>
      <c r="F1647" s="403" t="str">
        <f>IF(Tabla1[[#This Row],[Código_Actividad]]="","",'Formulario PPGR1'!#REF!)</f>
        <v/>
      </c>
      <c r="G1647" s="400"/>
      <c r="H1647" s="419" t="str">
        <f>IFERROR(VLOOKUP(Tabla1[[#This Row],[Código_Actividad]],'Formulario PPGR2'!$H$10:$I$1048576,2,FALSE),"")</f>
        <v/>
      </c>
      <c r="I1647" s="336" t="str">
        <f>IFERROR(VLOOKUP(Tabla1[[#This Row],[Código_Actividad]],Tabla2[[Código]:[Total de Acciones ]],15,FALSE),"")</f>
        <v/>
      </c>
      <c r="J1647" s="556"/>
      <c r="K1647" s="558" t="str">
        <f>IFERROR(VLOOKUP($J1647,[14]LSIns!$B$5:$C$45,2,FALSE),"")</f>
        <v/>
      </c>
      <c r="L1647" s="557"/>
      <c r="M1647" s="401" t="str">
        <f>IFERROR(VLOOKUP($L1647,[4]Insumos!$C$2:$F$517,2,FALSE),"")</f>
        <v/>
      </c>
      <c r="N1647" s="505"/>
      <c r="O1647" s="402" t="str">
        <f>IFERROR(VLOOKUP($L1647,[4]Insumos!$C$2:$F$517,3,FALSE),"")</f>
        <v/>
      </c>
      <c r="P1647" s="337" t="e">
        <f>+Tabla1[[#This Row],[Precio Unitario]]*Tabla1[[#This Row],[Cantidad de Insumos]]</f>
        <v>#VALUE!</v>
      </c>
      <c r="Q1647" s="402" t="str">
        <f>IFERROR(VLOOKUP($L1647,[4]Insumos!$C$2:$F$517,4,FALSE),"")</f>
        <v/>
      </c>
      <c r="R1647" s="571"/>
    </row>
    <row r="1648" spans="2:18" x14ac:dyDescent="0.25">
      <c r="B1648" s="403" t="str">
        <f>IF(Tabla1[[#This Row],[Código_Actividad]]="","",CONCATENATE(Tabla1[[#This Row],[POA]],".",Tabla1[[#This Row],[SRS]],".",Tabla1[[#This Row],[AREA]],".",Tabla1[[#This Row],[TIPO]]))</f>
        <v/>
      </c>
      <c r="C1648" s="403" t="str">
        <f>IF(Tabla1[[#This Row],[Código_Actividad]]="","",'Formulario PPGR1'!#REF!)</f>
        <v/>
      </c>
      <c r="D1648" s="403" t="str">
        <f>IF(Tabla1[[#This Row],[Código_Actividad]]="","",'Formulario PPGR1'!#REF!)</f>
        <v/>
      </c>
      <c r="E1648" s="403" t="str">
        <f>IF(Tabla1[[#This Row],[Código_Actividad]]="","",'Formulario PPGR1'!#REF!)</f>
        <v/>
      </c>
      <c r="F1648" s="403" t="str">
        <f>IF(Tabla1[[#This Row],[Código_Actividad]]="","",'Formulario PPGR1'!#REF!)</f>
        <v/>
      </c>
      <c r="G1648" s="400"/>
      <c r="H1648" s="419" t="str">
        <f>IFERROR(VLOOKUP(Tabla1[[#This Row],[Código_Actividad]],'Formulario PPGR2'!$H$10:$I$1048576,2,FALSE),"")</f>
        <v/>
      </c>
      <c r="I1648" s="336" t="str">
        <f>IFERROR(VLOOKUP(Tabla1[[#This Row],[Código_Actividad]],Tabla2[[Código]:[Total de Acciones ]],15,FALSE),"")</f>
        <v/>
      </c>
      <c r="J1648" s="556"/>
      <c r="K1648" s="558" t="str">
        <f>IFERROR(VLOOKUP($J1648,[14]LSIns!$B$5:$C$45,2,FALSE),"")</f>
        <v/>
      </c>
      <c r="L1648" s="557"/>
      <c r="M1648" s="401" t="str">
        <f>IFERROR(VLOOKUP($L1648,[4]Insumos!$C$2:$F$517,2,FALSE),"")</f>
        <v/>
      </c>
      <c r="N1648" s="505"/>
      <c r="O1648" s="402" t="str">
        <f>IFERROR(VLOOKUP($L1648,[4]Insumos!$C$2:$F$517,3,FALSE),"")</f>
        <v/>
      </c>
      <c r="P1648" s="337" t="e">
        <f>+Tabla1[[#This Row],[Precio Unitario]]*Tabla1[[#This Row],[Cantidad de Insumos]]</f>
        <v>#VALUE!</v>
      </c>
      <c r="Q1648" s="402" t="str">
        <f>IFERROR(VLOOKUP($L1648,[4]Insumos!$C$2:$F$517,4,FALSE),"")</f>
        <v/>
      </c>
      <c r="R1648" s="571"/>
    </row>
    <row r="1649" spans="2:18" x14ac:dyDescent="0.25">
      <c r="B1649" s="403" t="str">
        <f>IF(Tabla1[[#This Row],[Código_Actividad]]="","",CONCATENATE(Tabla1[[#This Row],[POA]],".",Tabla1[[#This Row],[SRS]],".",Tabla1[[#This Row],[AREA]],".",Tabla1[[#This Row],[TIPO]]))</f>
        <v/>
      </c>
      <c r="C1649" s="403" t="str">
        <f>IF(Tabla1[[#This Row],[Código_Actividad]]="","",'Formulario PPGR1'!#REF!)</f>
        <v/>
      </c>
      <c r="D1649" s="403" t="str">
        <f>IF(Tabla1[[#This Row],[Código_Actividad]]="","",'Formulario PPGR1'!#REF!)</f>
        <v/>
      </c>
      <c r="E1649" s="403" t="str">
        <f>IF(Tabla1[[#This Row],[Código_Actividad]]="","",'Formulario PPGR1'!#REF!)</f>
        <v/>
      </c>
      <c r="F1649" s="403" t="str">
        <f>IF(Tabla1[[#This Row],[Código_Actividad]]="","",'Formulario PPGR1'!#REF!)</f>
        <v/>
      </c>
      <c r="G1649" s="400"/>
      <c r="H1649" s="419" t="str">
        <f>IFERROR(VLOOKUP(Tabla1[[#This Row],[Código_Actividad]],'Formulario PPGR2'!$H$10:$I$1048576,2,FALSE),"")</f>
        <v/>
      </c>
      <c r="I1649" s="336" t="str">
        <f>IFERROR(VLOOKUP(Tabla1[[#This Row],[Código_Actividad]],Tabla2[[Código]:[Total de Acciones ]],15,FALSE),"")</f>
        <v/>
      </c>
      <c r="J1649" s="556"/>
      <c r="K1649" s="558" t="str">
        <f>IFERROR(VLOOKUP($J1649,[14]LSIns!$B$5:$C$45,2,FALSE),"")</f>
        <v/>
      </c>
      <c r="L1649" s="557"/>
      <c r="M1649" s="401" t="str">
        <f>IFERROR(VLOOKUP($L1649,[4]Insumos!$C$2:$F$517,2,FALSE),"")</f>
        <v/>
      </c>
      <c r="N1649" s="505"/>
      <c r="O1649" s="402" t="str">
        <f>IFERROR(VLOOKUP($L1649,[4]Insumos!$C$2:$F$517,3,FALSE),"")</f>
        <v/>
      </c>
      <c r="P1649" s="337" t="e">
        <f>+Tabla1[[#This Row],[Precio Unitario]]*Tabla1[[#This Row],[Cantidad de Insumos]]</f>
        <v>#VALUE!</v>
      </c>
      <c r="Q1649" s="402" t="str">
        <f>IFERROR(VLOOKUP($L1649,[4]Insumos!$C$2:$F$517,4,FALSE),"")</f>
        <v/>
      </c>
      <c r="R1649" s="571"/>
    </row>
    <row r="1650" spans="2:18" x14ac:dyDescent="0.25">
      <c r="B1650" s="403" t="str">
        <f>IF(Tabla1[[#This Row],[Código_Actividad]]="","",CONCATENATE(Tabla1[[#This Row],[POA]],".",Tabla1[[#This Row],[SRS]],".",Tabla1[[#This Row],[AREA]],".",Tabla1[[#This Row],[TIPO]]))</f>
        <v/>
      </c>
      <c r="C1650" s="403" t="str">
        <f>IF(Tabla1[[#This Row],[Código_Actividad]]="","",'Formulario PPGR1'!#REF!)</f>
        <v/>
      </c>
      <c r="D1650" s="403" t="str">
        <f>IF(Tabla1[[#This Row],[Código_Actividad]]="","",'Formulario PPGR1'!#REF!)</f>
        <v/>
      </c>
      <c r="E1650" s="403" t="str">
        <f>IF(Tabla1[[#This Row],[Código_Actividad]]="","",'Formulario PPGR1'!#REF!)</f>
        <v/>
      </c>
      <c r="F1650" s="403" t="str">
        <f>IF(Tabla1[[#This Row],[Código_Actividad]]="","",'Formulario PPGR1'!#REF!)</f>
        <v/>
      </c>
      <c r="G1650" s="400"/>
      <c r="H1650" s="419" t="str">
        <f>IFERROR(VLOOKUP(Tabla1[[#This Row],[Código_Actividad]],'Formulario PPGR2'!$H$10:$I$1048576,2,FALSE),"")</f>
        <v/>
      </c>
      <c r="I1650" s="336" t="str">
        <f>IFERROR(VLOOKUP(Tabla1[[#This Row],[Código_Actividad]],Tabla2[[Código]:[Total de Acciones ]],15,FALSE),"")</f>
        <v/>
      </c>
      <c r="J1650" s="556"/>
      <c r="K1650" s="558" t="str">
        <f>IFERROR(VLOOKUP($J1650,[14]LSIns!$B$5:$C$45,2,FALSE),"")</f>
        <v/>
      </c>
      <c r="L1650" s="557"/>
      <c r="M1650" s="401" t="str">
        <f>IFERROR(VLOOKUP($L1650,[4]Insumos!$C$2:$F$517,2,FALSE),"")</f>
        <v/>
      </c>
      <c r="N1650" s="505"/>
      <c r="O1650" s="402" t="str">
        <f>IFERROR(VLOOKUP($L1650,[4]Insumos!$C$2:$F$517,3,FALSE),"")</f>
        <v/>
      </c>
      <c r="P1650" s="337" t="e">
        <f>+Tabla1[[#This Row],[Precio Unitario]]*Tabla1[[#This Row],[Cantidad de Insumos]]</f>
        <v>#VALUE!</v>
      </c>
      <c r="Q1650" s="402" t="str">
        <f>IFERROR(VLOOKUP($L1650,[4]Insumos!$C$2:$F$517,4,FALSE),"")</f>
        <v/>
      </c>
      <c r="R1650" s="571"/>
    </row>
    <row r="1651" spans="2:18" x14ac:dyDescent="0.25">
      <c r="B1651" s="403" t="str">
        <f>IF(Tabla1[[#This Row],[Código_Actividad]]="","",CONCATENATE(Tabla1[[#This Row],[POA]],".",Tabla1[[#This Row],[SRS]],".",Tabla1[[#This Row],[AREA]],".",Tabla1[[#This Row],[TIPO]]))</f>
        <v/>
      </c>
      <c r="C1651" s="403" t="str">
        <f>IF(Tabla1[[#This Row],[Código_Actividad]]="","",'Formulario PPGR1'!#REF!)</f>
        <v/>
      </c>
      <c r="D1651" s="403" t="str">
        <f>IF(Tabla1[[#This Row],[Código_Actividad]]="","",'Formulario PPGR1'!#REF!)</f>
        <v/>
      </c>
      <c r="E1651" s="403" t="str">
        <f>IF(Tabla1[[#This Row],[Código_Actividad]]="","",'Formulario PPGR1'!#REF!)</f>
        <v/>
      </c>
      <c r="F1651" s="403" t="str">
        <f>IF(Tabla1[[#This Row],[Código_Actividad]]="","",'Formulario PPGR1'!#REF!)</f>
        <v/>
      </c>
      <c r="G1651" s="400"/>
      <c r="H1651" s="419" t="str">
        <f>IFERROR(VLOOKUP(Tabla1[[#This Row],[Código_Actividad]],'Formulario PPGR2'!$H$10:$I$1048576,2,FALSE),"")</f>
        <v/>
      </c>
      <c r="I1651" s="336" t="str">
        <f>IFERROR(VLOOKUP(Tabla1[[#This Row],[Código_Actividad]],Tabla2[[Código]:[Total de Acciones ]],15,FALSE),"")</f>
        <v/>
      </c>
      <c r="J1651" s="556"/>
      <c r="K1651" s="558" t="str">
        <f>IFERROR(VLOOKUP($J1651,[14]LSIns!$B$5:$C$45,2,FALSE),"")</f>
        <v/>
      </c>
      <c r="L1651" s="557"/>
      <c r="M1651" s="401" t="str">
        <f>IFERROR(VLOOKUP($L1651,[4]Insumos!$C$2:$F$517,2,FALSE),"")</f>
        <v/>
      </c>
      <c r="N1651" s="505"/>
      <c r="O1651" s="402" t="str">
        <f>IFERROR(VLOOKUP($L1651,[4]Insumos!$C$2:$F$517,3,FALSE),"")</f>
        <v/>
      </c>
      <c r="P1651" s="337" t="e">
        <f>+Tabla1[[#This Row],[Precio Unitario]]*Tabla1[[#This Row],[Cantidad de Insumos]]</f>
        <v>#VALUE!</v>
      </c>
      <c r="Q1651" s="402" t="str">
        <f>IFERROR(VLOOKUP($L1651,[4]Insumos!$C$2:$F$517,4,FALSE),"")</f>
        <v/>
      </c>
      <c r="R1651" s="571"/>
    </row>
    <row r="1652" spans="2:18" x14ac:dyDescent="0.25">
      <c r="B1652" s="403" t="str">
        <f>IF(Tabla1[[#This Row],[Código_Actividad]]="","",CONCATENATE(Tabla1[[#This Row],[POA]],".",Tabla1[[#This Row],[SRS]],".",Tabla1[[#This Row],[AREA]],".",Tabla1[[#This Row],[TIPO]]))</f>
        <v/>
      </c>
      <c r="C1652" s="403" t="str">
        <f>IF(Tabla1[[#This Row],[Código_Actividad]]="","",'Formulario PPGR1'!#REF!)</f>
        <v/>
      </c>
      <c r="D1652" s="403" t="str">
        <f>IF(Tabla1[[#This Row],[Código_Actividad]]="","",'Formulario PPGR1'!#REF!)</f>
        <v/>
      </c>
      <c r="E1652" s="403" t="str">
        <f>IF(Tabla1[[#This Row],[Código_Actividad]]="","",'Formulario PPGR1'!#REF!)</f>
        <v/>
      </c>
      <c r="F1652" s="403" t="str">
        <f>IF(Tabla1[[#This Row],[Código_Actividad]]="","",'Formulario PPGR1'!#REF!)</f>
        <v/>
      </c>
      <c r="G1652" s="400"/>
      <c r="H1652" s="419" t="str">
        <f>IFERROR(VLOOKUP(Tabla1[[#This Row],[Código_Actividad]],'Formulario PPGR2'!$H$10:$I$1048576,2,FALSE),"")</f>
        <v/>
      </c>
      <c r="I1652" s="336" t="str">
        <f>IFERROR(VLOOKUP(Tabla1[[#This Row],[Código_Actividad]],Tabla2[[Código]:[Total de Acciones ]],15,FALSE),"")</f>
        <v/>
      </c>
      <c r="J1652" s="556"/>
      <c r="K1652" s="558" t="str">
        <f>IFERROR(VLOOKUP($J1652,[14]LSIns!$B$5:$C$45,2,FALSE),"")</f>
        <v/>
      </c>
      <c r="L1652" s="557"/>
      <c r="M1652" s="401" t="str">
        <f>IFERROR(VLOOKUP($L1652,[4]Insumos!$C$2:$F$517,2,FALSE),"")</f>
        <v/>
      </c>
      <c r="N1652" s="505"/>
      <c r="O1652" s="402" t="str">
        <f>IFERROR(VLOOKUP($L1652,[4]Insumos!$C$2:$F$517,3,FALSE),"")</f>
        <v/>
      </c>
      <c r="P1652" s="337" t="e">
        <f>+Tabla1[[#This Row],[Precio Unitario]]*Tabla1[[#This Row],[Cantidad de Insumos]]</f>
        <v>#VALUE!</v>
      </c>
      <c r="Q1652" s="402" t="str">
        <f>IFERROR(VLOOKUP($L1652,[4]Insumos!$C$2:$F$517,4,FALSE),"")</f>
        <v/>
      </c>
      <c r="R1652" s="571"/>
    </row>
    <row r="1653" spans="2:18" x14ac:dyDescent="0.25">
      <c r="B1653" s="403" t="str">
        <f>IF(Tabla1[[#This Row],[Código_Actividad]]="","",CONCATENATE(Tabla1[[#This Row],[POA]],".",Tabla1[[#This Row],[SRS]],".",Tabla1[[#This Row],[AREA]],".",Tabla1[[#This Row],[TIPO]]))</f>
        <v/>
      </c>
      <c r="C1653" s="403" t="str">
        <f>IF(Tabla1[[#This Row],[Código_Actividad]]="","",'Formulario PPGR1'!#REF!)</f>
        <v/>
      </c>
      <c r="D1653" s="403" t="str">
        <f>IF(Tabla1[[#This Row],[Código_Actividad]]="","",'Formulario PPGR1'!#REF!)</f>
        <v/>
      </c>
      <c r="E1653" s="403" t="str">
        <f>IF(Tabla1[[#This Row],[Código_Actividad]]="","",'Formulario PPGR1'!#REF!)</f>
        <v/>
      </c>
      <c r="F1653" s="403" t="str">
        <f>IF(Tabla1[[#This Row],[Código_Actividad]]="","",'Formulario PPGR1'!#REF!)</f>
        <v/>
      </c>
      <c r="G1653" s="400"/>
      <c r="H1653" s="419" t="str">
        <f>IFERROR(VLOOKUP(Tabla1[[#This Row],[Código_Actividad]],'Formulario PPGR2'!$H$10:$I$1048576,2,FALSE),"")</f>
        <v/>
      </c>
      <c r="I1653" s="336" t="str">
        <f>IFERROR(VLOOKUP(Tabla1[[#This Row],[Código_Actividad]],Tabla2[[Código]:[Total de Acciones ]],15,FALSE),"")</f>
        <v/>
      </c>
      <c r="J1653" s="556"/>
      <c r="K1653" s="558" t="str">
        <f>IFERROR(VLOOKUP($J1653,[14]LSIns!$B$5:$C$45,2,FALSE),"")</f>
        <v/>
      </c>
      <c r="L1653" s="557"/>
      <c r="M1653" s="401" t="str">
        <f>IFERROR(VLOOKUP($L1653,[4]Insumos!$C$2:$F$517,2,FALSE),"")</f>
        <v/>
      </c>
      <c r="N1653" s="505"/>
      <c r="O1653" s="402" t="str">
        <f>IFERROR(VLOOKUP($L1653,[4]Insumos!$C$2:$F$517,3,FALSE),"")</f>
        <v/>
      </c>
      <c r="P1653" s="337" t="e">
        <f>+Tabla1[[#This Row],[Precio Unitario]]*Tabla1[[#This Row],[Cantidad de Insumos]]</f>
        <v>#VALUE!</v>
      </c>
      <c r="Q1653" s="402" t="str">
        <f>IFERROR(VLOOKUP($L1653,[4]Insumos!$C$2:$F$517,4,FALSE),"")</f>
        <v/>
      </c>
      <c r="R1653" s="571"/>
    </row>
    <row r="1654" spans="2:18" x14ac:dyDescent="0.25">
      <c r="B1654" s="403" t="str">
        <f>IF(Tabla1[[#This Row],[Código_Actividad]]="","",CONCATENATE(Tabla1[[#This Row],[POA]],".",Tabla1[[#This Row],[SRS]],".",Tabla1[[#This Row],[AREA]],".",Tabla1[[#This Row],[TIPO]]))</f>
        <v/>
      </c>
      <c r="C1654" s="403" t="str">
        <f>IF(Tabla1[[#This Row],[Código_Actividad]]="","",'Formulario PPGR1'!#REF!)</f>
        <v/>
      </c>
      <c r="D1654" s="403" t="str">
        <f>IF(Tabla1[[#This Row],[Código_Actividad]]="","",'Formulario PPGR1'!#REF!)</f>
        <v/>
      </c>
      <c r="E1654" s="403" t="str">
        <f>IF(Tabla1[[#This Row],[Código_Actividad]]="","",'Formulario PPGR1'!#REF!)</f>
        <v/>
      </c>
      <c r="F1654" s="403" t="str">
        <f>IF(Tabla1[[#This Row],[Código_Actividad]]="","",'Formulario PPGR1'!#REF!)</f>
        <v/>
      </c>
      <c r="G1654" s="400"/>
      <c r="H1654" s="419" t="str">
        <f>IFERROR(VLOOKUP(Tabla1[[#This Row],[Código_Actividad]],'Formulario PPGR2'!$H$10:$I$1048576,2,FALSE),"")</f>
        <v/>
      </c>
      <c r="I1654" s="336" t="str">
        <f>IFERROR(VLOOKUP(Tabla1[[#This Row],[Código_Actividad]],Tabla2[[Código]:[Total de Acciones ]],15,FALSE),"")</f>
        <v/>
      </c>
      <c r="J1654" s="556"/>
      <c r="K1654" s="558" t="str">
        <f>IFERROR(VLOOKUP($J1654,[14]LSIns!$B$5:$C$45,2,FALSE),"")</f>
        <v/>
      </c>
      <c r="L1654" s="557"/>
      <c r="M1654" s="401" t="str">
        <f>IFERROR(VLOOKUP($L1654,[4]Insumos!$C$2:$F$517,2,FALSE),"")</f>
        <v/>
      </c>
      <c r="N1654" s="505"/>
      <c r="O1654" s="402" t="str">
        <f>IFERROR(VLOOKUP($L1654,[4]Insumos!$C$2:$F$517,3,FALSE),"")</f>
        <v/>
      </c>
      <c r="P1654" s="337" t="e">
        <f>+Tabla1[[#This Row],[Precio Unitario]]*Tabla1[[#This Row],[Cantidad de Insumos]]</f>
        <v>#VALUE!</v>
      </c>
      <c r="Q1654" s="402" t="str">
        <f>IFERROR(VLOOKUP($L1654,[4]Insumos!$C$2:$F$517,4,FALSE),"")</f>
        <v/>
      </c>
      <c r="R1654" s="571"/>
    </row>
    <row r="1655" spans="2:18" x14ac:dyDescent="0.25">
      <c r="B1655" s="403" t="str">
        <f>IF(Tabla1[[#This Row],[Código_Actividad]]="","",CONCATENATE(Tabla1[[#This Row],[POA]],".",Tabla1[[#This Row],[SRS]],".",Tabla1[[#This Row],[AREA]],".",Tabla1[[#This Row],[TIPO]]))</f>
        <v/>
      </c>
      <c r="C1655" s="403" t="str">
        <f>IF(Tabla1[[#This Row],[Código_Actividad]]="","",'Formulario PPGR1'!#REF!)</f>
        <v/>
      </c>
      <c r="D1655" s="403" t="str">
        <f>IF(Tabla1[[#This Row],[Código_Actividad]]="","",'Formulario PPGR1'!#REF!)</f>
        <v/>
      </c>
      <c r="E1655" s="403" t="str">
        <f>IF(Tabla1[[#This Row],[Código_Actividad]]="","",'Formulario PPGR1'!#REF!)</f>
        <v/>
      </c>
      <c r="F1655" s="403" t="str">
        <f>IF(Tabla1[[#This Row],[Código_Actividad]]="","",'Formulario PPGR1'!#REF!)</f>
        <v/>
      </c>
      <c r="G1655" s="400"/>
      <c r="H1655" s="419" t="str">
        <f>IFERROR(VLOOKUP(Tabla1[[#This Row],[Código_Actividad]],'Formulario PPGR2'!$H$10:$I$1048576,2,FALSE),"")</f>
        <v/>
      </c>
      <c r="I1655" s="336" t="str">
        <f>IFERROR(VLOOKUP(Tabla1[[#This Row],[Código_Actividad]],Tabla2[[Código]:[Total de Acciones ]],15,FALSE),"")</f>
        <v/>
      </c>
      <c r="J1655" s="556"/>
      <c r="K1655" s="558" t="str">
        <f>IFERROR(VLOOKUP($J1655,[15]LSIns!$B$5:$C$45,2,FALSE),"")</f>
        <v/>
      </c>
      <c r="L1655" s="557"/>
      <c r="M1655" s="401" t="str">
        <f>IFERROR(VLOOKUP($L1655,[4]Insumos!$C$2:$F$517,2,FALSE),"")</f>
        <v/>
      </c>
      <c r="N1655" s="505"/>
      <c r="O1655" s="402" t="str">
        <f>IFERROR(VLOOKUP($L1655,[4]Insumos!$C$2:$F$517,3,FALSE),"")</f>
        <v/>
      </c>
      <c r="P1655" s="337" t="e">
        <f>+Tabla1[[#This Row],[Precio Unitario]]*Tabla1[[#This Row],[Cantidad de Insumos]]</f>
        <v>#VALUE!</v>
      </c>
      <c r="Q1655" s="402" t="str">
        <f>IFERROR(VLOOKUP($L1655,[4]Insumos!$C$2:$F$517,4,FALSE),"")</f>
        <v/>
      </c>
      <c r="R1655" s="571"/>
    </row>
    <row r="1656" spans="2:18" x14ac:dyDescent="0.25">
      <c r="B1656" s="403" t="str">
        <f>IF(Tabla1[[#This Row],[Código_Actividad]]="","",CONCATENATE(Tabla1[[#This Row],[POA]],".",Tabla1[[#This Row],[SRS]],".",Tabla1[[#This Row],[AREA]],".",Tabla1[[#This Row],[TIPO]]))</f>
        <v/>
      </c>
      <c r="C1656" s="403" t="str">
        <f>IF(Tabla1[[#This Row],[Código_Actividad]]="","",'Formulario PPGR1'!#REF!)</f>
        <v/>
      </c>
      <c r="D1656" s="403" t="str">
        <f>IF(Tabla1[[#This Row],[Código_Actividad]]="","",'Formulario PPGR1'!#REF!)</f>
        <v/>
      </c>
      <c r="E1656" s="403" t="str">
        <f>IF(Tabla1[[#This Row],[Código_Actividad]]="","",'Formulario PPGR1'!#REF!)</f>
        <v/>
      </c>
      <c r="F1656" s="403" t="str">
        <f>IF(Tabla1[[#This Row],[Código_Actividad]]="","",'Formulario PPGR1'!#REF!)</f>
        <v/>
      </c>
      <c r="G1656" s="400"/>
      <c r="H1656" s="419" t="str">
        <f>IFERROR(VLOOKUP(Tabla1[[#This Row],[Código_Actividad]],'Formulario PPGR2'!$H$10:$I$1048576,2,FALSE),"")</f>
        <v/>
      </c>
      <c r="I1656" s="336" t="str">
        <f>IFERROR(VLOOKUP(Tabla1[[#This Row],[Código_Actividad]],Tabla2[[Código]:[Total de Acciones ]],15,FALSE),"")</f>
        <v/>
      </c>
      <c r="J1656" s="556"/>
      <c r="K1656" s="558" t="str">
        <f>IFERROR(VLOOKUP($J1656,[15]LSIns!$B$5:$C$45,2,FALSE),"")</f>
        <v/>
      </c>
      <c r="L1656" s="557"/>
      <c r="M1656" s="401" t="str">
        <f>IFERROR(VLOOKUP($L1656,[4]Insumos!$C$2:$F$517,2,FALSE),"")</f>
        <v/>
      </c>
      <c r="N1656" s="505"/>
      <c r="O1656" s="402" t="str">
        <f>IFERROR(VLOOKUP($L1656,[4]Insumos!$C$2:$F$517,3,FALSE),"")</f>
        <v/>
      </c>
      <c r="P1656" s="337" t="e">
        <f>+Tabla1[[#This Row],[Precio Unitario]]*Tabla1[[#This Row],[Cantidad de Insumos]]</f>
        <v>#VALUE!</v>
      </c>
      <c r="Q1656" s="402" t="str">
        <f>IFERROR(VLOOKUP($L1656,[4]Insumos!$C$2:$F$517,4,FALSE),"")</f>
        <v/>
      </c>
      <c r="R1656" s="571"/>
    </row>
    <row r="1657" spans="2:18" x14ac:dyDescent="0.25">
      <c r="B1657" s="403" t="str">
        <f>IF(Tabla1[[#This Row],[Código_Actividad]]="","",CONCATENATE(Tabla1[[#This Row],[POA]],".",Tabla1[[#This Row],[SRS]],".",Tabla1[[#This Row],[AREA]],".",Tabla1[[#This Row],[TIPO]]))</f>
        <v/>
      </c>
      <c r="C1657" s="403" t="str">
        <f>IF(Tabla1[[#This Row],[Código_Actividad]]="","",'Formulario PPGR1'!#REF!)</f>
        <v/>
      </c>
      <c r="D1657" s="403" t="str">
        <f>IF(Tabla1[[#This Row],[Código_Actividad]]="","",'Formulario PPGR1'!#REF!)</f>
        <v/>
      </c>
      <c r="E1657" s="403" t="str">
        <f>IF(Tabla1[[#This Row],[Código_Actividad]]="","",'Formulario PPGR1'!#REF!)</f>
        <v/>
      </c>
      <c r="F1657" s="403" t="str">
        <f>IF(Tabla1[[#This Row],[Código_Actividad]]="","",'Formulario PPGR1'!#REF!)</f>
        <v/>
      </c>
      <c r="G1657" s="400"/>
      <c r="H1657" s="419" t="str">
        <f>IFERROR(VLOOKUP(Tabla1[[#This Row],[Código_Actividad]],'Formulario PPGR2'!$H$10:$I$1048576,2,FALSE),"")</f>
        <v/>
      </c>
      <c r="I1657" s="336" t="str">
        <f>IFERROR(VLOOKUP(Tabla1[[#This Row],[Código_Actividad]],Tabla2[[Código]:[Total de Acciones ]],15,FALSE),"")</f>
        <v/>
      </c>
      <c r="J1657" s="556"/>
      <c r="K1657" s="558" t="str">
        <f>IFERROR(VLOOKUP($J1657,[15]LSIns!$B$5:$C$45,2,FALSE),"")</f>
        <v/>
      </c>
      <c r="L1657" s="557"/>
      <c r="M1657" s="401" t="str">
        <f>IFERROR(VLOOKUP($L1657,[4]Insumos!$C$2:$F$517,2,FALSE),"")</f>
        <v/>
      </c>
      <c r="N1657" s="505"/>
      <c r="O1657" s="402" t="str">
        <f>IFERROR(VLOOKUP($L1657,[4]Insumos!$C$2:$F$517,3,FALSE),"")</f>
        <v/>
      </c>
      <c r="P1657" s="337" t="e">
        <f>+Tabla1[[#This Row],[Precio Unitario]]*Tabla1[[#This Row],[Cantidad de Insumos]]</f>
        <v>#VALUE!</v>
      </c>
      <c r="Q1657" s="402" t="str">
        <f>IFERROR(VLOOKUP($L1657,[4]Insumos!$C$2:$F$517,4,FALSE),"")</f>
        <v/>
      </c>
      <c r="R1657" s="571"/>
    </row>
    <row r="1658" spans="2:18" x14ac:dyDescent="0.25">
      <c r="B1658" s="403" t="str">
        <f>IF(Tabla1[[#This Row],[Código_Actividad]]="","",CONCATENATE(Tabla1[[#This Row],[POA]],".",Tabla1[[#This Row],[SRS]],".",Tabla1[[#This Row],[AREA]],".",Tabla1[[#This Row],[TIPO]]))</f>
        <v/>
      </c>
      <c r="C1658" s="403" t="str">
        <f>IF(Tabla1[[#This Row],[Código_Actividad]]="","",'Formulario PPGR1'!#REF!)</f>
        <v/>
      </c>
      <c r="D1658" s="403" t="str">
        <f>IF(Tabla1[[#This Row],[Código_Actividad]]="","",'Formulario PPGR1'!#REF!)</f>
        <v/>
      </c>
      <c r="E1658" s="403" t="str">
        <f>IF(Tabla1[[#This Row],[Código_Actividad]]="","",'Formulario PPGR1'!#REF!)</f>
        <v/>
      </c>
      <c r="F1658" s="403" t="str">
        <f>IF(Tabla1[[#This Row],[Código_Actividad]]="","",'Formulario PPGR1'!#REF!)</f>
        <v/>
      </c>
      <c r="G1658" s="400"/>
      <c r="H1658" s="419" t="str">
        <f>IFERROR(VLOOKUP(Tabla1[[#This Row],[Código_Actividad]],'Formulario PPGR2'!$H$10:$I$1048576,2,FALSE),"")</f>
        <v/>
      </c>
      <c r="I1658" s="336" t="str">
        <f>IFERROR(VLOOKUP(Tabla1[[#This Row],[Código_Actividad]],Tabla2[[Código]:[Total de Acciones ]],15,FALSE),"")</f>
        <v/>
      </c>
      <c r="J1658" s="556"/>
      <c r="K1658" s="558" t="str">
        <f>IFERROR(VLOOKUP($J1658,[15]LSIns!$B$5:$C$45,2,FALSE),"")</f>
        <v/>
      </c>
      <c r="L1658" s="557"/>
      <c r="M1658" s="401" t="str">
        <f>IFERROR(VLOOKUP($L1658,[4]Insumos!$C$2:$F$517,2,FALSE),"")</f>
        <v/>
      </c>
      <c r="N1658" s="505"/>
      <c r="O1658" s="402" t="str">
        <f>IFERROR(VLOOKUP($L1658,[4]Insumos!$C$2:$F$517,3,FALSE),"")</f>
        <v/>
      </c>
      <c r="P1658" s="337" t="e">
        <f>+Tabla1[[#This Row],[Precio Unitario]]*Tabla1[[#This Row],[Cantidad de Insumos]]</f>
        <v>#VALUE!</v>
      </c>
      <c r="Q1658" s="402" t="str">
        <f>IFERROR(VLOOKUP($L1658,[4]Insumos!$C$2:$F$517,4,FALSE),"")</f>
        <v/>
      </c>
      <c r="R1658" s="571"/>
    </row>
    <row r="1659" spans="2:18" x14ac:dyDescent="0.25">
      <c r="B1659" s="403" t="str">
        <f>IF(Tabla1[[#This Row],[Código_Actividad]]="","",CONCATENATE(Tabla1[[#This Row],[POA]],".",Tabla1[[#This Row],[SRS]],".",Tabla1[[#This Row],[AREA]],".",Tabla1[[#This Row],[TIPO]]))</f>
        <v/>
      </c>
      <c r="C1659" s="403" t="str">
        <f>IF(Tabla1[[#This Row],[Código_Actividad]]="","",'Formulario PPGR1'!#REF!)</f>
        <v/>
      </c>
      <c r="D1659" s="403" t="str">
        <f>IF(Tabla1[[#This Row],[Código_Actividad]]="","",'Formulario PPGR1'!#REF!)</f>
        <v/>
      </c>
      <c r="E1659" s="403" t="str">
        <f>IF(Tabla1[[#This Row],[Código_Actividad]]="","",'Formulario PPGR1'!#REF!)</f>
        <v/>
      </c>
      <c r="F1659" s="403" t="str">
        <f>IF(Tabla1[[#This Row],[Código_Actividad]]="","",'Formulario PPGR1'!#REF!)</f>
        <v/>
      </c>
      <c r="G1659" s="400"/>
      <c r="H1659" s="419" t="str">
        <f>IFERROR(VLOOKUP(Tabla1[[#This Row],[Código_Actividad]],'Formulario PPGR2'!$H$10:$I$1048576,2,FALSE),"")</f>
        <v/>
      </c>
      <c r="I1659" s="336" t="str">
        <f>IFERROR(VLOOKUP(Tabla1[[#This Row],[Código_Actividad]],Tabla2[[Código]:[Total de Acciones ]],15,FALSE),"")</f>
        <v/>
      </c>
      <c r="J1659" s="556"/>
      <c r="K1659" s="558" t="str">
        <f>IFERROR(VLOOKUP($J1659,[15]LSIns!$B$5:$C$45,2,FALSE),"")</f>
        <v/>
      </c>
      <c r="L1659" s="557"/>
      <c r="M1659" s="401" t="str">
        <f>IFERROR(VLOOKUP($L1659,[4]Insumos!$C$2:$F$517,2,FALSE),"")</f>
        <v/>
      </c>
      <c r="N1659" s="505"/>
      <c r="O1659" s="402" t="str">
        <f>IFERROR(VLOOKUP($L1659,[4]Insumos!$C$2:$F$517,3,FALSE),"")</f>
        <v/>
      </c>
      <c r="P1659" s="337" t="e">
        <f>+Tabla1[[#This Row],[Precio Unitario]]*Tabla1[[#This Row],[Cantidad de Insumos]]</f>
        <v>#VALUE!</v>
      </c>
      <c r="Q1659" s="402" t="str">
        <f>IFERROR(VLOOKUP($L1659,[4]Insumos!$C$2:$F$517,4,FALSE),"")</f>
        <v/>
      </c>
      <c r="R1659" s="571"/>
    </row>
    <row r="1660" spans="2:18" x14ac:dyDescent="0.25">
      <c r="B1660" s="403" t="str">
        <f>IF(Tabla1[[#This Row],[Código_Actividad]]="","",CONCATENATE(Tabla1[[#This Row],[POA]],".",Tabla1[[#This Row],[SRS]],".",Tabla1[[#This Row],[AREA]],".",Tabla1[[#This Row],[TIPO]]))</f>
        <v/>
      </c>
      <c r="C1660" s="403" t="str">
        <f>IF(Tabla1[[#This Row],[Código_Actividad]]="","",'Formulario PPGR1'!#REF!)</f>
        <v/>
      </c>
      <c r="D1660" s="403" t="str">
        <f>IF(Tabla1[[#This Row],[Código_Actividad]]="","",'Formulario PPGR1'!#REF!)</f>
        <v/>
      </c>
      <c r="E1660" s="403" t="str">
        <f>IF(Tabla1[[#This Row],[Código_Actividad]]="","",'Formulario PPGR1'!#REF!)</f>
        <v/>
      </c>
      <c r="F1660" s="403" t="str">
        <f>IF(Tabla1[[#This Row],[Código_Actividad]]="","",'Formulario PPGR1'!#REF!)</f>
        <v/>
      </c>
      <c r="G1660" s="400"/>
      <c r="H1660" s="419" t="str">
        <f>IFERROR(VLOOKUP(Tabla1[[#This Row],[Código_Actividad]],'Formulario PPGR2'!$H$10:$I$1048576,2,FALSE),"")</f>
        <v/>
      </c>
      <c r="I1660" s="336" t="str">
        <f>IFERROR(VLOOKUP(Tabla1[[#This Row],[Código_Actividad]],Tabla2[[Código]:[Total de Acciones ]],15,FALSE),"")</f>
        <v/>
      </c>
      <c r="J1660" s="556"/>
      <c r="K1660" s="558" t="str">
        <f>IFERROR(VLOOKUP($J1660,[15]LSIns!$B$5:$C$45,2,FALSE),"")</f>
        <v/>
      </c>
      <c r="L1660" s="557"/>
      <c r="M1660" s="401" t="str">
        <f>IFERROR(VLOOKUP($L1660,[4]Insumos!$C$2:$F$517,2,FALSE),"")</f>
        <v/>
      </c>
      <c r="N1660" s="505"/>
      <c r="O1660" s="402" t="str">
        <f>IFERROR(VLOOKUP($L1660,[4]Insumos!$C$2:$F$517,3,FALSE),"")</f>
        <v/>
      </c>
      <c r="P1660" s="337" t="e">
        <f>+Tabla1[[#This Row],[Precio Unitario]]*Tabla1[[#This Row],[Cantidad de Insumos]]</f>
        <v>#VALUE!</v>
      </c>
      <c r="Q1660" s="402" t="str">
        <f>IFERROR(VLOOKUP($L1660,[4]Insumos!$C$2:$F$517,4,FALSE),"")</f>
        <v/>
      </c>
      <c r="R1660" s="571"/>
    </row>
    <row r="1661" spans="2:18" x14ac:dyDescent="0.25">
      <c r="B1661" s="403" t="str">
        <f>IF(Tabla1[[#This Row],[Código_Actividad]]="","",CONCATENATE(Tabla1[[#This Row],[POA]],".",Tabla1[[#This Row],[SRS]],".",Tabla1[[#This Row],[AREA]],".",Tabla1[[#This Row],[TIPO]]))</f>
        <v/>
      </c>
      <c r="C1661" s="403" t="str">
        <f>IF(Tabla1[[#This Row],[Código_Actividad]]="","",'Formulario PPGR1'!#REF!)</f>
        <v/>
      </c>
      <c r="D1661" s="403" t="str">
        <f>IF(Tabla1[[#This Row],[Código_Actividad]]="","",'Formulario PPGR1'!#REF!)</f>
        <v/>
      </c>
      <c r="E1661" s="403" t="str">
        <f>IF(Tabla1[[#This Row],[Código_Actividad]]="","",'Formulario PPGR1'!#REF!)</f>
        <v/>
      </c>
      <c r="F1661" s="403" t="str">
        <f>IF(Tabla1[[#This Row],[Código_Actividad]]="","",'Formulario PPGR1'!#REF!)</f>
        <v/>
      </c>
      <c r="G1661" s="400"/>
      <c r="H1661" s="419" t="str">
        <f>IFERROR(VLOOKUP(Tabla1[[#This Row],[Código_Actividad]],'Formulario PPGR2'!$H$10:$I$1048576,2,FALSE),"")</f>
        <v/>
      </c>
      <c r="I1661" s="336" t="str">
        <f>IFERROR(VLOOKUP(Tabla1[[#This Row],[Código_Actividad]],Tabla2[[Código]:[Total de Acciones ]],15,FALSE),"")</f>
        <v/>
      </c>
      <c r="J1661" s="556"/>
      <c r="K1661" s="558" t="str">
        <f>IFERROR(VLOOKUP($J1661,[15]LSIns!$B$5:$C$45,2,FALSE),"")</f>
        <v/>
      </c>
      <c r="L1661" s="557"/>
      <c r="M1661" s="401" t="str">
        <f>IFERROR(VLOOKUP($L1661,[4]Insumos!$C$2:$F$517,2,FALSE),"")</f>
        <v/>
      </c>
      <c r="N1661" s="505"/>
      <c r="O1661" s="402" t="str">
        <f>IFERROR(VLOOKUP($L1661,[4]Insumos!$C$2:$F$517,3,FALSE),"")</f>
        <v/>
      </c>
      <c r="P1661" s="337" t="e">
        <f>+Tabla1[[#This Row],[Precio Unitario]]*Tabla1[[#This Row],[Cantidad de Insumos]]</f>
        <v>#VALUE!</v>
      </c>
      <c r="Q1661" s="402" t="str">
        <f>IFERROR(VLOOKUP($L1661,[4]Insumos!$C$2:$F$517,4,FALSE),"")</f>
        <v/>
      </c>
      <c r="R1661" s="571"/>
    </row>
    <row r="1662" spans="2:18" x14ac:dyDescent="0.25">
      <c r="B1662" s="403" t="str">
        <f>IF(Tabla1[[#This Row],[Código_Actividad]]="","",CONCATENATE(Tabla1[[#This Row],[POA]],".",Tabla1[[#This Row],[SRS]],".",Tabla1[[#This Row],[AREA]],".",Tabla1[[#This Row],[TIPO]]))</f>
        <v/>
      </c>
      <c r="C1662" s="403" t="str">
        <f>IF(Tabla1[[#This Row],[Código_Actividad]]="","",'Formulario PPGR1'!#REF!)</f>
        <v/>
      </c>
      <c r="D1662" s="403" t="str">
        <f>IF(Tabla1[[#This Row],[Código_Actividad]]="","",'Formulario PPGR1'!#REF!)</f>
        <v/>
      </c>
      <c r="E1662" s="403" t="str">
        <f>IF(Tabla1[[#This Row],[Código_Actividad]]="","",'Formulario PPGR1'!#REF!)</f>
        <v/>
      </c>
      <c r="F1662" s="403" t="str">
        <f>IF(Tabla1[[#This Row],[Código_Actividad]]="","",'Formulario PPGR1'!#REF!)</f>
        <v/>
      </c>
      <c r="G1662" s="400"/>
      <c r="H1662" s="419" t="str">
        <f>IFERROR(VLOOKUP(Tabla1[[#This Row],[Código_Actividad]],'Formulario PPGR2'!$H$10:$I$1048576,2,FALSE),"")</f>
        <v/>
      </c>
      <c r="I1662" s="336" t="str">
        <f>IFERROR(VLOOKUP(Tabla1[[#This Row],[Código_Actividad]],Tabla2[[Código]:[Total de Acciones ]],15,FALSE),"")</f>
        <v/>
      </c>
      <c r="J1662" s="556"/>
      <c r="K1662" s="558" t="str">
        <f>IFERROR(VLOOKUP($J1662,[15]LSIns!$B$5:$C$45,2,FALSE),"")</f>
        <v/>
      </c>
      <c r="L1662" s="557"/>
      <c r="M1662" s="401" t="str">
        <f>IFERROR(VLOOKUP($L1662,[4]Insumos!$C$2:$F$517,2,FALSE),"")</f>
        <v/>
      </c>
      <c r="N1662" s="505"/>
      <c r="O1662" s="402" t="str">
        <f>IFERROR(VLOOKUP($L1662,[4]Insumos!$C$2:$F$517,3,FALSE),"")</f>
        <v/>
      </c>
      <c r="P1662" s="337" t="e">
        <f>+Tabla1[[#This Row],[Precio Unitario]]*Tabla1[[#This Row],[Cantidad de Insumos]]</f>
        <v>#VALUE!</v>
      </c>
      <c r="Q1662" s="402" t="str">
        <f>IFERROR(VLOOKUP($L1662,[4]Insumos!$C$2:$F$517,4,FALSE),"")</f>
        <v/>
      </c>
      <c r="R1662" s="571"/>
    </row>
    <row r="1663" spans="2:18" x14ac:dyDescent="0.25">
      <c r="B1663" s="403" t="str">
        <f>IF(Tabla1[[#This Row],[Código_Actividad]]="","",CONCATENATE(Tabla1[[#This Row],[POA]],".",Tabla1[[#This Row],[SRS]],".",Tabla1[[#This Row],[AREA]],".",Tabla1[[#This Row],[TIPO]]))</f>
        <v/>
      </c>
      <c r="C1663" s="403" t="str">
        <f>IF(Tabla1[[#This Row],[Código_Actividad]]="","",'Formulario PPGR1'!#REF!)</f>
        <v/>
      </c>
      <c r="D1663" s="403" t="str">
        <f>IF(Tabla1[[#This Row],[Código_Actividad]]="","",'Formulario PPGR1'!#REF!)</f>
        <v/>
      </c>
      <c r="E1663" s="403" t="str">
        <f>IF(Tabla1[[#This Row],[Código_Actividad]]="","",'Formulario PPGR1'!#REF!)</f>
        <v/>
      </c>
      <c r="F1663" s="403" t="str">
        <f>IF(Tabla1[[#This Row],[Código_Actividad]]="","",'Formulario PPGR1'!#REF!)</f>
        <v/>
      </c>
      <c r="G1663" s="400"/>
      <c r="H1663" s="419" t="str">
        <f>IFERROR(VLOOKUP(Tabla1[[#This Row],[Código_Actividad]],'Formulario PPGR2'!$H$10:$I$1048576,2,FALSE),"")</f>
        <v/>
      </c>
      <c r="I1663" s="336" t="str">
        <f>IFERROR(VLOOKUP(Tabla1[[#This Row],[Código_Actividad]],Tabla2[[Código]:[Total de Acciones ]],15,FALSE),"")</f>
        <v/>
      </c>
      <c r="J1663" s="556"/>
      <c r="K1663" s="558" t="str">
        <f>IFERROR(VLOOKUP($J1663,[15]LSIns!$B$5:$C$45,2,FALSE),"")</f>
        <v/>
      </c>
      <c r="L1663" s="557"/>
      <c r="M1663" s="401" t="str">
        <f>IFERROR(VLOOKUP($L1663,[4]Insumos!$C$2:$F$517,2,FALSE),"")</f>
        <v/>
      </c>
      <c r="N1663" s="505"/>
      <c r="O1663" s="402" t="str">
        <f>IFERROR(VLOOKUP($L1663,[4]Insumos!$C$2:$F$517,3,FALSE),"")</f>
        <v/>
      </c>
      <c r="P1663" s="337" t="e">
        <f>+Tabla1[[#This Row],[Precio Unitario]]*Tabla1[[#This Row],[Cantidad de Insumos]]</f>
        <v>#VALUE!</v>
      </c>
      <c r="Q1663" s="402" t="str">
        <f>IFERROR(VLOOKUP($L1663,[4]Insumos!$C$2:$F$517,4,FALSE),"")</f>
        <v/>
      </c>
      <c r="R1663" s="571"/>
    </row>
    <row r="1664" spans="2:18" x14ac:dyDescent="0.25">
      <c r="B1664" s="403" t="str">
        <f>IF(Tabla1[[#This Row],[Código_Actividad]]="","",CONCATENATE(Tabla1[[#This Row],[POA]],".",Tabla1[[#This Row],[SRS]],".",Tabla1[[#This Row],[AREA]],".",Tabla1[[#This Row],[TIPO]]))</f>
        <v/>
      </c>
      <c r="C1664" s="403" t="str">
        <f>IF(Tabla1[[#This Row],[Código_Actividad]]="","",'Formulario PPGR1'!#REF!)</f>
        <v/>
      </c>
      <c r="D1664" s="403" t="str">
        <f>IF(Tabla1[[#This Row],[Código_Actividad]]="","",'Formulario PPGR1'!#REF!)</f>
        <v/>
      </c>
      <c r="E1664" s="403" t="str">
        <f>IF(Tabla1[[#This Row],[Código_Actividad]]="","",'Formulario PPGR1'!#REF!)</f>
        <v/>
      </c>
      <c r="F1664" s="403" t="str">
        <f>IF(Tabla1[[#This Row],[Código_Actividad]]="","",'Formulario PPGR1'!#REF!)</f>
        <v/>
      </c>
      <c r="G1664" s="400"/>
      <c r="H1664" s="419" t="str">
        <f>IFERROR(VLOOKUP(Tabla1[[#This Row],[Código_Actividad]],'Formulario PPGR2'!$H$10:$I$1048576,2,FALSE),"")</f>
        <v/>
      </c>
      <c r="I1664" s="336" t="str">
        <f>IFERROR(VLOOKUP(Tabla1[[#This Row],[Código_Actividad]],Tabla2[[Código]:[Total de Acciones ]],15,FALSE),"")</f>
        <v/>
      </c>
      <c r="J1664" s="556"/>
      <c r="K1664" s="558" t="str">
        <f>IFERROR(VLOOKUP($J1664,[15]LSIns!$B$5:$C$45,2,FALSE),"")</f>
        <v/>
      </c>
      <c r="L1664" s="557"/>
      <c r="M1664" s="401" t="str">
        <f>IFERROR(VLOOKUP($L1664,[4]Insumos!$C$2:$F$517,2,FALSE),"")</f>
        <v/>
      </c>
      <c r="N1664" s="505"/>
      <c r="O1664" s="402" t="str">
        <f>IFERROR(VLOOKUP($L1664,[4]Insumos!$C$2:$F$517,3,FALSE),"")</f>
        <v/>
      </c>
      <c r="P1664" s="337" t="e">
        <f>+Tabla1[[#This Row],[Precio Unitario]]*Tabla1[[#This Row],[Cantidad de Insumos]]</f>
        <v>#VALUE!</v>
      </c>
      <c r="Q1664" s="402" t="str">
        <f>IFERROR(VLOOKUP($L1664,[4]Insumos!$C$2:$F$517,4,FALSE),"")</f>
        <v/>
      </c>
      <c r="R1664" s="571"/>
    </row>
    <row r="1665" spans="2:18" x14ac:dyDescent="0.25">
      <c r="B1665" s="403" t="str">
        <f>IF(Tabla1[[#This Row],[Código_Actividad]]="","",CONCATENATE(Tabla1[[#This Row],[POA]],".",Tabla1[[#This Row],[SRS]],".",Tabla1[[#This Row],[AREA]],".",Tabla1[[#This Row],[TIPO]]))</f>
        <v/>
      </c>
      <c r="C1665" s="403" t="str">
        <f>IF(Tabla1[[#This Row],[Código_Actividad]]="","",'Formulario PPGR1'!#REF!)</f>
        <v/>
      </c>
      <c r="D1665" s="403" t="str">
        <f>IF(Tabla1[[#This Row],[Código_Actividad]]="","",'Formulario PPGR1'!#REF!)</f>
        <v/>
      </c>
      <c r="E1665" s="403" t="str">
        <f>IF(Tabla1[[#This Row],[Código_Actividad]]="","",'Formulario PPGR1'!#REF!)</f>
        <v/>
      </c>
      <c r="F1665" s="403" t="str">
        <f>IF(Tabla1[[#This Row],[Código_Actividad]]="","",'Formulario PPGR1'!#REF!)</f>
        <v/>
      </c>
      <c r="G1665" s="400"/>
      <c r="H1665" s="419" t="str">
        <f>IFERROR(VLOOKUP(Tabla1[[#This Row],[Código_Actividad]],'Formulario PPGR2'!$H$10:$I$1048576,2,FALSE),"")</f>
        <v/>
      </c>
      <c r="I1665" s="336" t="str">
        <f>IFERROR(VLOOKUP(Tabla1[[#This Row],[Código_Actividad]],Tabla2[[Código]:[Total de Acciones ]],15,FALSE),"")</f>
        <v/>
      </c>
      <c r="J1665" s="556"/>
      <c r="K1665" s="558" t="str">
        <f>IFERROR(VLOOKUP($J1665,[15]LSIns!$B$5:$C$45,2,FALSE),"")</f>
        <v/>
      </c>
      <c r="L1665" s="557"/>
      <c r="M1665" s="401" t="str">
        <f>IFERROR(VLOOKUP($L1665,[4]Insumos!$C$2:$F$517,2,FALSE),"")</f>
        <v/>
      </c>
      <c r="N1665" s="505"/>
      <c r="O1665" s="402" t="str">
        <f>IFERROR(VLOOKUP($L1665,[4]Insumos!$C$2:$F$517,3,FALSE),"")</f>
        <v/>
      </c>
      <c r="P1665" s="337" t="e">
        <f>+Tabla1[[#This Row],[Precio Unitario]]*Tabla1[[#This Row],[Cantidad de Insumos]]</f>
        <v>#VALUE!</v>
      </c>
      <c r="Q1665" s="402" t="str">
        <f>IFERROR(VLOOKUP($L1665,[4]Insumos!$C$2:$F$517,4,FALSE),"")</f>
        <v/>
      </c>
      <c r="R1665" s="571"/>
    </row>
    <row r="1666" spans="2:18" x14ac:dyDescent="0.25">
      <c r="B1666" s="403" t="str">
        <f>IF(Tabla1[[#This Row],[Código_Actividad]]="","",CONCATENATE(Tabla1[[#This Row],[POA]],".",Tabla1[[#This Row],[SRS]],".",Tabla1[[#This Row],[AREA]],".",Tabla1[[#This Row],[TIPO]]))</f>
        <v/>
      </c>
      <c r="C1666" s="403" t="str">
        <f>IF(Tabla1[[#This Row],[Código_Actividad]]="","",'Formulario PPGR1'!#REF!)</f>
        <v/>
      </c>
      <c r="D1666" s="403" t="str">
        <f>IF(Tabla1[[#This Row],[Código_Actividad]]="","",'Formulario PPGR1'!#REF!)</f>
        <v/>
      </c>
      <c r="E1666" s="403" t="str">
        <f>IF(Tabla1[[#This Row],[Código_Actividad]]="","",'Formulario PPGR1'!#REF!)</f>
        <v/>
      </c>
      <c r="F1666" s="403" t="str">
        <f>IF(Tabla1[[#This Row],[Código_Actividad]]="","",'Formulario PPGR1'!#REF!)</f>
        <v/>
      </c>
      <c r="G1666" s="400"/>
      <c r="H1666" s="419" t="str">
        <f>IFERROR(VLOOKUP(Tabla1[[#This Row],[Código_Actividad]],'Formulario PPGR2'!$H$10:$I$1048576,2,FALSE),"")</f>
        <v/>
      </c>
      <c r="I1666" s="336" t="str">
        <f>IFERROR(VLOOKUP(Tabla1[[#This Row],[Código_Actividad]],Tabla2[[Código]:[Total de Acciones ]],15,FALSE),"")</f>
        <v/>
      </c>
      <c r="J1666" s="556"/>
      <c r="K1666" s="558" t="str">
        <f>IFERROR(VLOOKUP($J1666,[15]LSIns!$B$5:$C$45,2,FALSE),"")</f>
        <v/>
      </c>
      <c r="L1666" s="557"/>
      <c r="M1666" s="401" t="str">
        <f>IFERROR(VLOOKUP($L1666,[4]Insumos!$C$2:$F$517,2,FALSE),"")</f>
        <v/>
      </c>
      <c r="N1666" s="505"/>
      <c r="O1666" s="402" t="str">
        <f>IFERROR(VLOOKUP($L1666,[4]Insumos!$C$2:$F$517,3,FALSE),"")</f>
        <v/>
      </c>
      <c r="P1666" s="337" t="e">
        <f>+Tabla1[[#This Row],[Precio Unitario]]*Tabla1[[#This Row],[Cantidad de Insumos]]</f>
        <v>#VALUE!</v>
      </c>
      <c r="Q1666" s="402" t="str">
        <f>IFERROR(VLOOKUP($L1666,[4]Insumos!$C$2:$F$517,4,FALSE),"")</f>
        <v/>
      </c>
      <c r="R1666" s="571"/>
    </row>
    <row r="1667" spans="2:18" x14ac:dyDescent="0.25">
      <c r="B1667" s="403" t="str">
        <f>IF(Tabla1[[#This Row],[Código_Actividad]]="","",CONCATENATE(Tabla1[[#This Row],[POA]],".",Tabla1[[#This Row],[SRS]],".",Tabla1[[#This Row],[AREA]],".",Tabla1[[#This Row],[TIPO]]))</f>
        <v/>
      </c>
      <c r="C1667" s="403" t="str">
        <f>IF(Tabla1[[#This Row],[Código_Actividad]]="","",'Formulario PPGR1'!#REF!)</f>
        <v/>
      </c>
      <c r="D1667" s="403" t="str">
        <f>IF(Tabla1[[#This Row],[Código_Actividad]]="","",'Formulario PPGR1'!#REF!)</f>
        <v/>
      </c>
      <c r="E1667" s="403" t="str">
        <f>IF(Tabla1[[#This Row],[Código_Actividad]]="","",'Formulario PPGR1'!#REF!)</f>
        <v/>
      </c>
      <c r="F1667" s="403" t="str">
        <f>IF(Tabla1[[#This Row],[Código_Actividad]]="","",'Formulario PPGR1'!#REF!)</f>
        <v/>
      </c>
      <c r="G1667" s="400"/>
      <c r="H1667" s="419" t="str">
        <f>IFERROR(VLOOKUP(Tabla1[[#This Row],[Código_Actividad]],'Formulario PPGR2'!$H$10:$I$1048576,2,FALSE),"")</f>
        <v/>
      </c>
      <c r="I1667" s="336" t="str">
        <f>IFERROR(VLOOKUP(Tabla1[[#This Row],[Código_Actividad]],Tabla2[[Código]:[Total de Acciones ]],15,FALSE),"")</f>
        <v/>
      </c>
      <c r="J1667" s="556"/>
      <c r="K1667" s="558" t="str">
        <f>IFERROR(VLOOKUP($J1667,[15]LSIns!$B$5:$C$45,2,FALSE),"")</f>
        <v/>
      </c>
      <c r="L1667" s="557"/>
      <c r="M1667" s="401" t="str">
        <f>IFERROR(VLOOKUP($L1667,[4]Insumos!$C$2:$F$517,2,FALSE),"")</f>
        <v/>
      </c>
      <c r="N1667" s="505"/>
      <c r="O1667" s="402" t="str">
        <f>IFERROR(VLOOKUP($L1667,[4]Insumos!$C$2:$F$517,3,FALSE),"")</f>
        <v/>
      </c>
      <c r="P1667" s="337" t="e">
        <f>+Tabla1[[#This Row],[Precio Unitario]]*Tabla1[[#This Row],[Cantidad de Insumos]]</f>
        <v>#VALUE!</v>
      </c>
      <c r="Q1667" s="402" t="str">
        <f>IFERROR(VLOOKUP($L1667,[4]Insumos!$C$2:$F$517,4,FALSE),"")</f>
        <v/>
      </c>
      <c r="R1667" s="571"/>
    </row>
    <row r="1668" spans="2:18" x14ac:dyDescent="0.25">
      <c r="B1668" s="403" t="str">
        <f>IF(Tabla1[[#This Row],[Código_Actividad]]="","",CONCATENATE(Tabla1[[#This Row],[POA]],".",Tabla1[[#This Row],[SRS]],".",Tabla1[[#This Row],[AREA]],".",Tabla1[[#This Row],[TIPO]]))</f>
        <v/>
      </c>
      <c r="C1668" s="403" t="str">
        <f>IF(Tabla1[[#This Row],[Código_Actividad]]="","",'Formulario PPGR1'!#REF!)</f>
        <v/>
      </c>
      <c r="D1668" s="403" t="str">
        <f>IF(Tabla1[[#This Row],[Código_Actividad]]="","",'Formulario PPGR1'!#REF!)</f>
        <v/>
      </c>
      <c r="E1668" s="403" t="str">
        <f>IF(Tabla1[[#This Row],[Código_Actividad]]="","",'Formulario PPGR1'!#REF!)</f>
        <v/>
      </c>
      <c r="F1668" s="403" t="str">
        <f>IF(Tabla1[[#This Row],[Código_Actividad]]="","",'Formulario PPGR1'!#REF!)</f>
        <v/>
      </c>
      <c r="G1668" s="400"/>
      <c r="H1668" s="419" t="str">
        <f>IFERROR(VLOOKUP(Tabla1[[#This Row],[Código_Actividad]],'Formulario PPGR2'!$H$10:$I$1048576,2,FALSE),"")</f>
        <v/>
      </c>
      <c r="I1668" s="336" t="str">
        <f>IFERROR(VLOOKUP(Tabla1[[#This Row],[Código_Actividad]],Tabla2[[Código]:[Total de Acciones ]],15,FALSE),"")</f>
        <v/>
      </c>
      <c r="J1668" s="556"/>
      <c r="K1668" s="558" t="str">
        <f>IFERROR(VLOOKUP($J1668,[15]LSIns!$B$5:$C$45,2,FALSE),"")</f>
        <v/>
      </c>
      <c r="L1668" s="557"/>
      <c r="M1668" s="401" t="str">
        <f>IFERROR(VLOOKUP($L1668,[4]Insumos!$C$2:$F$517,2,FALSE),"")</f>
        <v/>
      </c>
      <c r="N1668" s="505"/>
      <c r="O1668" s="402" t="str">
        <f>IFERROR(VLOOKUP($L1668,[4]Insumos!$C$2:$F$517,3,FALSE),"")</f>
        <v/>
      </c>
      <c r="P1668" s="337" t="e">
        <f>+Tabla1[[#This Row],[Precio Unitario]]*Tabla1[[#This Row],[Cantidad de Insumos]]</f>
        <v>#VALUE!</v>
      </c>
      <c r="Q1668" s="402" t="str">
        <f>IFERROR(VLOOKUP($L1668,[4]Insumos!$C$2:$F$517,4,FALSE),"")</f>
        <v/>
      </c>
      <c r="R1668" s="571"/>
    </row>
    <row r="1669" spans="2:18" x14ac:dyDescent="0.25">
      <c r="B1669" s="403" t="str">
        <f>IF(Tabla1[[#This Row],[Código_Actividad]]="","",CONCATENATE(Tabla1[[#This Row],[POA]],".",Tabla1[[#This Row],[SRS]],".",Tabla1[[#This Row],[AREA]],".",Tabla1[[#This Row],[TIPO]]))</f>
        <v/>
      </c>
      <c r="C1669" s="403" t="str">
        <f>IF(Tabla1[[#This Row],[Código_Actividad]]="","",'Formulario PPGR1'!#REF!)</f>
        <v/>
      </c>
      <c r="D1669" s="403" t="str">
        <f>IF(Tabla1[[#This Row],[Código_Actividad]]="","",'Formulario PPGR1'!#REF!)</f>
        <v/>
      </c>
      <c r="E1669" s="403" t="str">
        <f>IF(Tabla1[[#This Row],[Código_Actividad]]="","",'Formulario PPGR1'!#REF!)</f>
        <v/>
      </c>
      <c r="F1669" s="403" t="str">
        <f>IF(Tabla1[[#This Row],[Código_Actividad]]="","",'Formulario PPGR1'!#REF!)</f>
        <v/>
      </c>
      <c r="G1669" s="400"/>
      <c r="H1669" s="419" t="str">
        <f>IFERROR(VLOOKUP(Tabla1[[#This Row],[Código_Actividad]],'Formulario PPGR2'!$H$10:$I$1048576,2,FALSE),"")</f>
        <v/>
      </c>
      <c r="I1669" s="336" t="str">
        <f>IFERROR(VLOOKUP(Tabla1[[#This Row],[Código_Actividad]],Tabla2[[Código]:[Total de Acciones ]],15,FALSE),"")</f>
        <v/>
      </c>
      <c r="J1669" s="556"/>
      <c r="K1669" s="558" t="str">
        <f>IFERROR(VLOOKUP($J1669,[15]LSIns!$B$5:$C$45,2,FALSE),"")</f>
        <v/>
      </c>
      <c r="L1669" s="557"/>
      <c r="M1669" s="401" t="str">
        <f>IFERROR(VLOOKUP($L1669,[4]Insumos!$C$2:$F$517,2,FALSE),"")</f>
        <v/>
      </c>
      <c r="N1669" s="505"/>
      <c r="O1669" s="402" t="str">
        <f>IFERROR(VLOOKUP($L1669,[4]Insumos!$C$2:$F$517,3,FALSE),"")</f>
        <v/>
      </c>
      <c r="P1669" s="337" t="e">
        <f>+Tabla1[[#This Row],[Precio Unitario]]*Tabla1[[#This Row],[Cantidad de Insumos]]</f>
        <v>#VALUE!</v>
      </c>
      <c r="Q1669" s="402" t="str">
        <f>IFERROR(VLOOKUP($L1669,[4]Insumos!$C$2:$F$517,4,FALSE),"")</f>
        <v/>
      </c>
      <c r="R1669" s="571"/>
    </row>
    <row r="1670" spans="2:18" x14ac:dyDescent="0.25">
      <c r="B1670" s="403" t="str">
        <f>IF(Tabla1[[#This Row],[Código_Actividad]]="","",CONCATENATE(Tabla1[[#This Row],[POA]],".",Tabla1[[#This Row],[SRS]],".",Tabla1[[#This Row],[AREA]],".",Tabla1[[#This Row],[TIPO]]))</f>
        <v/>
      </c>
      <c r="C1670" s="403" t="str">
        <f>IF(Tabla1[[#This Row],[Código_Actividad]]="","",'Formulario PPGR1'!#REF!)</f>
        <v/>
      </c>
      <c r="D1670" s="403" t="str">
        <f>IF(Tabla1[[#This Row],[Código_Actividad]]="","",'Formulario PPGR1'!#REF!)</f>
        <v/>
      </c>
      <c r="E1670" s="403" t="str">
        <f>IF(Tabla1[[#This Row],[Código_Actividad]]="","",'Formulario PPGR1'!#REF!)</f>
        <v/>
      </c>
      <c r="F1670" s="403" t="str">
        <f>IF(Tabla1[[#This Row],[Código_Actividad]]="","",'Formulario PPGR1'!#REF!)</f>
        <v/>
      </c>
      <c r="G1670" s="400"/>
      <c r="H1670" s="419" t="str">
        <f>IFERROR(VLOOKUP(Tabla1[[#This Row],[Código_Actividad]],'Formulario PPGR2'!$H$10:$I$1048576,2,FALSE),"")</f>
        <v/>
      </c>
      <c r="I1670" s="336" t="str">
        <f>IFERROR(VLOOKUP(Tabla1[[#This Row],[Código_Actividad]],Tabla2[[Código]:[Total de Acciones ]],15,FALSE),"")</f>
        <v/>
      </c>
      <c r="J1670" s="556"/>
      <c r="K1670" s="558" t="str">
        <f>IFERROR(VLOOKUP($J1670,[15]LSIns!$B$5:$C$45,2,FALSE),"")</f>
        <v/>
      </c>
      <c r="L1670" s="557"/>
      <c r="M1670" s="401" t="str">
        <f>IFERROR(VLOOKUP($L1670,[4]Insumos!$C$2:$F$517,2,FALSE),"")</f>
        <v/>
      </c>
      <c r="N1670" s="505"/>
      <c r="O1670" s="402" t="str">
        <f>IFERROR(VLOOKUP($L1670,[4]Insumos!$C$2:$F$517,3,FALSE),"")</f>
        <v/>
      </c>
      <c r="P1670" s="337" t="e">
        <f>+Tabla1[[#This Row],[Precio Unitario]]*Tabla1[[#This Row],[Cantidad de Insumos]]</f>
        <v>#VALUE!</v>
      </c>
      <c r="Q1670" s="402" t="str">
        <f>IFERROR(VLOOKUP($L1670,[4]Insumos!$C$2:$F$517,4,FALSE),"")</f>
        <v/>
      </c>
      <c r="R1670" s="571"/>
    </row>
    <row r="1671" spans="2:18" x14ac:dyDescent="0.25">
      <c r="B1671" s="403" t="str">
        <f>IF(Tabla1[[#This Row],[Código_Actividad]]="","",CONCATENATE(Tabla1[[#This Row],[POA]],".",Tabla1[[#This Row],[SRS]],".",Tabla1[[#This Row],[AREA]],".",Tabla1[[#This Row],[TIPO]]))</f>
        <v/>
      </c>
      <c r="C1671" s="403" t="str">
        <f>IF(Tabla1[[#This Row],[Código_Actividad]]="","",'Formulario PPGR1'!#REF!)</f>
        <v/>
      </c>
      <c r="D1671" s="403" t="str">
        <f>IF(Tabla1[[#This Row],[Código_Actividad]]="","",'Formulario PPGR1'!#REF!)</f>
        <v/>
      </c>
      <c r="E1671" s="403" t="str">
        <f>IF(Tabla1[[#This Row],[Código_Actividad]]="","",'Formulario PPGR1'!#REF!)</f>
        <v/>
      </c>
      <c r="F1671" s="403" t="str">
        <f>IF(Tabla1[[#This Row],[Código_Actividad]]="","",'Formulario PPGR1'!#REF!)</f>
        <v/>
      </c>
      <c r="G1671" s="400"/>
      <c r="H1671" s="419" t="str">
        <f>IFERROR(VLOOKUP(Tabla1[[#This Row],[Código_Actividad]],'Formulario PPGR2'!$H$10:$I$1048576,2,FALSE),"")</f>
        <v/>
      </c>
      <c r="I1671" s="336" t="str">
        <f>IFERROR(VLOOKUP(Tabla1[[#This Row],[Código_Actividad]],Tabla2[[Código]:[Total de Acciones ]],15,FALSE),"")</f>
        <v/>
      </c>
      <c r="J1671" s="556"/>
      <c r="K1671" s="558" t="str">
        <f>IFERROR(VLOOKUP($J1671,[15]LSIns!$B$5:$C$45,2,FALSE),"")</f>
        <v/>
      </c>
      <c r="L1671" s="557"/>
      <c r="M1671" s="401" t="str">
        <f>IFERROR(VLOOKUP($L1671,[4]Insumos!$C$2:$F$517,2,FALSE),"")</f>
        <v/>
      </c>
      <c r="N1671" s="505"/>
      <c r="O1671" s="402" t="str">
        <f>IFERROR(VLOOKUP($L1671,[4]Insumos!$C$2:$F$517,3,FALSE),"")</f>
        <v/>
      </c>
      <c r="P1671" s="337" t="e">
        <f>+Tabla1[[#This Row],[Precio Unitario]]*Tabla1[[#This Row],[Cantidad de Insumos]]</f>
        <v>#VALUE!</v>
      </c>
      <c r="Q1671" s="402" t="str">
        <f>IFERROR(VLOOKUP($L1671,[4]Insumos!$C$2:$F$517,4,FALSE),"")</f>
        <v/>
      </c>
      <c r="R1671" s="571"/>
    </row>
    <row r="1672" spans="2:18" x14ac:dyDescent="0.25">
      <c r="B1672" s="403" t="str">
        <f>IF(Tabla1[[#This Row],[Código_Actividad]]="","",CONCATENATE(Tabla1[[#This Row],[POA]],".",Tabla1[[#This Row],[SRS]],".",Tabla1[[#This Row],[AREA]],".",Tabla1[[#This Row],[TIPO]]))</f>
        <v/>
      </c>
      <c r="C1672" s="403" t="str">
        <f>IF(Tabla1[[#This Row],[Código_Actividad]]="","",'Formulario PPGR1'!#REF!)</f>
        <v/>
      </c>
      <c r="D1672" s="403" t="str">
        <f>IF(Tabla1[[#This Row],[Código_Actividad]]="","",'Formulario PPGR1'!#REF!)</f>
        <v/>
      </c>
      <c r="E1672" s="403" t="str">
        <f>IF(Tabla1[[#This Row],[Código_Actividad]]="","",'Formulario PPGR1'!#REF!)</f>
        <v/>
      </c>
      <c r="F1672" s="403" t="str">
        <f>IF(Tabla1[[#This Row],[Código_Actividad]]="","",'Formulario PPGR1'!#REF!)</f>
        <v/>
      </c>
      <c r="G1672" s="400"/>
      <c r="H1672" s="419" t="str">
        <f>IFERROR(VLOOKUP(Tabla1[[#This Row],[Código_Actividad]],'Formulario PPGR2'!$H$10:$I$1048576,2,FALSE),"")</f>
        <v/>
      </c>
      <c r="I1672" s="336" t="str">
        <f>IFERROR(VLOOKUP(Tabla1[[#This Row],[Código_Actividad]],Tabla2[[Código]:[Total de Acciones ]],15,FALSE),"")</f>
        <v/>
      </c>
      <c r="J1672" s="556"/>
      <c r="K1672" s="558" t="str">
        <f>IFERROR(VLOOKUP($J1672,[15]LSIns!$B$5:$C$45,2,FALSE),"")</f>
        <v/>
      </c>
      <c r="L1672" s="557"/>
      <c r="M1672" s="401" t="str">
        <f>IFERROR(VLOOKUP($L1672,[4]Insumos!$C$2:$F$517,2,FALSE),"")</f>
        <v/>
      </c>
      <c r="N1672" s="505"/>
      <c r="O1672" s="402" t="str">
        <f>IFERROR(VLOOKUP($L1672,[4]Insumos!$C$2:$F$517,3,FALSE),"")</f>
        <v/>
      </c>
      <c r="P1672" s="337" t="e">
        <f>+Tabla1[[#This Row],[Precio Unitario]]*Tabla1[[#This Row],[Cantidad de Insumos]]</f>
        <v>#VALUE!</v>
      </c>
      <c r="Q1672" s="402" t="str">
        <f>IFERROR(VLOOKUP($L1672,[4]Insumos!$C$2:$F$517,4,FALSE),"")</f>
        <v/>
      </c>
      <c r="R1672" s="571"/>
    </row>
    <row r="1673" spans="2:18" x14ac:dyDescent="0.25">
      <c r="B1673" s="403" t="str">
        <f>IF(Tabla1[[#This Row],[Código_Actividad]]="","",CONCATENATE(Tabla1[[#This Row],[POA]],".",Tabla1[[#This Row],[SRS]],".",Tabla1[[#This Row],[AREA]],".",Tabla1[[#This Row],[TIPO]]))</f>
        <v/>
      </c>
      <c r="C1673" s="403" t="str">
        <f>IF(Tabla1[[#This Row],[Código_Actividad]]="","",'Formulario PPGR1'!#REF!)</f>
        <v/>
      </c>
      <c r="D1673" s="403" t="str">
        <f>IF(Tabla1[[#This Row],[Código_Actividad]]="","",'Formulario PPGR1'!#REF!)</f>
        <v/>
      </c>
      <c r="E1673" s="403" t="str">
        <f>IF(Tabla1[[#This Row],[Código_Actividad]]="","",'Formulario PPGR1'!#REF!)</f>
        <v/>
      </c>
      <c r="F1673" s="403" t="str">
        <f>IF(Tabla1[[#This Row],[Código_Actividad]]="","",'Formulario PPGR1'!#REF!)</f>
        <v/>
      </c>
      <c r="G1673" s="400"/>
      <c r="H1673" s="419" t="str">
        <f>IFERROR(VLOOKUP(Tabla1[[#This Row],[Código_Actividad]],'Formulario PPGR2'!$H$10:$I$1048576,2,FALSE),"")</f>
        <v/>
      </c>
      <c r="I1673" s="336" t="str">
        <f>IFERROR(VLOOKUP(Tabla1[[#This Row],[Código_Actividad]],Tabla2[[Código]:[Total de Acciones ]],15,FALSE),"")</f>
        <v/>
      </c>
      <c r="J1673" s="556"/>
      <c r="K1673" s="558" t="str">
        <f>IFERROR(VLOOKUP($J1673,[15]LSIns!$B$5:$C$45,2,FALSE),"")</f>
        <v/>
      </c>
      <c r="L1673" s="557"/>
      <c r="M1673" s="401" t="str">
        <f>IFERROR(VLOOKUP($L1673,[4]Insumos!$C$2:$F$517,2,FALSE),"")</f>
        <v/>
      </c>
      <c r="N1673" s="505"/>
      <c r="O1673" s="402" t="str">
        <f>IFERROR(VLOOKUP($L1673,[4]Insumos!$C$2:$F$517,3,FALSE),"")</f>
        <v/>
      </c>
      <c r="P1673" s="337" t="e">
        <f>+Tabla1[[#This Row],[Precio Unitario]]*Tabla1[[#This Row],[Cantidad de Insumos]]</f>
        <v>#VALUE!</v>
      </c>
      <c r="Q1673" s="402" t="str">
        <f>IFERROR(VLOOKUP($L1673,[4]Insumos!$C$2:$F$517,4,FALSE),"")</f>
        <v/>
      </c>
      <c r="R1673" s="571"/>
    </row>
    <row r="1674" spans="2:18" x14ac:dyDescent="0.25">
      <c r="B1674" s="403" t="str">
        <f>IF(Tabla1[[#This Row],[Código_Actividad]]="","",CONCATENATE(Tabla1[[#This Row],[POA]],".",Tabla1[[#This Row],[SRS]],".",Tabla1[[#This Row],[AREA]],".",Tabla1[[#This Row],[TIPO]]))</f>
        <v/>
      </c>
      <c r="C1674" s="403" t="str">
        <f>IF(Tabla1[[#This Row],[Código_Actividad]]="","",'Formulario PPGR1'!#REF!)</f>
        <v/>
      </c>
      <c r="D1674" s="403" t="str">
        <f>IF(Tabla1[[#This Row],[Código_Actividad]]="","",'Formulario PPGR1'!#REF!)</f>
        <v/>
      </c>
      <c r="E1674" s="403" t="str">
        <f>IF(Tabla1[[#This Row],[Código_Actividad]]="","",'Formulario PPGR1'!#REF!)</f>
        <v/>
      </c>
      <c r="F1674" s="403" t="str">
        <f>IF(Tabla1[[#This Row],[Código_Actividad]]="","",'Formulario PPGR1'!#REF!)</f>
        <v/>
      </c>
      <c r="G1674" s="400"/>
      <c r="H1674" s="419" t="str">
        <f>IFERROR(VLOOKUP(Tabla1[[#This Row],[Código_Actividad]],'Formulario PPGR2'!$H$10:$I$1048576,2,FALSE),"")</f>
        <v/>
      </c>
      <c r="I1674" s="336" t="str">
        <f>IFERROR(VLOOKUP(Tabla1[[#This Row],[Código_Actividad]],Tabla2[[Código]:[Total de Acciones ]],15,FALSE),"")</f>
        <v/>
      </c>
      <c r="J1674" s="556"/>
      <c r="K1674" s="558" t="str">
        <f>IFERROR(VLOOKUP($J1674,[15]LSIns!$B$5:$C$45,2,FALSE),"")</f>
        <v/>
      </c>
      <c r="L1674" s="557"/>
      <c r="M1674" s="401" t="str">
        <f>IFERROR(VLOOKUP($L1674,[4]Insumos!$C$2:$F$517,2,FALSE),"")</f>
        <v/>
      </c>
      <c r="N1674" s="505"/>
      <c r="O1674" s="402" t="str">
        <f>IFERROR(VLOOKUP($L1674,[4]Insumos!$C$2:$F$517,3,FALSE),"")</f>
        <v/>
      </c>
      <c r="P1674" s="337" t="e">
        <f>+Tabla1[[#This Row],[Precio Unitario]]*Tabla1[[#This Row],[Cantidad de Insumos]]</f>
        <v>#VALUE!</v>
      </c>
      <c r="Q1674" s="402" t="str">
        <f>IFERROR(VLOOKUP($L1674,[4]Insumos!$C$2:$F$517,4,FALSE),"")</f>
        <v/>
      </c>
      <c r="R1674" s="571"/>
    </row>
    <row r="1675" spans="2:18" x14ac:dyDescent="0.25">
      <c r="B1675" s="403" t="str">
        <f>IF(Tabla1[[#This Row],[Código_Actividad]]="","",CONCATENATE(Tabla1[[#This Row],[POA]],".",Tabla1[[#This Row],[SRS]],".",Tabla1[[#This Row],[AREA]],".",Tabla1[[#This Row],[TIPO]]))</f>
        <v/>
      </c>
      <c r="C1675" s="403" t="str">
        <f>IF(Tabla1[[#This Row],[Código_Actividad]]="","",'Formulario PPGR1'!#REF!)</f>
        <v/>
      </c>
      <c r="D1675" s="403" t="str">
        <f>IF(Tabla1[[#This Row],[Código_Actividad]]="","",'Formulario PPGR1'!#REF!)</f>
        <v/>
      </c>
      <c r="E1675" s="403" t="str">
        <f>IF(Tabla1[[#This Row],[Código_Actividad]]="","",'Formulario PPGR1'!#REF!)</f>
        <v/>
      </c>
      <c r="F1675" s="403" t="str">
        <f>IF(Tabla1[[#This Row],[Código_Actividad]]="","",'Formulario PPGR1'!#REF!)</f>
        <v/>
      </c>
      <c r="G1675" s="400"/>
      <c r="H1675" s="419" t="str">
        <f>IFERROR(VLOOKUP(Tabla1[[#This Row],[Código_Actividad]],'Formulario PPGR2'!$H$10:$I$1048576,2,FALSE),"")</f>
        <v/>
      </c>
      <c r="I1675" s="336" t="str">
        <f>IFERROR(VLOOKUP(Tabla1[[#This Row],[Código_Actividad]],Tabla2[[Código]:[Total de Acciones ]],15,FALSE),"")</f>
        <v/>
      </c>
      <c r="J1675" s="556"/>
      <c r="K1675" s="558" t="str">
        <f>IFERROR(VLOOKUP($J1675,[15]LSIns!$B$5:$C$45,2,FALSE),"")</f>
        <v/>
      </c>
      <c r="L1675" s="557"/>
      <c r="M1675" s="401" t="str">
        <f>IFERROR(VLOOKUP($L1675,[4]Insumos!$C$2:$F$517,2,FALSE),"")</f>
        <v/>
      </c>
      <c r="N1675" s="505"/>
      <c r="O1675" s="402" t="str">
        <f>IFERROR(VLOOKUP($L1675,[4]Insumos!$C$2:$F$517,3,FALSE),"")</f>
        <v/>
      </c>
      <c r="P1675" s="337" t="e">
        <f>+Tabla1[[#This Row],[Precio Unitario]]*Tabla1[[#This Row],[Cantidad de Insumos]]</f>
        <v>#VALUE!</v>
      </c>
      <c r="Q1675" s="402" t="str">
        <f>IFERROR(VLOOKUP($L1675,[4]Insumos!$C$2:$F$517,4,FALSE),"")</f>
        <v/>
      </c>
      <c r="R1675" s="571"/>
    </row>
    <row r="1676" spans="2:18" x14ac:dyDescent="0.25">
      <c r="B1676" s="403" t="str">
        <f>IF(Tabla1[[#This Row],[Código_Actividad]]="","",CONCATENATE(Tabla1[[#This Row],[POA]],".",Tabla1[[#This Row],[SRS]],".",Tabla1[[#This Row],[AREA]],".",Tabla1[[#This Row],[TIPO]]))</f>
        <v/>
      </c>
      <c r="C1676" s="403" t="str">
        <f>IF(Tabla1[[#This Row],[Código_Actividad]]="","",'Formulario PPGR1'!#REF!)</f>
        <v/>
      </c>
      <c r="D1676" s="403" t="str">
        <f>IF(Tabla1[[#This Row],[Código_Actividad]]="","",'Formulario PPGR1'!#REF!)</f>
        <v/>
      </c>
      <c r="E1676" s="403" t="str">
        <f>IF(Tabla1[[#This Row],[Código_Actividad]]="","",'Formulario PPGR1'!#REF!)</f>
        <v/>
      </c>
      <c r="F1676" s="403" t="str">
        <f>IF(Tabla1[[#This Row],[Código_Actividad]]="","",'Formulario PPGR1'!#REF!)</f>
        <v/>
      </c>
      <c r="G1676" s="400"/>
      <c r="H1676" s="419" t="str">
        <f>IFERROR(VLOOKUP(Tabla1[[#This Row],[Código_Actividad]],'Formulario PPGR2'!$H$10:$I$1048576,2,FALSE),"")</f>
        <v/>
      </c>
      <c r="I1676" s="336" t="str">
        <f>IFERROR(VLOOKUP(Tabla1[[#This Row],[Código_Actividad]],Tabla2[[Código]:[Total de Acciones ]],15,FALSE),"")</f>
        <v/>
      </c>
      <c r="J1676" s="556"/>
      <c r="K1676" s="558" t="str">
        <f>IFERROR(VLOOKUP($J1676,[15]LSIns!$B$5:$C$45,2,FALSE),"")</f>
        <v/>
      </c>
      <c r="L1676" s="557"/>
      <c r="M1676" s="401" t="str">
        <f>IFERROR(VLOOKUP($L1676,[4]Insumos!$C$2:$F$517,2,FALSE),"")</f>
        <v/>
      </c>
      <c r="N1676" s="505"/>
      <c r="O1676" s="402" t="str">
        <f>IFERROR(VLOOKUP($L1676,[4]Insumos!$C$2:$F$517,3,FALSE),"")</f>
        <v/>
      </c>
      <c r="P1676" s="337" t="e">
        <f>+Tabla1[[#This Row],[Precio Unitario]]*Tabla1[[#This Row],[Cantidad de Insumos]]</f>
        <v>#VALUE!</v>
      </c>
      <c r="Q1676" s="402" t="str">
        <f>IFERROR(VLOOKUP($L1676,[4]Insumos!$C$2:$F$517,4,FALSE),"")</f>
        <v/>
      </c>
      <c r="R1676" s="571"/>
    </row>
    <row r="1677" spans="2:18" x14ac:dyDescent="0.25">
      <c r="B1677" s="403" t="str">
        <f>IF(Tabla1[[#This Row],[Código_Actividad]]="","",CONCATENATE(Tabla1[[#This Row],[POA]],".",Tabla1[[#This Row],[SRS]],".",Tabla1[[#This Row],[AREA]],".",Tabla1[[#This Row],[TIPO]]))</f>
        <v/>
      </c>
      <c r="C1677" s="403" t="str">
        <f>IF(Tabla1[[#This Row],[Código_Actividad]]="","",'Formulario PPGR1'!#REF!)</f>
        <v/>
      </c>
      <c r="D1677" s="403" t="str">
        <f>IF(Tabla1[[#This Row],[Código_Actividad]]="","",'Formulario PPGR1'!#REF!)</f>
        <v/>
      </c>
      <c r="E1677" s="403" t="str">
        <f>IF(Tabla1[[#This Row],[Código_Actividad]]="","",'Formulario PPGR1'!#REF!)</f>
        <v/>
      </c>
      <c r="F1677" s="403" t="str">
        <f>IF(Tabla1[[#This Row],[Código_Actividad]]="","",'Formulario PPGR1'!#REF!)</f>
        <v/>
      </c>
      <c r="G1677" s="400"/>
      <c r="H1677" s="419" t="str">
        <f>IFERROR(VLOOKUP(Tabla1[[#This Row],[Código_Actividad]],'Formulario PPGR2'!$H$10:$I$1048576,2,FALSE),"")</f>
        <v/>
      </c>
      <c r="I1677" s="336" t="str">
        <f>IFERROR(VLOOKUP(Tabla1[[#This Row],[Código_Actividad]],Tabla2[[Código]:[Total de Acciones ]],15,FALSE),"")</f>
        <v/>
      </c>
      <c r="J1677" s="556"/>
      <c r="K1677" s="558" t="str">
        <f>IFERROR(VLOOKUP($J1677,[15]LSIns!$B$5:$C$45,2,FALSE),"")</f>
        <v/>
      </c>
      <c r="L1677" s="557"/>
      <c r="M1677" s="401" t="str">
        <f>IFERROR(VLOOKUP($L1677,[4]Insumos!$C$2:$F$517,2,FALSE),"")</f>
        <v/>
      </c>
      <c r="N1677" s="505"/>
      <c r="O1677" s="402" t="str">
        <f>IFERROR(VLOOKUP($L1677,[4]Insumos!$C$2:$F$517,3,FALSE),"")</f>
        <v/>
      </c>
      <c r="P1677" s="337" t="e">
        <f>+Tabla1[[#This Row],[Precio Unitario]]*Tabla1[[#This Row],[Cantidad de Insumos]]</f>
        <v>#VALUE!</v>
      </c>
      <c r="Q1677" s="402" t="str">
        <f>IFERROR(VLOOKUP($L1677,[4]Insumos!$C$2:$F$517,4,FALSE),"")</f>
        <v/>
      </c>
      <c r="R1677" s="571"/>
    </row>
    <row r="1678" spans="2:18" x14ac:dyDescent="0.25">
      <c r="B1678" s="403" t="str">
        <f>IF(Tabla1[[#This Row],[Código_Actividad]]="","",CONCATENATE(Tabla1[[#This Row],[POA]],".",Tabla1[[#This Row],[SRS]],".",Tabla1[[#This Row],[AREA]],".",Tabla1[[#This Row],[TIPO]]))</f>
        <v/>
      </c>
      <c r="C1678" s="403" t="str">
        <f>IF(Tabla1[[#This Row],[Código_Actividad]]="","",'Formulario PPGR1'!#REF!)</f>
        <v/>
      </c>
      <c r="D1678" s="403" t="str">
        <f>IF(Tabla1[[#This Row],[Código_Actividad]]="","",'Formulario PPGR1'!#REF!)</f>
        <v/>
      </c>
      <c r="E1678" s="403" t="str">
        <f>IF(Tabla1[[#This Row],[Código_Actividad]]="","",'Formulario PPGR1'!#REF!)</f>
        <v/>
      </c>
      <c r="F1678" s="403" t="str">
        <f>IF(Tabla1[[#This Row],[Código_Actividad]]="","",'Formulario PPGR1'!#REF!)</f>
        <v/>
      </c>
      <c r="G1678" s="400"/>
      <c r="H1678" s="419" t="str">
        <f>IFERROR(VLOOKUP(Tabla1[[#This Row],[Código_Actividad]],'Formulario PPGR2'!$H$10:$I$1048576,2,FALSE),"")</f>
        <v/>
      </c>
      <c r="I1678" s="336" t="str">
        <f>IFERROR(VLOOKUP(Tabla1[[#This Row],[Código_Actividad]],Tabla2[[Código]:[Total de Acciones ]],15,FALSE),"")</f>
        <v/>
      </c>
      <c r="J1678" s="556"/>
      <c r="K1678" s="558" t="str">
        <f>IFERROR(VLOOKUP($J1678,[15]LSIns!$B$5:$C$45,2,FALSE),"")</f>
        <v/>
      </c>
      <c r="L1678" s="557"/>
      <c r="M1678" s="401" t="str">
        <f>IFERROR(VLOOKUP($L1678,[4]Insumos!$C$2:$F$517,2,FALSE),"")</f>
        <v/>
      </c>
      <c r="N1678" s="505"/>
      <c r="O1678" s="402" t="str">
        <f>IFERROR(VLOOKUP($L1678,[4]Insumos!$C$2:$F$517,3,FALSE),"")</f>
        <v/>
      </c>
      <c r="P1678" s="337" t="e">
        <f>+Tabla1[[#This Row],[Precio Unitario]]*Tabla1[[#This Row],[Cantidad de Insumos]]</f>
        <v>#VALUE!</v>
      </c>
      <c r="Q1678" s="402" t="str">
        <f>IFERROR(VLOOKUP($L1678,[4]Insumos!$C$2:$F$517,4,FALSE),"")</f>
        <v/>
      </c>
      <c r="R1678" s="571"/>
    </row>
    <row r="1679" spans="2:18" x14ac:dyDescent="0.25">
      <c r="B1679" s="403" t="str">
        <f>IF(Tabla1[[#This Row],[Código_Actividad]]="","",CONCATENATE(Tabla1[[#This Row],[POA]],".",Tabla1[[#This Row],[SRS]],".",Tabla1[[#This Row],[AREA]],".",Tabla1[[#This Row],[TIPO]]))</f>
        <v/>
      </c>
      <c r="C1679" s="403" t="str">
        <f>IF(Tabla1[[#This Row],[Código_Actividad]]="","",'Formulario PPGR1'!#REF!)</f>
        <v/>
      </c>
      <c r="D1679" s="403" t="str">
        <f>IF(Tabla1[[#This Row],[Código_Actividad]]="","",'Formulario PPGR1'!#REF!)</f>
        <v/>
      </c>
      <c r="E1679" s="403" t="str">
        <f>IF(Tabla1[[#This Row],[Código_Actividad]]="","",'Formulario PPGR1'!#REF!)</f>
        <v/>
      </c>
      <c r="F1679" s="403" t="str">
        <f>IF(Tabla1[[#This Row],[Código_Actividad]]="","",'Formulario PPGR1'!#REF!)</f>
        <v/>
      </c>
      <c r="G1679" s="400"/>
      <c r="H1679" s="419" t="str">
        <f>IFERROR(VLOOKUP(Tabla1[[#This Row],[Código_Actividad]],'Formulario PPGR2'!$H$10:$I$1048576,2,FALSE),"")</f>
        <v/>
      </c>
      <c r="I1679" s="336" t="str">
        <f>IFERROR(VLOOKUP(Tabla1[[#This Row],[Código_Actividad]],Tabla2[[Código]:[Total de Acciones ]],15,FALSE),"")</f>
        <v/>
      </c>
      <c r="J1679" s="556"/>
      <c r="K1679" s="558" t="str">
        <f>IFERROR(VLOOKUP($J1679,[15]LSIns!$B$5:$C$45,2,FALSE),"")</f>
        <v/>
      </c>
      <c r="L1679" s="557"/>
      <c r="M1679" s="401" t="str">
        <f>IFERROR(VLOOKUP($L1679,[4]Insumos!$C$2:$F$517,2,FALSE),"")</f>
        <v/>
      </c>
      <c r="N1679" s="505"/>
      <c r="O1679" s="402" t="str">
        <f>IFERROR(VLOOKUP($L1679,[4]Insumos!$C$2:$F$517,3,FALSE),"")</f>
        <v/>
      </c>
      <c r="P1679" s="337" t="e">
        <f>+Tabla1[[#This Row],[Precio Unitario]]*Tabla1[[#This Row],[Cantidad de Insumos]]</f>
        <v>#VALUE!</v>
      </c>
      <c r="Q1679" s="402" t="str">
        <f>IFERROR(VLOOKUP($L1679,[4]Insumos!$C$2:$F$517,4,FALSE),"")</f>
        <v/>
      </c>
      <c r="R1679" s="571"/>
    </row>
    <row r="1680" spans="2:18" x14ac:dyDescent="0.25">
      <c r="B1680" s="403" t="str">
        <f>IF(Tabla1[[#This Row],[Código_Actividad]]="","",CONCATENATE(Tabla1[[#This Row],[POA]],".",Tabla1[[#This Row],[SRS]],".",Tabla1[[#This Row],[AREA]],".",Tabla1[[#This Row],[TIPO]]))</f>
        <v/>
      </c>
      <c r="C1680" s="403" t="str">
        <f>IF(Tabla1[[#This Row],[Código_Actividad]]="","",'Formulario PPGR1'!#REF!)</f>
        <v/>
      </c>
      <c r="D1680" s="403" t="str">
        <f>IF(Tabla1[[#This Row],[Código_Actividad]]="","",'Formulario PPGR1'!#REF!)</f>
        <v/>
      </c>
      <c r="E1680" s="403" t="str">
        <f>IF(Tabla1[[#This Row],[Código_Actividad]]="","",'Formulario PPGR1'!#REF!)</f>
        <v/>
      </c>
      <c r="F1680" s="403" t="str">
        <f>IF(Tabla1[[#This Row],[Código_Actividad]]="","",'Formulario PPGR1'!#REF!)</f>
        <v/>
      </c>
      <c r="G1680" s="400"/>
      <c r="H1680" s="419" t="str">
        <f>IFERROR(VLOOKUP(Tabla1[[#This Row],[Código_Actividad]],'Formulario PPGR2'!$H$10:$I$1048576,2,FALSE),"")</f>
        <v/>
      </c>
      <c r="I1680" s="336" t="str">
        <f>IFERROR(VLOOKUP(Tabla1[[#This Row],[Código_Actividad]],Tabla2[[Código]:[Total de Acciones ]],15,FALSE),"")</f>
        <v/>
      </c>
      <c r="J1680" s="556"/>
      <c r="K1680" s="558" t="str">
        <f>IFERROR(VLOOKUP($J1680,[15]LSIns!$B$5:$C$45,2,FALSE),"")</f>
        <v/>
      </c>
      <c r="L1680" s="557"/>
      <c r="M1680" s="401" t="str">
        <f>IFERROR(VLOOKUP($L1680,[4]Insumos!$C$2:$F$517,2,FALSE),"")</f>
        <v/>
      </c>
      <c r="N1680" s="505"/>
      <c r="O1680" s="402" t="str">
        <f>IFERROR(VLOOKUP($L1680,[4]Insumos!$C$2:$F$517,3,FALSE),"")</f>
        <v/>
      </c>
      <c r="P1680" s="337" t="e">
        <f>+Tabla1[[#This Row],[Precio Unitario]]*Tabla1[[#This Row],[Cantidad de Insumos]]</f>
        <v>#VALUE!</v>
      </c>
      <c r="Q1680" s="402" t="str">
        <f>IFERROR(VLOOKUP($L1680,[4]Insumos!$C$2:$F$517,4,FALSE),"")</f>
        <v/>
      </c>
      <c r="R1680" s="571"/>
    </row>
    <row r="1681" spans="2:18" x14ac:dyDescent="0.25">
      <c r="B1681" s="403" t="str">
        <f>IF(Tabla1[[#This Row],[Código_Actividad]]="","",CONCATENATE(Tabla1[[#This Row],[POA]],".",Tabla1[[#This Row],[SRS]],".",Tabla1[[#This Row],[AREA]],".",Tabla1[[#This Row],[TIPO]]))</f>
        <v/>
      </c>
      <c r="C1681" s="403" t="str">
        <f>IF(Tabla1[[#This Row],[Código_Actividad]]="","",'Formulario PPGR1'!#REF!)</f>
        <v/>
      </c>
      <c r="D1681" s="403" t="str">
        <f>IF(Tabla1[[#This Row],[Código_Actividad]]="","",'Formulario PPGR1'!#REF!)</f>
        <v/>
      </c>
      <c r="E1681" s="403" t="str">
        <f>IF(Tabla1[[#This Row],[Código_Actividad]]="","",'Formulario PPGR1'!#REF!)</f>
        <v/>
      </c>
      <c r="F1681" s="403" t="str">
        <f>IF(Tabla1[[#This Row],[Código_Actividad]]="","",'Formulario PPGR1'!#REF!)</f>
        <v/>
      </c>
      <c r="G1681" s="400"/>
      <c r="H1681" s="419" t="str">
        <f>IFERROR(VLOOKUP(Tabla1[[#This Row],[Código_Actividad]],'Formulario PPGR2'!$H$10:$I$1048576,2,FALSE),"")</f>
        <v/>
      </c>
      <c r="I1681" s="336" t="str">
        <f>IFERROR(VLOOKUP(Tabla1[[#This Row],[Código_Actividad]],Tabla2[[Código]:[Total de Acciones ]],15,FALSE),"")</f>
        <v/>
      </c>
      <c r="J1681" s="556"/>
      <c r="K1681" s="558" t="str">
        <f>IFERROR(VLOOKUP($J1681,[15]LSIns!$B$5:$C$45,2,FALSE),"")</f>
        <v/>
      </c>
      <c r="L1681" s="557"/>
      <c r="M1681" s="401" t="str">
        <f>IFERROR(VLOOKUP($L1681,[4]Insumos!$C$2:$F$517,2,FALSE),"")</f>
        <v/>
      </c>
      <c r="N1681" s="505"/>
      <c r="O1681" s="402" t="str">
        <f>IFERROR(VLOOKUP($L1681,[4]Insumos!$C$2:$F$517,3,FALSE),"")</f>
        <v/>
      </c>
      <c r="P1681" s="337" t="e">
        <f>+Tabla1[[#This Row],[Precio Unitario]]*Tabla1[[#This Row],[Cantidad de Insumos]]</f>
        <v>#VALUE!</v>
      </c>
      <c r="Q1681" s="402" t="str">
        <f>IFERROR(VLOOKUP($L1681,[4]Insumos!$C$2:$F$517,4,FALSE),"")</f>
        <v/>
      </c>
      <c r="R1681" s="571"/>
    </row>
    <row r="1682" spans="2:18" x14ac:dyDescent="0.25">
      <c r="B1682" s="403" t="str">
        <f>IF(Tabla1[[#This Row],[Código_Actividad]]="","",CONCATENATE(Tabla1[[#This Row],[POA]],".",Tabla1[[#This Row],[SRS]],".",Tabla1[[#This Row],[AREA]],".",Tabla1[[#This Row],[TIPO]]))</f>
        <v/>
      </c>
      <c r="C1682" s="403" t="str">
        <f>IF(Tabla1[[#This Row],[Código_Actividad]]="","",'Formulario PPGR1'!#REF!)</f>
        <v/>
      </c>
      <c r="D1682" s="403" t="str">
        <f>IF(Tabla1[[#This Row],[Código_Actividad]]="","",'Formulario PPGR1'!#REF!)</f>
        <v/>
      </c>
      <c r="E1682" s="403" t="str">
        <f>IF(Tabla1[[#This Row],[Código_Actividad]]="","",'Formulario PPGR1'!#REF!)</f>
        <v/>
      </c>
      <c r="F1682" s="403" t="str">
        <f>IF(Tabla1[[#This Row],[Código_Actividad]]="","",'Formulario PPGR1'!#REF!)</f>
        <v/>
      </c>
      <c r="G1682" s="400"/>
      <c r="H1682" s="419" t="str">
        <f>IFERROR(VLOOKUP(Tabla1[[#This Row],[Código_Actividad]],'Formulario PPGR2'!$H$10:$I$1048576,2,FALSE),"")</f>
        <v/>
      </c>
      <c r="I1682" s="336" t="str">
        <f>IFERROR(VLOOKUP(Tabla1[[#This Row],[Código_Actividad]],Tabla2[[Código]:[Total de Acciones ]],15,FALSE),"")</f>
        <v/>
      </c>
      <c r="J1682" s="556"/>
      <c r="K1682" s="558" t="str">
        <f>IFERROR(VLOOKUP($J1682,[15]LSIns!$B$5:$C$45,2,FALSE),"")</f>
        <v/>
      </c>
      <c r="L1682" s="557"/>
      <c r="M1682" s="401" t="str">
        <f>IFERROR(VLOOKUP($L1682,[4]Insumos!$C$2:$F$517,2,FALSE),"")</f>
        <v/>
      </c>
      <c r="N1682" s="505"/>
      <c r="O1682" s="402" t="str">
        <f>IFERROR(VLOOKUP($L1682,[4]Insumos!$C$2:$F$517,3,FALSE),"")</f>
        <v/>
      </c>
      <c r="P1682" s="337" t="e">
        <f>+Tabla1[[#This Row],[Precio Unitario]]*Tabla1[[#This Row],[Cantidad de Insumos]]</f>
        <v>#VALUE!</v>
      </c>
      <c r="Q1682" s="402" t="str">
        <f>IFERROR(VLOOKUP($L1682,[4]Insumos!$C$2:$F$517,4,FALSE),"")</f>
        <v/>
      </c>
      <c r="R1682" s="571"/>
    </row>
    <row r="1683" spans="2:18" x14ac:dyDescent="0.25">
      <c r="B1683" s="403" t="str">
        <f>IF(Tabla1[[#This Row],[Código_Actividad]]="","",CONCATENATE(Tabla1[[#This Row],[POA]],".",Tabla1[[#This Row],[SRS]],".",Tabla1[[#This Row],[AREA]],".",Tabla1[[#This Row],[TIPO]]))</f>
        <v/>
      </c>
      <c r="C1683" s="403" t="str">
        <f>IF(Tabla1[[#This Row],[Código_Actividad]]="","",'Formulario PPGR1'!#REF!)</f>
        <v/>
      </c>
      <c r="D1683" s="403" t="str">
        <f>IF(Tabla1[[#This Row],[Código_Actividad]]="","",'Formulario PPGR1'!#REF!)</f>
        <v/>
      </c>
      <c r="E1683" s="403" t="str">
        <f>IF(Tabla1[[#This Row],[Código_Actividad]]="","",'Formulario PPGR1'!#REF!)</f>
        <v/>
      </c>
      <c r="F1683" s="403" t="str">
        <f>IF(Tabla1[[#This Row],[Código_Actividad]]="","",'Formulario PPGR1'!#REF!)</f>
        <v/>
      </c>
      <c r="G1683" s="400"/>
      <c r="H1683" s="419" t="str">
        <f>IFERROR(VLOOKUP(Tabla1[[#This Row],[Código_Actividad]],'Formulario PPGR2'!$H$10:$I$1048576,2,FALSE),"")</f>
        <v/>
      </c>
      <c r="I1683" s="336" t="str">
        <f>IFERROR(VLOOKUP(Tabla1[[#This Row],[Código_Actividad]],Tabla2[[Código]:[Total de Acciones ]],15,FALSE),"")</f>
        <v/>
      </c>
      <c r="J1683" s="556"/>
      <c r="K1683" s="558" t="str">
        <f>IFERROR(VLOOKUP($J1683,[15]LSIns!$B$5:$C$45,2,FALSE),"")</f>
        <v/>
      </c>
      <c r="L1683" s="557"/>
      <c r="M1683" s="401" t="str">
        <f>IFERROR(VLOOKUP($L1683,[4]Insumos!$C$2:$F$517,2,FALSE),"")</f>
        <v/>
      </c>
      <c r="N1683" s="505"/>
      <c r="O1683" s="402" t="str">
        <f>IFERROR(VLOOKUP($L1683,[4]Insumos!$C$2:$F$517,3,FALSE),"")</f>
        <v/>
      </c>
      <c r="P1683" s="337" t="e">
        <f>+Tabla1[[#This Row],[Precio Unitario]]*Tabla1[[#This Row],[Cantidad de Insumos]]</f>
        <v>#VALUE!</v>
      </c>
      <c r="Q1683" s="402" t="str">
        <f>IFERROR(VLOOKUP($L1683,[4]Insumos!$C$2:$F$517,4,FALSE),"")</f>
        <v/>
      </c>
      <c r="R1683" s="571"/>
    </row>
    <row r="1684" spans="2:18" x14ac:dyDescent="0.25">
      <c r="B1684" s="403" t="str">
        <f>IF(Tabla1[[#This Row],[Código_Actividad]]="","",CONCATENATE(Tabla1[[#This Row],[POA]],".",Tabla1[[#This Row],[SRS]],".",Tabla1[[#This Row],[AREA]],".",Tabla1[[#This Row],[TIPO]]))</f>
        <v/>
      </c>
      <c r="C1684" s="403" t="str">
        <f>IF(Tabla1[[#This Row],[Código_Actividad]]="","",'Formulario PPGR1'!#REF!)</f>
        <v/>
      </c>
      <c r="D1684" s="403" t="str">
        <f>IF(Tabla1[[#This Row],[Código_Actividad]]="","",'Formulario PPGR1'!#REF!)</f>
        <v/>
      </c>
      <c r="E1684" s="403" t="str">
        <f>IF(Tabla1[[#This Row],[Código_Actividad]]="","",'Formulario PPGR1'!#REF!)</f>
        <v/>
      </c>
      <c r="F1684" s="403" t="str">
        <f>IF(Tabla1[[#This Row],[Código_Actividad]]="","",'Formulario PPGR1'!#REF!)</f>
        <v/>
      </c>
      <c r="G1684" s="400"/>
      <c r="H1684" s="419" t="str">
        <f>IFERROR(VLOOKUP(Tabla1[[#This Row],[Código_Actividad]],'Formulario PPGR2'!$H$10:$I$1048576,2,FALSE),"")</f>
        <v/>
      </c>
      <c r="I1684" s="336" t="str">
        <f>IFERROR(VLOOKUP(Tabla1[[#This Row],[Código_Actividad]],Tabla2[[Código]:[Total de Acciones ]],15,FALSE),"")</f>
        <v/>
      </c>
      <c r="J1684" s="556"/>
      <c r="K1684" s="558" t="str">
        <f>IFERROR(VLOOKUP($J1684,[15]LSIns!$B$5:$C$45,2,FALSE),"")</f>
        <v/>
      </c>
      <c r="L1684" s="557"/>
      <c r="M1684" s="401" t="str">
        <f>IFERROR(VLOOKUP($L1684,[4]Insumos!$C$2:$F$517,2,FALSE),"")</f>
        <v/>
      </c>
      <c r="N1684" s="505"/>
      <c r="O1684" s="402" t="str">
        <f>IFERROR(VLOOKUP($L1684,[4]Insumos!$C$2:$F$517,3,FALSE),"")</f>
        <v/>
      </c>
      <c r="P1684" s="337" t="e">
        <f>+Tabla1[[#This Row],[Precio Unitario]]*Tabla1[[#This Row],[Cantidad de Insumos]]</f>
        <v>#VALUE!</v>
      </c>
      <c r="Q1684" s="402" t="str">
        <f>IFERROR(VLOOKUP($L1684,[4]Insumos!$C$2:$F$517,4,FALSE),"")</f>
        <v/>
      </c>
      <c r="R1684" s="571"/>
    </row>
    <row r="1685" spans="2:18" x14ac:dyDescent="0.25">
      <c r="J1685" s="570"/>
      <c r="K1685" s="570"/>
      <c r="L1685" s="570"/>
      <c r="N1685" s="570"/>
      <c r="R1685" s="570"/>
    </row>
    <row r="1686" spans="2:18" x14ac:dyDescent="0.25">
      <c r="J1686" s="570"/>
      <c r="K1686" s="570"/>
      <c r="L1686" s="570"/>
      <c r="N1686" s="570"/>
      <c r="R1686" s="570"/>
    </row>
    <row r="1687" spans="2:18" x14ac:dyDescent="0.25">
      <c r="J1687" s="570"/>
      <c r="K1687" s="570"/>
      <c r="L1687" s="570"/>
      <c r="N1687" s="570"/>
      <c r="R1687" s="570"/>
    </row>
    <row r="1688" spans="2:18" x14ac:dyDescent="0.25">
      <c r="J1688" s="570"/>
      <c r="K1688" s="570"/>
      <c r="L1688" s="570"/>
      <c r="R1688" s="570"/>
    </row>
    <row r="1689" spans="2:18" x14ac:dyDescent="0.25">
      <c r="J1689" s="570"/>
      <c r="K1689" s="570"/>
      <c r="L1689" s="570"/>
      <c r="R1689" s="570"/>
    </row>
    <row r="1690" spans="2:18" x14ac:dyDescent="0.25">
      <c r="J1690" s="570"/>
      <c r="K1690" s="570"/>
      <c r="L1690" s="570"/>
      <c r="R1690" s="570"/>
    </row>
    <row r="1691" spans="2:18" x14ac:dyDescent="0.25">
      <c r="J1691" s="570"/>
      <c r="K1691" s="570"/>
      <c r="L1691" s="570"/>
      <c r="R1691" s="570"/>
    </row>
    <row r="1692" spans="2:18" x14ac:dyDescent="0.25">
      <c r="J1692" s="570"/>
      <c r="K1692" s="570"/>
      <c r="L1692" s="570"/>
      <c r="R1692" s="570"/>
    </row>
    <row r="1693" spans="2:18" x14ac:dyDescent="0.25">
      <c r="J1693" s="570"/>
      <c r="K1693" s="570"/>
      <c r="L1693" s="570"/>
      <c r="R1693" s="570"/>
    </row>
    <row r="1694" spans="2:18" x14ac:dyDescent="0.25">
      <c r="J1694" s="570"/>
      <c r="K1694" s="570"/>
      <c r="L1694" s="570"/>
      <c r="R1694" s="570"/>
    </row>
    <row r="1695" spans="2:18" x14ac:dyDescent="0.25">
      <c r="J1695" s="570"/>
      <c r="K1695" s="570"/>
      <c r="L1695" s="570"/>
      <c r="R1695" s="570"/>
    </row>
    <row r="1696" spans="2:18" x14ac:dyDescent="0.25">
      <c r="J1696" s="570"/>
      <c r="K1696" s="570"/>
      <c r="L1696" s="570"/>
      <c r="R1696" s="570"/>
    </row>
    <row r="1697" spans="10:18" x14ac:dyDescent="0.25">
      <c r="J1697" s="570"/>
      <c r="K1697" s="570"/>
      <c r="L1697" s="570"/>
      <c r="R1697" s="570"/>
    </row>
    <row r="1698" spans="10:18" x14ac:dyDescent="0.25">
      <c r="J1698" s="570"/>
      <c r="K1698" s="570"/>
      <c r="L1698" s="570"/>
      <c r="R1698" s="570"/>
    </row>
    <row r="1699" spans="10:18" x14ac:dyDescent="0.25">
      <c r="J1699" s="570"/>
      <c r="K1699" s="570"/>
      <c r="L1699" s="570"/>
      <c r="R1699" s="570"/>
    </row>
    <row r="1700" spans="10:18" x14ac:dyDescent="0.25">
      <c r="J1700" s="570"/>
      <c r="K1700" s="570"/>
      <c r="L1700" s="570"/>
      <c r="R1700" s="570"/>
    </row>
    <row r="1701" spans="10:18" x14ac:dyDescent="0.25">
      <c r="J1701" s="570"/>
      <c r="K1701" s="570"/>
      <c r="L1701" s="570"/>
      <c r="R1701" s="570"/>
    </row>
    <row r="1702" spans="10:18" x14ac:dyDescent="0.25">
      <c r="J1702" s="570"/>
      <c r="K1702" s="570"/>
      <c r="L1702" s="570"/>
      <c r="R1702" s="570"/>
    </row>
    <row r="1703" spans="10:18" x14ac:dyDescent="0.25">
      <c r="J1703" s="570"/>
      <c r="K1703" s="570"/>
      <c r="L1703" s="570"/>
      <c r="R1703" s="570"/>
    </row>
    <row r="1704" spans="10:18" x14ac:dyDescent="0.25">
      <c r="J1704" s="570"/>
      <c r="K1704" s="570"/>
      <c r="L1704" s="570"/>
      <c r="R1704" s="570"/>
    </row>
    <row r="1705" spans="10:18" x14ac:dyDescent="0.25">
      <c r="J1705" s="570"/>
      <c r="K1705" s="570"/>
      <c r="L1705" s="570"/>
      <c r="R1705" s="570"/>
    </row>
    <row r="1706" spans="10:18" x14ac:dyDescent="0.25">
      <c r="J1706" s="570"/>
      <c r="K1706" s="570"/>
      <c r="L1706" s="570"/>
      <c r="R1706" s="570"/>
    </row>
    <row r="1707" spans="10:18" x14ac:dyDescent="0.25">
      <c r="J1707" s="570"/>
      <c r="K1707" s="570"/>
      <c r="L1707" s="570"/>
      <c r="R1707" s="570"/>
    </row>
    <row r="1708" spans="10:18" x14ac:dyDescent="0.25">
      <c r="J1708" s="570"/>
      <c r="K1708" s="570"/>
      <c r="L1708" s="570"/>
      <c r="R1708" s="570"/>
    </row>
    <row r="1709" spans="10:18" x14ac:dyDescent="0.25">
      <c r="J1709" s="570"/>
      <c r="K1709" s="570"/>
      <c r="L1709" s="570"/>
      <c r="R1709" s="570"/>
    </row>
    <row r="1710" spans="10:18" x14ac:dyDescent="0.25">
      <c r="J1710" s="570"/>
      <c r="K1710" s="570"/>
      <c r="L1710" s="570"/>
      <c r="R1710" s="570"/>
    </row>
    <row r="1711" spans="10:18" x14ac:dyDescent="0.25">
      <c r="J1711" s="570"/>
      <c r="K1711" s="570"/>
      <c r="L1711" s="570"/>
      <c r="R1711" s="570"/>
    </row>
    <row r="1712" spans="10:18" x14ac:dyDescent="0.25">
      <c r="J1712" s="570"/>
      <c r="K1712" s="570"/>
      <c r="L1712" s="570"/>
      <c r="R1712" s="570"/>
    </row>
    <row r="1713" spans="10:18" x14ac:dyDescent="0.25">
      <c r="J1713" s="570"/>
      <c r="K1713" s="570"/>
      <c r="L1713" s="570"/>
      <c r="R1713" s="570"/>
    </row>
    <row r="1714" spans="10:18" x14ac:dyDescent="0.25">
      <c r="J1714" s="570"/>
      <c r="K1714" s="570"/>
      <c r="L1714" s="570"/>
      <c r="R1714" s="570"/>
    </row>
    <row r="1715" spans="10:18" x14ac:dyDescent="0.25">
      <c r="J1715" s="570"/>
      <c r="K1715" s="570"/>
      <c r="L1715" s="570"/>
    </row>
    <row r="1716" spans="10:18" x14ac:dyDescent="0.25">
      <c r="J1716" s="570"/>
      <c r="K1716" s="570"/>
      <c r="L1716" s="570"/>
    </row>
    <row r="1717" spans="10:18" x14ac:dyDescent="0.25">
      <c r="J1717" s="570"/>
      <c r="K1717" s="570"/>
      <c r="L1717" s="570"/>
    </row>
    <row r="1718" spans="10:18" x14ac:dyDescent="0.25">
      <c r="J1718" s="570"/>
      <c r="K1718" s="570"/>
      <c r="L1718" s="570"/>
    </row>
    <row r="1719" spans="10:18" x14ac:dyDescent="0.25">
      <c r="J1719" s="570"/>
      <c r="K1719" s="570"/>
      <c r="L1719" s="570"/>
    </row>
    <row r="1720" spans="10:18" x14ac:dyDescent="0.25">
      <c r="J1720" s="570"/>
      <c r="K1720" s="570"/>
      <c r="L1720" s="570"/>
    </row>
    <row r="1721" spans="10:18" x14ac:dyDescent="0.25">
      <c r="J1721" s="570"/>
      <c r="K1721" s="570"/>
      <c r="L1721" s="570"/>
    </row>
    <row r="1722" spans="10:18" x14ac:dyDescent="0.25">
      <c r="J1722" s="570"/>
      <c r="K1722" s="570"/>
      <c r="L1722" s="570"/>
    </row>
    <row r="1723" spans="10:18" x14ac:dyDescent="0.25">
      <c r="J1723" s="570"/>
      <c r="K1723" s="570"/>
      <c r="L1723" s="570"/>
    </row>
    <row r="1724" spans="10:18" x14ac:dyDescent="0.25">
      <c r="J1724" s="570"/>
      <c r="K1724" s="570"/>
      <c r="L1724" s="570"/>
    </row>
    <row r="1725" spans="10:18" x14ac:dyDescent="0.25">
      <c r="J1725" s="570"/>
      <c r="K1725" s="570"/>
      <c r="L1725" s="570"/>
    </row>
    <row r="1726" spans="10:18" x14ac:dyDescent="0.25">
      <c r="J1726" s="570"/>
      <c r="K1726" s="570"/>
      <c r="L1726" s="570"/>
    </row>
  </sheetData>
  <sheetProtection algorithmName="SHA-512" hashValue="IVu7Ii+TANI5gTraWCMq9ohm3820NUoOnznEpzNWZzsDGZov2P00OOerUJvbumLnz4ucvU6yJlmWAvKuAlbGJg==" saltValue="gZjD3auxd6EYwUCnCMczKA==" spinCount="100000" sheet="1" objects="1" scenarios="1" insertRows="0" deleteColumns="0" deleteRows="0"/>
  <dataValidations disablePrompts="1" count="4">
    <dataValidation type="list" allowBlank="1" showInputMessage="1" showErrorMessage="1" sqref="G9:G1684" xr:uid="{00000000-0002-0000-0300-000000000000}">
      <formula1>CodigoActividad</formula1>
    </dataValidation>
    <dataValidation type="list" allowBlank="1" showInputMessage="1" showErrorMessage="1" sqref="J749:J1684 J9:J747" xr:uid="{00000000-0002-0000-0300-000001000000}">
      <formula1>lsInsumos</formula1>
    </dataValidation>
    <dataValidation type="list" allowBlank="1" showInputMessage="1" showErrorMessage="1" sqref="L628:L631 L639:L644 L662:L665 L633:L637 L652:L656 L646:L650 L658:L660 L667:L669 L671:L679 L681:L688 L690:L692 L694:L695 L698:L701 L704:L705 L707:L708 L711:L712 L715:L720 L722:L725 L730:L731 L734:L737 L741 L745 L747 L749:L753 L755:L760 L762:L1348 L1359:L1684 L9:L625" xr:uid="{00000000-0002-0000-0300-000002000000}">
      <formula1>INDIRECT($K9)</formula1>
    </dataValidation>
    <dataValidation type="list" allowBlank="1" showInputMessage="1" showErrorMessage="1" sqref="R9:R1684" xr:uid="{00000000-0002-0000-0300-000003000000}">
      <formula1>lsFuentesFinanciamiento</formula1>
    </dataValidation>
  </dataValidations>
  <pageMargins left="0.94488188976377996" right="0.15748031496063" top="0.90551181102362199" bottom="0.74803149606299202" header="0.31496062992126" footer="0.31496062992126"/>
  <pageSetup paperSize="5" scale="58" orientation="landscape" r:id="rId1"/>
  <drawing r:id="rId2"/>
  <legacyDrawing r:id="rId3"/>
  <controls>
    <mc:AlternateContent xmlns:mc="http://schemas.openxmlformats.org/markup-compatibility/2006">
      <mc:Choice Requires="x14">
        <control shapeId="10449" r:id="rId4" name="CommandButton1">
          <controlPr defaultSize="0" autoLine="0" r:id="rId5">
            <anchor moveWithCells="1">
              <from>
                <xdr:col>6</xdr:col>
                <xdr:colOff>95250</xdr:colOff>
                <xdr:row>5</xdr:row>
                <xdr:rowOff>76200</xdr:rowOff>
              </from>
              <to>
                <xdr:col>7</xdr:col>
                <xdr:colOff>295275</xdr:colOff>
                <xdr:row>7</xdr:row>
                <xdr:rowOff>38100</xdr:rowOff>
              </to>
            </anchor>
          </controlPr>
        </control>
      </mc:Choice>
      <mc:Fallback>
        <control shapeId="10449" r:id="rId4" name="CommandButton1"/>
      </mc:Fallback>
    </mc:AlternateContent>
  </controls>
  <tableParts count="1">
    <tablePart r:id="rId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rgb="FF7030A0"/>
  </sheetPr>
  <dimension ref="B1:AD65"/>
  <sheetViews>
    <sheetView showGridLines="0" zoomScaleNormal="100" workbookViewId="0">
      <selection activeCell="G18" sqref="G18"/>
    </sheetView>
  </sheetViews>
  <sheetFormatPr baseColWidth="10" defaultColWidth="11.42578125" defaultRowHeight="15" x14ac:dyDescent="0.25"/>
  <cols>
    <col min="1" max="1" width="5" style="2" customWidth="1"/>
    <col min="2" max="6" width="5" style="2" hidden="1" customWidth="1"/>
    <col min="7" max="7" width="31.42578125" style="4" customWidth="1"/>
    <col min="8" max="8" width="17.140625" style="4" customWidth="1"/>
    <col min="9" max="9" width="25.140625" style="4" customWidth="1"/>
    <col min="10" max="10" width="15" style="4" bestFit="1" customWidth="1"/>
    <col min="11" max="11" width="7.7109375" style="4" hidden="1" customWidth="1"/>
    <col min="12" max="12" width="20.5703125" style="4" bestFit="1" customWidth="1"/>
    <col min="13" max="13" width="17.5703125" style="4" customWidth="1"/>
    <col min="14" max="14" width="16.140625" style="4" customWidth="1"/>
    <col min="15" max="15" width="21" style="346" customWidth="1"/>
    <col min="16" max="16" width="23.28515625" style="4" customWidth="1"/>
    <col min="17" max="18" width="11.42578125" style="67"/>
    <col min="19" max="19" width="19.140625" style="67" bestFit="1" customWidth="1"/>
    <col min="20" max="20" width="24.140625" style="67" bestFit="1" customWidth="1"/>
    <col min="21" max="21" width="11.42578125" style="67"/>
    <col min="22" max="29" width="11.42578125" style="66"/>
    <col min="31" max="16384" width="11.42578125" style="2"/>
  </cols>
  <sheetData>
    <row r="1" spans="2:30" s="321" customFormat="1" ht="15" customHeight="1" x14ac:dyDescent="0.25">
      <c r="G1" s="318"/>
      <c r="H1" s="318"/>
      <c r="I1" s="318"/>
      <c r="J1" s="318"/>
      <c r="K1" s="318"/>
      <c r="L1" s="318"/>
      <c r="M1" s="318"/>
      <c r="N1" s="318"/>
      <c r="O1" s="343"/>
      <c r="P1" s="318"/>
      <c r="Q1" s="319"/>
      <c r="R1" s="319"/>
      <c r="S1" s="319"/>
      <c r="T1" s="319"/>
      <c r="U1" s="319"/>
      <c r="V1" s="320"/>
      <c r="W1" s="320"/>
      <c r="X1" s="320"/>
      <c r="Y1" s="320"/>
      <c r="Z1" s="320"/>
      <c r="AA1" s="320"/>
      <c r="AB1" s="320"/>
      <c r="AC1" s="320"/>
      <c r="AD1" s="100"/>
    </row>
    <row r="2" spans="2:30" s="100" customFormat="1" ht="15.75" x14ac:dyDescent="0.25">
      <c r="H2" s="315" t="str">
        <f>'Formulario PPGR1'!G2</f>
        <v>Servicio Nacional de Salud</v>
      </c>
      <c r="L2" s="101"/>
      <c r="M2" s="101"/>
      <c r="N2" s="101"/>
      <c r="O2" s="344"/>
      <c r="P2" s="101"/>
      <c r="Q2" s="101"/>
      <c r="R2" s="101"/>
      <c r="S2" s="101"/>
      <c r="T2" s="101"/>
      <c r="U2" s="101"/>
      <c r="V2" s="117"/>
      <c r="W2" s="113"/>
      <c r="X2" s="113"/>
      <c r="Y2" s="113"/>
      <c r="Z2" s="115"/>
    </row>
    <row r="3" spans="2:30" s="100" customFormat="1" x14ac:dyDescent="0.25">
      <c r="H3" s="316" t="str">
        <f>'Formulario PPGR1'!G3</f>
        <v>Dirección de Planificación y Desarrollo</v>
      </c>
      <c r="L3" s="101"/>
      <c r="M3" s="101"/>
      <c r="N3" s="101"/>
      <c r="O3" s="344"/>
      <c r="P3" s="101"/>
      <c r="Q3" s="101"/>
      <c r="R3" s="101"/>
      <c r="S3" s="101"/>
      <c r="T3" s="101"/>
      <c r="U3" s="101"/>
      <c r="V3" s="117"/>
      <c r="W3" s="113"/>
      <c r="X3" s="113"/>
      <c r="Y3" s="113"/>
      <c r="Z3" s="115"/>
    </row>
    <row r="4" spans="2:30" s="100" customFormat="1" x14ac:dyDescent="0.25">
      <c r="H4" s="317" t="str">
        <f>'Formulario PPGR1'!G4</f>
        <v xml:space="preserve">Plan Operativo Anual </v>
      </c>
      <c r="L4" s="101"/>
      <c r="M4" s="101"/>
      <c r="N4" s="101"/>
      <c r="O4" s="344"/>
      <c r="P4" s="101"/>
      <c r="Q4" s="101"/>
      <c r="R4" s="101"/>
      <c r="S4" s="101"/>
      <c r="T4" s="101"/>
      <c r="U4" s="101"/>
      <c r="V4" s="117"/>
      <c r="W4" s="113"/>
      <c r="X4" s="113"/>
      <c r="Y4" s="113"/>
      <c r="Z4" s="115"/>
    </row>
    <row r="5" spans="2:30" s="100" customFormat="1" x14ac:dyDescent="0.25">
      <c r="H5" s="317" t="s">
        <v>1504</v>
      </c>
      <c r="L5" s="101"/>
      <c r="M5" s="101"/>
      <c r="N5" s="101"/>
      <c r="O5" s="344"/>
      <c r="P5" s="101"/>
      <c r="Q5" s="101"/>
      <c r="R5" s="101"/>
      <c r="S5" s="101"/>
      <c r="T5" s="101"/>
      <c r="U5" s="101"/>
      <c r="V5" s="117"/>
      <c r="W5" s="113"/>
      <c r="X5" s="113"/>
      <c r="Y5" s="113"/>
      <c r="Z5" s="115"/>
    </row>
    <row r="6" spans="2:30" s="321" customFormat="1" x14ac:dyDescent="0.25">
      <c r="G6" s="322"/>
      <c r="H6" s="105" t="str">
        <f>'Formulario PPGR1'!$M$3</f>
        <v>SNS - Dirección Central</v>
      </c>
      <c r="J6" s="100"/>
      <c r="K6" s="100"/>
      <c r="L6" s="101"/>
      <c r="M6" s="101"/>
      <c r="N6" s="101"/>
      <c r="O6" s="344"/>
      <c r="P6" s="101"/>
      <c r="Q6" s="101"/>
      <c r="R6" s="101"/>
      <c r="S6" s="319"/>
      <c r="T6" s="319"/>
      <c r="U6" s="319"/>
      <c r="V6" s="320"/>
      <c r="W6" s="320"/>
      <c r="X6" s="320"/>
      <c r="Y6" s="320"/>
      <c r="Z6" s="320"/>
      <c r="AA6" s="320"/>
      <c r="AB6" s="320"/>
      <c r="AC6" s="320"/>
      <c r="AD6" s="100"/>
    </row>
    <row r="7" spans="2:30" s="321" customFormat="1" ht="18.75" customHeight="1" x14ac:dyDescent="0.25">
      <c r="G7" s="322"/>
      <c r="H7" s="322"/>
      <c r="I7" s="322"/>
      <c r="J7" s="100"/>
      <c r="K7" s="100"/>
      <c r="L7" s="101"/>
      <c r="M7" s="101"/>
      <c r="N7" s="101"/>
      <c r="O7" s="344"/>
      <c r="P7" s="101"/>
      <c r="Q7" s="101"/>
      <c r="R7" s="101"/>
      <c r="S7" s="319"/>
      <c r="T7" s="319"/>
      <c r="U7" s="319"/>
      <c r="V7" s="320"/>
      <c r="W7" s="320"/>
      <c r="X7" s="320"/>
      <c r="Y7" s="320"/>
      <c r="Z7" s="320"/>
      <c r="AA7" s="320"/>
      <c r="AB7" s="320"/>
      <c r="AC7" s="320"/>
      <c r="AD7" s="100"/>
    </row>
    <row r="8" spans="2:30" ht="25.5" x14ac:dyDescent="0.25">
      <c r="B8" s="355" t="s">
        <v>1578</v>
      </c>
      <c r="C8" s="356" t="s">
        <v>1575</v>
      </c>
      <c r="D8" s="356" t="s">
        <v>432</v>
      </c>
      <c r="E8" s="356" t="s">
        <v>1576</v>
      </c>
      <c r="F8" s="357" t="s">
        <v>1577</v>
      </c>
      <c r="G8" s="323" t="s">
        <v>1307</v>
      </c>
      <c r="H8" s="323" t="s">
        <v>1309</v>
      </c>
      <c r="I8" s="323" t="s">
        <v>427</v>
      </c>
      <c r="J8" s="323" t="s">
        <v>425</v>
      </c>
      <c r="K8" s="323" t="s">
        <v>1561</v>
      </c>
      <c r="L8" s="323" t="s">
        <v>426</v>
      </c>
      <c r="M8" s="325" t="s">
        <v>3</v>
      </c>
      <c r="N8" s="324" t="s">
        <v>63</v>
      </c>
      <c r="O8" s="345" t="s">
        <v>67</v>
      </c>
      <c r="P8" s="326" t="s">
        <v>62</v>
      </c>
    </row>
    <row r="9" spans="2:30" x14ac:dyDescent="0.25">
      <c r="B9" s="342" t="str">
        <f>IF(Tabla4[[#This Row],[Tipo de Intervención]]="","",CONCATENATE(Tabla4[[#This Row],[POA]],".",Tabla4[[#This Row],[SRS]],".",Tabla4[[#This Row],[AREA]],".",Tabla4[[#This Row],[TIPO]]))</f>
        <v/>
      </c>
      <c r="C9" s="342" t="str">
        <f>IF(Tabla4[[#This Row],[Tipo de Intervención]]="","",'Formulario PPGR1'!#REF!)</f>
        <v/>
      </c>
      <c r="D9" s="342" t="str">
        <f>IF(Tabla4[[#This Row],[Tipo de Intervención]]="","",'Formulario PPGR1'!#REF!)</f>
        <v/>
      </c>
      <c r="E9" s="342" t="str">
        <f>IF(Tabla4[[#This Row],[Tipo de Intervención]]="","",'Formulario PPGR1'!#REF!)</f>
        <v/>
      </c>
      <c r="F9" s="342" t="str">
        <f>IF(Tabla4[[#This Row],[Tipo de Intervención]]="","",'Formulario PPGR1'!#REF!)</f>
        <v/>
      </c>
      <c r="G9" s="339"/>
      <c r="H9" s="340"/>
      <c r="I9" s="341"/>
      <c r="J9" s="341"/>
      <c r="K9" s="341" t="s">
        <v>1547</v>
      </c>
      <c r="L9" s="342"/>
      <c r="M9" s="342"/>
      <c r="N9" s="342"/>
      <c r="O9" s="347" t="str">
        <f>IFERROR(VLOOKUP($G9,Catalogo!$G$19:$H$24,2,FALSE),"")</f>
        <v/>
      </c>
      <c r="P9" s="348"/>
    </row>
    <row r="10" spans="2:30" x14ac:dyDescent="0.25">
      <c r="B10" s="342" t="str">
        <f>IF(Tabla4[[#This Row],[Tipo de Intervención]]="","",CONCATENATE(Tabla4[[#This Row],[POA]],".",Tabla4[[#This Row],[SRS]],".",Tabla4[[#This Row],[AREA]],".",Tabla4[[#This Row],[TIPO]]))</f>
        <v/>
      </c>
      <c r="C10" s="342" t="str">
        <f>IF(Tabla4[[#This Row],[Tipo de Intervención]]="","",'Formulario PPGR1'!#REF!)</f>
        <v/>
      </c>
      <c r="D10" s="342" t="str">
        <f>IF(Tabla4[[#This Row],[Tipo de Intervención]]="","",'Formulario PPGR1'!#REF!)</f>
        <v/>
      </c>
      <c r="E10" s="342" t="str">
        <f>IF(Tabla4[[#This Row],[Tipo de Intervención]]="","",'Formulario PPGR1'!#REF!)</f>
        <v/>
      </c>
      <c r="F10" s="342" t="str">
        <f>IF(Tabla4[[#This Row],[Tipo de Intervención]]="","",'Formulario PPGR1'!#REF!)</f>
        <v/>
      </c>
      <c r="G10" s="339"/>
      <c r="H10" s="340"/>
      <c r="I10" s="341"/>
      <c r="J10" s="341"/>
      <c r="K10" s="341" t="str">
        <f>IFERROR(VLOOKUP(Tabla4[[#This Row],[Provincia]],Prov!$A$2:$B$156,2,FALSE),"")</f>
        <v/>
      </c>
      <c r="L10" s="342"/>
      <c r="M10" s="342"/>
      <c r="N10" s="342"/>
      <c r="O10" s="347" t="str">
        <f>IFERROR(VLOOKUP($G10,Catalogo!$G$19:$H$24,2,FALSE),"")</f>
        <v/>
      </c>
      <c r="P10" s="348"/>
    </row>
    <row r="11" spans="2:30" x14ac:dyDescent="0.25">
      <c r="B11" s="342" t="str">
        <f>IF(Tabla4[[#This Row],[Tipo de Intervención]]="","",CONCATENATE(Tabla4[[#This Row],[POA]],".",Tabla4[[#This Row],[SRS]],".",Tabla4[[#This Row],[AREA]],".",Tabla4[[#This Row],[TIPO]]))</f>
        <v/>
      </c>
      <c r="C11" s="342" t="str">
        <f>IF(Tabla4[[#This Row],[Tipo de Intervención]]="","",'Formulario PPGR1'!#REF!)</f>
        <v/>
      </c>
      <c r="D11" s="342" t="str">
        <f>IF(Tabla4[[#This Row],[Tipo de Intervención]]="","",'Formulario PPGR1'!#REF!)</f>
        <v/>
      </c>
      <c r="E11" s="342" t="str">
        <f>IF(Tabla4[[#This Row],[Tipo de Intervención]]="","",'Formulario PPGR1'!#REF!)</f>
        <v/>
      </c>
      <c r="F11" s="342" t="str">
        <f>IF(Tabla4[[#This Row],[Tipo de Intervención]]="","",'Formulario PPGR1'!#REF!)</f>
        <v/>
      </c>
      <c r="G11" s="339"/>
      <c r="H11" s="340"/>
      <c r="I11" s="341"/>
      <c r="J11" s="341"/>
      <c r="K11" s="341" t="str">
        <f>IFERROR(VLOOKUP(Tabla4[[#This Row],[Provincia]],Prov!$A$2:$B$156,2,FALSE),"")</f>
        <v/>
      </c>
      <c r="L11" s="342"/>
      <c r="M11" s="342"/>
      <c r="N11" s="342"/>
      <c r="O11" s="347" t="str">
        <f>IFERROR(VLOOKUP($G11,Catalogo!$G$19:$H$24,2,FALSE),"")</f>
        <v/>
      </c>
      <c r="P11" s="348"/>
    </row>
    <row r="12" spans="2:30" x14ac:dyDescent="0.25">
      <c r="B12" s="342" t="str">
        <f>IF(Tabla4[[#This Row],[Tipo de Intervención]]="","",CONCATENATE(Tabla4[[#This Row],[POA]],".",Tabla4[[#This Row],[SRS]],".",Tabla4[[#This Row],[AREA]],".",Tabla4[[#This Row],[TIPO]]))</f>
        <v/>
      </c>
      <c r="C12" s="342" t="str">
        <f>IF(Tabla4[[#This Row],[Tipo de Intervención]]="","",'Formulario PPGR1'!#REF!)</f>
        <v/>
      </c>
      <c r="D12" s="342" t="str">
        <f>IF(Tabla4[[#This Row],[Tipo de Intervención]]="","",'Formulario PPGR1'!#REF!)</f>
        <v/>
      </c>
      <c r="E12" s="342" t="str">
        <f>IF(Tabla4[[#This Row],[Tipo de Intervención]]="","",'Formulario PPGR1'!#REF!)</f>
        <v/>
      </c>
      <c r="F12" s="342" t="str">
        <f>IF(Tabla4[[#This Row],[Tipo de Intervención]]="","",'Formulario PPGR1'!#REF!)</f>
        <v/>
      </c>
      <c r="G12" s="339"/>
      <c r="H12" s="340"/>
      <c r="I12" s="341"/>
      <c r="J12" s="341"/>
      <c r="K12" s="341" t="str">
        <f>IFERROR(VLOOKUP(Tabla4[[#This Row],[Provincia]],Prov!$A$2:$B$156,2,FALSE),"")</f>
        <v/>
      </c>
      <c r="L12" s="342"/>
      <c r="M12" s="342"/>
      <c r="N12" s="342"/>
      <c r="O12" s="347" t="str">
        <f>IFERROR(VLOOKUP($G12,Catalogo!$G$19:$H$24,2,FALSE),"")</f>
        <v/>
      </c>
      <c r="P12" s="348"/>
    </row>
    <row r="13" spans="2:30" x14ac:dyDescent="0.25">
      <c r="B13" s="342" t="str">
        <f>IF(Tabla4[[#This Row],[Tipo de Intervención]]="","",CONCATENATE(Tabla4[[#This Row],[POA]],".",Tabla4[[#This Row],[SRS]],".",Tabla4[[#This Row],[AREA]],".",Tabla4[[#This Row],[TIPO]]))</f>
        <v/>
      </c>
      <c r="C13" s="342" t="str">
        <f>IF(Tabla4[[#This Row],[Tipo de Intervención]]="","",'Formulario PPGR1'!#REF!)</f>
        <v/>
      </c>
      <c r="D13" s="342" t="str">
        <f>IF(Tabla4[[#This Row],[Tipo de Intervención]]="","",'Formulario PPGR1'!#REF!)</f>
        <v/>
      </c>
      <c r="E13" s="342" t="str">
        <f>IF(Tabla4[[#This Row],[Tipo de Intervención]]="","",'Formulario PPGR1'!#REF!)</f>
        <v/>
      </c>
      <c r="F13" s="342" t="str">
        <f>IF(Tabla4[[#This Row],[Tipo de Intervención]]="","",'Formulario PPGR1'!#REF!)</f>
        <v/>
      </c>
      <c r="G13" s="339"/>
      <c r="H13" s="340"/>
      <c r="I13" s="341"/>
      <c r="J13" s="341"/>
      <c r="K13" s="341" t="str">
        <f>IFERROR(VLOOKUP(Tabla4[[#This Row],[Provincia]],Prov!$A$2:$B$156,2,FALSE),"")</f>
        <v/>
      </c>
      <c r="L13" s="342"/>
      <c r="M13" s="342"/>
      <c r="N13" s="342"/>
      <c r="O13" s="347" t="str">
        <f>IFERROR(VLOOKUP($G13,Catalogo!$G$19:$H$24,2,FALSE),"")</f>
        <v/>
      </c>
      <c r="P13" s="348"/>
    </row>
    <row r="14" spans="2:30" x14ac:dyDescent="0.25">
      <c r="B14" s="342" t="str">
        <f>IF(Tabla4[[#This Row],[Tipo de Intervención]]="","",CONCATENATE(Tabla4[[#This Row],[POA]],".",Tabla4[[#This Row],[SRS]],".",Tabla4[[#This Row],[AREA]],".",Tabla4[[#This Row],[TIPO]]))</f>
        <v/>
      </c>
      <c r="C14" s="342" t="str">
        <f>IF(Tabla4[[#This Row],[Tipo de Intervención]]="","",'Formulario PPGR1'!#REF!)</f>
        <v/>
      </c>
      <c r="D14" s="342" t="str">
        <f>IF(Tabla4[[#This Row],[Tipo de Intervención]]="","",'Formulario PPGR1'!#REF!)</f>
        <v/>
      </c>
      <c r="E14" s="342" t="str">
        <f>IF(Tabla4[[#This Row],[Tipo de Intervención]]="","",'Formulario PPGR1'!#REF!)</f>
        <v/>
      </c>
      <c r="F14" s="342" t="str">
        <f>IF(Tabla4[[#This Row],[Tipo de Intervención]]="","",'Formulario PPGR1'!#REF!)</f>
        <v/>
      </c>
      <c r="G14" s="339"/>
      <c r="H14" s="340"/>
      <c r="I14" s="341"/>
      <c r="J14" s="341"/>
      <c r="K14" s="341" t="str">
        <f>IFERROR(VLOOKUP(Tabla4[[#This Row],[Provincia]],Prov!$A$2:$B$156,2,FALSE),"")</f>
        <v/>
      </c>
      <c r="L14" s="342"/>
      <c r="M14" s="342"/>
      <c r="N14" s="342"/>
      <c r="O14" s="347" t="str">
        <f>IFERROR(VLOOKUP($G14,Catalogo!$G$19:$H$24,2,FALSE),"")</f>
        <v/>
      </c>
      <c r="P14" s="348"/>
    </row>
    <row r="15" spans="2:30" x14ac:dyDescent="0.25">
      <c r="B15" s="342" t="str">
        <f>IF(Tabla4[[#This Row],[Tipo de Intervención]]="","",CONCATENATE(Tabla4[[#This Row],[POA]],".",Tabla4[[#This Row],[SRS]],".",Tabla4[[#This Row],[AREA]],".",Tabla4[[#This Row],[TIPO]]))</f>
        <v/>
      </c>
      <c r="C15" s="342" t="str">
        <f>IF(Tabla4[[#This Row],[Tipo de Intervención]]="","",'Formulario PPGR1'!#REF!)</f>
        <v/>
      </c>
      <c r="D15" s="342" t="str">
        <f>IF(Tabla4[[#This Row],[Tipo de Intervención]]="","",'Formulario PPGR1'!#REF!)</f>
        <v/>
      </c>
      <c r="E15" s="342" t="str">
        <f>IF(Tabla4[[#This Row],[Tipo de Intervención]]="","",'Formulario PPGR1'!#REF!)</f>
        <v/>
      </c>
      <c r="F15" s="342" t="str">
        <f>IF(Tabla4[[#This Row],[Tipo de Intervención]]="","",'Formulario PPGR1'!#REF!)</f>
        <v/>
      </c>
      <c r="G15" s="339"/>
      <c r="H15" s="340"/>
      <c r="I15" s="341"/>
      <c r="J15" s="341"/>
      <c r="K15" s="341" t="str">
        <f>IFERROR(VLOOKUP(Tabla4[[#This Row],[Provincia]],Prov!$A$2:$B$156,2,FALSE),"")</f>
        <v/>
      </c>
      <c r="L15" s="342"/>
      <c r="M15" s="342"/>
      <c r="N15" s="342"/>
      <c r="O15" s="347" t="str">
        <f>IFERROR(VLOOKUP($G15,Catalogo!$G$19:$H$24,2,FALSE),"")</f>
        <v/>
      </c>
      <c r="P15" s="348"/>
    </row>
    <row r="16" spans="2:30" x14ac:dyDescent="0.25">
      <c r="B16" s="342" t="str">
        <f>IF(Tabla4[[#This Row],[Tipo de Intervención]]="","",CONCATENATE(Tabla4[[#This Row],[POA]],".",Tabla4[[#This Row],[SRS]],".",Tabla4[[#This Row],[AREA]],".",Tabla4[[#This Row],[TIPO]]))</f>
        <v/>
      </c>
      <c r="C16" s="342" t="str">
        <f>IF(Tabla4[[#This Row],[Tipo de Intervención]]="","",'Formulario PPGR1'!#REF!)</f>
        <v/>
      </c>
      <c r="D16" s="342" t="str">
        <f>IF(Tabla4[[#This Row],[Tipo de Intervención]]="","",'Formulario PPGR1'!#REF!)</f>
        <v/>
      </c>
      <c r="E16" s="342" t="str">
        <f>IF(Tabla4[[#This Row],[Tipo de Intervención]]="","",'Formulario PPGR1'!#REF!)</f>
        <v/>
      </c>
      <c r="F16" s="342" t="str">
        <f>IF(Tabla4[[#This Row],[Tipo de Intervención]]="","",'Formulario PPGR1'!#REF!)</f>
        <v/>
      </c>
      <c r="G16" s="339"/>
      <c r="H16" s="340"/>
      <c r="I16" s="341"/>
      <c r="J16" s="341"/>
      <c r="K16" s="341" t="str">
        <f>IFERROR(VLOOKUP(Tabla4[[#This Row],[Provincia]],Prov!$A$2:$B$156,2,FALSE),"")</f>
        <v/>
      </c>
      <c r="L16" s="342"/>
      <c r="M16" s="342"/>
      <c r="N16" s="342"/>
      <c r="O16" s="347" t="str">
        <f>IFERROR(VLOOKUP($G16,Catalogo!$G$19:$H$24,2,FALSE),"")</f>
        <v/>
      </c>
      <c r="P16" s="348"/>
    </row>
    <row r="17" spans="2:16" x14ac:dyDescent="0.25">
      <c r="B17" s="342" t="str">
        <f>IF(Tabla4[[#This Row],[Tipo de Intervención]]="","",CONCATENATE(Tabla4[[#This Row],[POA]],".",Tabla4[[#This Row],[SRS]],".",Tabla4[[#This Row],[AREA]],".",Tabla4[[#This Row],[TIPO]]))</f>
        <v/>
      </c>
      <c r="C17" s="342" t="str">
        <f>IF(Tabla4[[#This Row],[Tipo de Intervención]]="","",'Formulario PPGR1'!#REF!)</f>
        <v/>
      </c>
      <c r="D17" s="342" t="str">
        <f>IF(Tabla4[[#This Row],[Tipo de Intervención]]="","",'Formulario PPGR1'!#REF!)</f>
        <v/>
      </c>
      <c r="E17" s="342" t="str">
        <f>IF(Tabla4[[#This Row],[Tipo de Intervención]]="","",'Formulario PPGR1'!#REF!)</f>
        <v/>
      </c>
      <c r="F17" s="342" t="str">
        <f>IF(Tabla4[[#This Row],[Tipo de Intervención]]="","",'Formulario PPGR1'!#REF!)</f>
        <v/>
      </c>
      <c r="G17" s="339"/>
      <c r="H17" s="340"/>
      <c r="I17" s="341"/>
      <c r="J17" s="341"/>
      <c r="K17" s="341" t="str">
        <f>IFERROR(VLOOKUP(Tabla4[[#This Row],[Provincia]],Prov!$A$2:$B$156,2,FALSE),"")</f>
        <v/>
      </c>
      <c r="L17" s="342"/>
      <c r="M17" s="342"/>
      <c r="N17" s="342"/>
      <c r="O17" s="347" t="str">
        <f>IFERROR(VLOOKUP($G17,Catalogo!$G$19:$H$24,2,FALSE),"")</f>
        <v/>
      </c>
      <c r="P17" s="348"/>
    </row>
    <row r="18" spans="2:16" x14ac:dyDescent="0.25">
      <c r="B18" s="342" t="str">
        <f>IF(Tabla4[[#This Row],[Tipo de Intervención]]="","",CONCATENATE(Tabla4[[#This Row],[POA]],".",Tabla4[[#This Row],[SRS]],".",Tabla4[[#This Row],[AREA]],".",Tabla4[[#This Row],[TIPO]]))</f>
        <v/>
      </c>
      <c r="C18" s="342" t="str">
        <f>IF(Tabla4[[#This Row],[Tipo de Intervención]]="","",'Formulario PPGR1'!#REF!)</f>
        <v/>
      </c>
      <c r="D18" s="342" t="str">
        <f>IF(Tabla4[[#This Row],[Tipo de Intervención]]="","",'Formulario PPGR1'!#REF!)</f>
        <v/>
      </c>
      <c r="E18" s="342" t="str">
        <f>IF(Tabla4[[#This Row],[Tipo de Intervención]]="","",'Formulario PPGR1'!#REF!)</f>
        <v/>
      </c>
      <c r="F18" s="342" t="str">
        <f>IF(Tabla4[[#This Row],[Tipo de Intervención]]="","",'Formulario PPGR1'!#REF!)</f>
        <v/>
      </c>
      <c r="G18" s="339"/>
      <c r="H18" s="340"/>
      <c r="I18" s="341"/>
      <c r="J18" s="341"/>
      <c r="K18" s="341" t="str">
        <f>IFERROR(VLOOKUP(Tabla4[[#This Row],[Provincia]],Prov!$A$2:$B$156,2,FALSE),"")</f>
        <v/>
      </c>
      <c r="L18" s="342"/>
      <c r="M18" s="342"/>
      <c r="N18" s="342"/>
      <c r="O18" s="347" t="str">
        <f>IFERROR(VLOOKUP($G18,Catalogo!$G$19:$H$24,2,FALSE),"")</f>
        <v/>
      </c>
      <c r="P18" s="348"/>
    </row>
    <row r="19" spans="2:16" ht="25.5" x14ac:dyDescent="0.25">
      <c r="B19" s="342" t="e">
        <f>IF(Tabla4[[#This Row],[Tipo de Intervención]]="","",CONCATENATE(Tabla4[[#This Row],[POA]],".",Tabla4[[#This Row],[SRS]],".",Tabla4[[#This Row],[AREA]],".",Tabla4[[#This Row],[TIPO]]))</f>
        <v>#REF!</v>
      </c>
      <c r="C19" s="342" t="e">
        <f>IF(Tabla4[[#This Row],[Tipo de Intervención]]="","",'Formulario PPGR1'!#REF!)</f>
        <v>#REF!</v>
      </c>
      <c r="D19" s="342" t="e">
        <f>IF(Tabla4[[#This Row],[Tipo de Intervención]]="","",'Formulario PPGR1'!#REF!)</f>
        <v>#REF!</v>
      </c>
      <c r="E19" s="342" t="e">
        <f>IF(Tabla4[[#This Row],[Tipo de Intervención]]="","",'Formulario PPGR1'!#REF!)</f>
        <v>#REF!</v>
      </c>
      <c r="F19" s="342" t="e">
        <f>IF(Tabla4[[#This Row],[Tipo de Intervención]]="","",'Formulario PPGR1'!#REF!)</f>
        <v>#REF!</v>
      </c>
      <c r="G19" s="339" t="s">
        <v>1317</v>
      </c>
      <c r="H19" s="340" t="s">
        <v>429</v>
      </c>
      <c r="I19" s="341" t="s">
        <v>2683</v>
      </c>
      <c r="J19" s="341" t="s">
        <v>1529</v>
      </c>
      <c r="K19" s="341"/>
      <c r="L19" s="342" t="s">
        <v>1414</v>
      </c>
      <c r="M19" s="342" t="s">
        <v>2684</v>
      </c>
      <c r="N19" s="342">
        <v>48000</v>
      </c>
      <c r="O19" s="347" t="str">
        <f>IFERROR(VLOOKUP($G19,Catalogo!$G$19:$H$24,2,FALSE),"")</f>
        <v>2.2.5.1.01</v>
      </c>
      <c r="P19" s="348" t="s">
        <v>1305</v>
      </c>
    </row>
    <row r="20" spans="2:16" ht="25.5" x14ac:dyDescent="0.25">
      <c r="B20" s="342" t="e">
        <f>IF(Tabla4[[#This Row],[Tipo de Intervención]]="","",CONCATENATE(Tabla4[[#This Row],[POA]],".",Tabla4[[#This Row],[SRS]],".",Tabla4[[#This Row],[AREA]],".",Tabla4[[#This Row],[TIPO]]))</f>
        <v>#REF!</v>
      </c>
      <c r="C20" s="342" t="e">
        <f>IF(Tabla4[[#This Row],[Tipo de Intervención]]="","",'Formulario PPGR1'!#REF!)</f>
        <v>#REF!</v>
      </c>
      <c r="D20" s="342" t="e">
        <f>IF(Tabla4[[#This Row],[Tipo de Intervención]]="","",'Formulario PPGR1'!#REF!)</f>
        <v>#REF!</v>
      </c>
      <c r="E20" s="342" t="e">
        <f>IF(Tabla4[[#This Row],[Tipo de Intervención]]="","",'Formulario PPGR1'!#REF!)</f>
        <v>#REF!</v>
      </c>
      <c r="F20" s="342" t="e">
        <f>IF(Tabla4[[#This Row],[Tipo de Intervención]]="","",'Formulario PPGR1'!#REF!)</f>
        <v>#REF!</v>
      </c>
      <c r="G20" s="339" t="s">
        <v>1317</v>
      </c>
      <c r="H20" s="340" t="s">
        <v>429</v>
      </c>
      <c r="I20" s="341" t="s">
        <v>2685</v>
      </c>
      <c r="J20" s="341" t="s">
        <v>1538</v>
      </c>
      <c r="K20" s="341"/>
      <c r="L20" s="342" t="s">
        <v>2686</v>
      </c>
      <c r="M20" s="342" t="s">
        <v>2684</v>
      </c>
      <c r="N20" s="342">
        <v>106800</v>
      </c>
      <c r="O20" s="347" t="str">
        <f>IFERROR(VLOOKUP($G20,Catalogo!$G$19:$H$24,2,FALSE),"")</f>
        <v>2.2.5.1.01</v>
      </c>
      <c r="P20" s="348" t="s">
        <v>1305</v>
      </c>
    </row>
    <row r="21" spans="2:16" ht="25.5" x14ac:dyDescent="0.25">
      <c r="B21" s="342" t="e">
        <f>IF(Tabla4[[#This Row],[Tipo de Intervención]]="","",CONCATENATE(Tabla4[[#This Row],[POA]],".",Tabla4[[#This Row],[SRS]],".",Tabla4[[#This Row],[AREA]],".",Tabla4[[#This Row],[TIPO]]))</f>
        <v>#REF!</v>
      </c>
      <c r="C21" s="342" t="e">
        <f>IF(Tabla4[[#This Row],[Tipo de Intervención]]="","",'Formulario PPGR1'!#REF!)</f>
        <v>#REF!</v>
      </c>
      <c r="D21" s="342" t="e">
        <f>IF(Tabla4[[#This Row],[Tipo de Intervención]]="","",'Formulario PPGR1'!#REF!)</f>
        <v>#REF!</v>
      </c>
      <c r="E21" s="342" t="e">
        <f>IF(Tabla4[[#This Row],[Tipo de Intervención]]="","",'Formulario PPGR1'!#REF!)</f>
        <v>#REF!</v>
      </c>
      <c r="F21" s="342" t="e">
        <f>IF(Tabla4[[#This Row],[Tipo de Intervención]]="","",'Formulario PPGR1'!#REF!)</f>
        <v>#REF!</v>
      </c>
      <c r="G21" s="339" t="s">
        <v>1317</v>
      </c>
      <c r="H21" s="340" t="s">
        <v>429</v>
      </c>
      <c r="I21" s="341" t="s">
        <v>2687</v>
      </c>
      <c r="J21" s="341" t="s">
        <v>1529</v>
      </c>
      <c r="K21" s="341" t="str">
        <f>IFERROR(VLOOKUP([16]!Tabla47[[#This Row],[Provincia]],[17]Prov!$A$2:$B$156,2,FALSE),"")</f>
        <v/>
      </c>
      <c r="L21" s="342" t="s">
        <v>1414</v>
      </c>
      <c r="M21" s="342" t="s">
        <v>2684</v>
      </c>
      <c r="N21" s="342">
        <v>66000</v>
      </c>
      <c r="O21" s="347" t="str">
        <f>IFERROR(VLOOKUP($G21,Catalogo!$G$19:$H$24,2,FALSE),"")</f>
        <v>2.2.5.1.01</v>
      </c>
      <c r="P21" s="348"/>
    </row>
    <row r="22" spans="2:16" ht="25.5" x14ac:dyDescent="0.25">
      <c r="B22" s="342" t="e">
        <f>IF(Tabla4[[#This Row],[Tipo de Intervención]]="","",CONCATENATE(Tabla4[[#This Row],[POA]],".",Tabla4[[#This Row],[SRS]],".",Tabla4[[#This Row],[AREA]],".",Tabla4[[#This Row],[TIPO]]))</f>
        <v>#REF!</v>
      </c>
      <c r="C22" s="342" t="e">
        <f>IF(Tabla4[[#This Row],[Tipo de Intervención]]="","",'Formulario PPGR1'!#REF!)</f>
        <v>#REF!</v>
      </c>
      <c r="D22" s="342" t="e">
        <f>IF(Tabla4[[#This Row],[Tipo de Intervención]]="","",'Formulario PPGR1'!#REF!)</f>
        <v>#REF!</v>
      </c>
      <c r="E22" s="342" t="e">
        <f>IF(Tabla4[[#This Row],[Tipo de Intervención]]="","",'Formulario PPGR1'!#REF!)</f>
        <v>#REF!</v>
      </c>
      <c r="F22" s="342" t="e">
        <f>IF(Tabla4[[#This Row],[Tipo de Intervención]]="","",'Formulario PPGR1'!#REF!)</f>
        <v>#REF!</v>
      </c>
      <c r="G22" s="339" t="s">
        <v>1317</v>
      </c>
      <c r="H22" s="340" t="s">
        <v>429</v>
      </c>
      <c r="I22" s="341" t="s">
        <v>2688</v>
      </c>
      <c r="J22" s="341" t="s">
        <v>1530</v>
      </c>
      <c r="K22" s="341" t="str">
        <f>IFERROR(VLOOKUP([16]!Tabla47[[#This Row],[Provincia]],[17]Prov!$A$2:$B$156,2,FALSE),"")</f>
        <v/>
      </c>
      <c r="L22" s="342" t="s">
        <v>1422</v>
      </c>
      <c r="M22" s="342" t="s">
        <v>2684</v>
      </c>
      <c r="N22" s="342">
        <v>118800</v>
      </c>
      <c r="O22" s="347" t="str">
        <f>IFERROR(VLOOKUP($G22,Catalogo!$G$19:$H$24,2,FALSE),"")</f>
        <v>2.2.5.1.01</v>
      </c>
      <c r="P22" s="348" t="s">
        <v>1305</v>
      </c>
    </row>
    <row r="23" spans="2:16" ht="25.5" x14ac:dyDescent="0.25">
      <c r="B23" s="342" t="e">
        <f>IF(Tabla4[[#This Row],[Tipo de Intervención]]="","",CONCATENATE(Tabla4[[#This Row],[POA]],".",Tabla4[[#This Row],[SRS]],".",Tabla4[[#This Row],[AREA]],".",Tabla4[[#This Row],[TIPO]]))</f>
        <v>#REF!</v>
      </c>
      <c r="C23" s="342" t="e">
        <f>IF(Tabla4[[#This Row],[Tipo de Intervención]]="","",'Formulario PPGR1'!#REF!)</f>
        <v>#REF!</v>
      </c>
      <c r="D23" s="342" t="e">
        <f>IF(Tabla4[[#This Row],[Tipo de Intervención]]="","",'Formulario PPGR1'!#REF!)</f>
        <v>#REF!</v>
      </c>
      <c r="E23" s="342" t="e">
        <f>IF(Tabla4[[#This Row],[Tipo de Intervención]]="","",'Formulario PPGR1'!#REF!)</f>
        <v>#REF!</v>
      </c>
      <c r="F23" s="342" t="e">
        <f>IF(Tabla4[[#This Row],[Tipo de Intervención]]="","",'Formulario PPGR1'!#REF!)</f>
        <v>#REF!</v>
      </c>
      <c r="G23" s="339" t="s">
        <v>1317</v>
      </c>
      <c r="H23" s="340" t="s">
        <v>429</v>
      </c>
      <c r="I23" s="341" t="s">
        <v>2689</v>
      </c>
      <c r="J23" s="341" t="s">
        <v>1538</v>
      </c>
      <c r="K23" s="341" t="str">
        <f>IFERROR(VLOOKUP([16]!Tabla47[[#This Row],[Provincia]],[17]Prov!$A$2:$B$156,2,FALSE),"")</f>
        <v/>
      </c>
      <c r="L23" s="342" t="s">
        <v>1475</v>
      </c>
      <c r="M23" s="342" t="s">
        <v>2684</v>
      </c>
      <c r="N23" s="342">
        <v>180000</v>
      </c>
      <c r="O23" s="347" t="str">
        <f>IFERROR(VLOOKUP($G23,Catalogo!$G$19:$H$24,2,FALSE),"")</f>
        <v>2.2.5.1.01</v>
      </c>
      <c r="P23" s="348" t="s">
        <v>1305</v>
      </c>
    </row>
    <row r="24" spans="2:16" ht="25.5" x14ac:dyDescent="0.25">
      <c r="B24" s="342" t="e">
        <f>IF(Tabla4[[#This Row],[Tipo de Intervención]]="","",CONCATENATE(Tabla4[[#This Row],[POA]],".",Tabla4[[#This Row],[SRS]],".",Tabla4[[#This Row],[AREA]],".",Tabla4[[#This Row],[TIPO]]))</f>
        <v>#REF!</v>
      </c>
      <c r="C24" s="342" t="e">
        <f>IF(Tabla4[[#This Row],[Tipo de Intervención]]="","",'Formulario PPGR1'!#REF!)</f>
        <v>#REF!</v>
      </c>
      <c r="D24" s="342" t="e">
        <f>IF(Tabla4[[#This Row],[Tipo de Intervención]]="","",'Formulario PPGR1'!#REF!)</f>
        <v>#REF!</v>
      </c>
      <c r="E24" s="342" t="e">
        <f>IF(Tabla4[[#This Row],[Tipo de Intervención]]="","",'Formulario PPGR1'!#REF!)</f>
        <v>#REF!</v>
      </c>
      <c r="F24" s="342" t="e">
        <f>IF(Tabla4[[#This Row],[Tipo de Intervención]]="","",'Formulario PPGR1'!#REF!)</f>
        <v>#REF!</v>
      </c>
      <c r="G24" s="339" t="s">
        <v>1317</v>
      </c>
      <c r="H24" s="340" t="s">
        <v>429</v>
      </c>
      <c r="I24" s="341" t="s">
        <v>2690</v>
      </c>
      <c r="J24" s="341" t="s">
        <v>1529</v>
      </c>
      <c r="K24" s="341" t="str">
        <f>IFERROR(VLOOKUP([16]!Tabla47[[#This Row],[Provincia]],[17]Prov!$A$2:$B$156,2,FALSE),"")</f>
        <v/>
      </c>
      <c r="L24" s="342" t="s">
        <v>1414</v>
      </c>
      <c r="M24" s="342" t="s">
        <v>2684</v>
      </c>
      <c r="N24" s="342">
        <v>144000</v>
      </c>
      <c r="O24" s="347" t="str">
        <f>IFERROR(VLOOKUP($G24,Catalogo!$G$19:$H$24,2,FALSE),"")</f>
        <v>2.2.5.1.01</v>
      </c>
      <c r="P24" s="348" t="s">
        <v>1305</v>
      </c>
    </row>
    <row r="25" spans="2:16" ht="25.5" x14ac:dyDescent="0.25">
      <c r="B25" s="342" t="e">
        <f>IF(Tabla4[[#This Row],[Tipo de Intervención]]="","",CONCATENATE(Tabla4[[#This Row],[POA]],".",Tabla4[[#This Row],[SRS]],".",Tabla4[[#This Row],[AREA]],".",Tabla4[[#This Row],[TIPO]]))</f>
        <v>#REF!</v>
      </c>
      <c r="C25" s="342" t="e">
        <f>IF(Tabla4[[#This Row],[Tipo de Intervención]]="","",'Formulario PPGR1'!#REF!)</f>
        <v>#REF!</v>
      </c>
      <c r="D25" s="342" t="e">
        <f>IF(Tabla4[[#This Row],[Tipo de Intervención]]="","",'Formulario PPGR1'!#REF!)</f>
        <v>#REF!</v>
      </c>
      <c r="E25" s="342" t="e">
        <f>IF(Tabla4[[#This Row],[Tipo de Intervención]]="","",'Formulario PPGR1'!#REF!)</f>
        <v>#REF!</v>
      </c>
      <c r="F25" s="342" t="e">
        <f>IF(Tabla4[[#This Row],[Tipo de Intervención]]="","",'Formulario PPGR1'!#REF!)</f>
        <v>#REF!</v>
      </c>
      <c r="G25" s="339" t="s">
        <v>1317</v>
      </c>
      <c r="H25" s="340" t="s">
        <v>433</v>
      </c>
      <c r="I25" s="341" t="s">
        <v>2691</v>
      </c>
      <c r="J25" s="341" t="s">
        <v>1530</v>
      </c>
      <c r="K25" s="341" t="str">
        <f>IFERROR(VLOOKUP([16]!Tabla47[[#This Row],[Provincia]],[17]Prov!$A$2:$B$156,2,FALSE),"")</f>
        <v/>
      </c>
      <c r="L25" s="342" t="s">
        <v>1422</v>
      </c>
      <c r="M25" s="342" t="s">
        <v>2692</v>
      </c>
      <c r="N25" s="342">
        <v>264000</v>
      </c>
      <c r="O25" s="347" t="str">
        <f>IFERROR(VLOOKUP($G25,Catalogo!$G$19:$H$24,2,FALSE),"")</f>
        <v>2.2.5.1.01</v>
      </c>
      <c r="P25" s="348" t="s">
        <v>1305</v>
      </c>
    </row>
    <row r="26" spans="2:16" ht="25.5" x14ac:dyDescent="0.25">
      <c r="B26" s="342" t="e">
        <f>IF(Tabla4[[#This Row],[Tipo de Intervención]]="","",CONCATENATE(Tabla4[[#This Row],[POA]],".",Tabla4[[#This Row],[SRS]],".",Tabla4[[#This Row],[AREA]],".",Tabla4[[#This Row],[TIPO]]))</f>
        <v>#REF!</v>
      </c>
      <c r="C26" s="342" t="e">
        <f>IF(Tabla4[[#This Row],[Tipo de Intervención]]="","",'Formulario PPGR1'!#REF!)</f>
        <v>#REF!</v>
      </c>
      <c r="D26" s="342" t="e">
        <f>IF(Tabla4[[#This Row],[Tipo de Intervención]]="","",'Formulario PPGR1'!#REF!)</f>
        <v>#REF!</v>
      </c>
      <c r="E26" s="342" t="e">
        <f>IF(Tabla4[[#This Row],[Tipo de Intervención]]="","",'Formulario PPGR1'!#REF!)</f>
        <v>#REF!</v>
      </c>
      <c r="F26" s="342" t="e">
        <f>IF(Tabla4[[#This Row],[Tipo de Intervención]]="","",'Formulario PPGR1'!#REF!)</f>
        <v>#REF!</v>
      </c>
      <c r="G26" s="339" t="s">
        <v>1317</v>
      </c>
      <c r="H26" s="340" t="s">
        <v>433</v>
      </c>
      <c r="I26" s="341" t="s">
        <v>2693</v>
      </c>
      <c r="J26" s="341" t="s">
        <v>1538</v>
      </c>
      <c r="K26" s="341" t="str">
        <f>IFERROR(VLOOKUP([16]!Tabla47[[#This Row],[Provincia]],[17]Prov!$A$2:$B$156,2,FALSE),"")</f>
        <v/>
      </c>
      <c r="L26" s="342" t="s">
        <v>1475</v>
      </c>
      <c r="M26" s="342" t="s">
        <v>2692</v>
      </c>
      <c r="N26" s="342">
        <v>240000</v>
      </c>
      <c r="O26" s="347" t="str">
        <f>IFERROR(VLOOKUP($G26,Catalogo!$G$19:$H$24,2,FALSE),"")</f>
        <v>2.2.5.1.01</v>
      </c>
      <c r="P26" s="348" t="s">
        <v>1305</v>
      </c>
    </row>
    <row r="27" spans="2:16" x14ac:dyDescent="0.25">
      <c r="B27" s="342" t="e">
        <f>IF(Tabla4[[#This Row],[Tipo de Intervención]]="","",CONCATENATE(Tabla4[[#This Row],[POA]],".",Tabla4[[#This Row],[SRS]],".",Tabla4[[#This Row],[AREA]],".",Tabla4[[#This Row],[TIPO]]))</f>
        <v>#REF!</v>
      </c>
      <c r="C27" s="342" t="e">
        <f>IF(Tabla4[[#This Row],[Tipo de Intervención]]="","",'Formulario PPGR1'!#REF!)</f>
        <v>#REF!</v>
      </c>
      <c r="D27" s="342" t="e">
        <f>IF(Tabla4[[#This Row],[Tipo de Intervención]]="","",'Formulario PPGR1'!#REF!)</f>
        <v>#REF!</v>
      </c>
      <c r="E27" s="342" t="e">
        <f>IF(Tabla4[[#This Row],[Tipo de Intervención]]="","",'Formulario PPGR1'!#REF!)</f>
        <v>#REF!</v>
      </c>
      <c r="F27" s="342" t="e">
        <f>IF(Tabla4[[#This Row],[Tipo de Intervención]]="","",'Formulario PPGR1'!#REF!)</f>
        <v>#REF!</v>
      </c>
      <c r="G27" s="339" t="s">
        <v>1317</v>
      </c>
      <c r="H27" s="340" t="s">
        <v>429</v>
      </c>
      <c r="I27" s="341" t="s">
        <v>2694</v>
      </c>
      <c r="J27" s="341" t="s">
        <v>1529</v>
      </c>
      <c r="K27" s="341" t="str">
        <f>IFERROR(VLOOKUP([16]!Tabla47[[#This Row],[Provincia]],[17]Prov!$A$2:$B$156,2,FALSE),"")</f>
        <v/>
      </c>
      <c r="L27" s="342" t="s">
        <v>1415</v>
      </c>
      <c r="M27" s="342" t="s">
        <v>2684</v>
      </c>
      <c r="N27" s="342">
        <v>84000</v>
      </c>
      <c r="O27" s="347" t="str">
        <f>IFERROR(VLOOKUP($G27,Catalogo!$G$19:$H$24,2,FALSE),"")</f>
        <v>2.2.5.1.01</v>
      </c>
      <c r="P27" s="348" t="s">
        <v>1305</v>
      </c>
    </row>
    <row r="28" spans="2:16" ht="25.5" x14ac:dyDescent="0.25">
      <c r="B28" s="342" t="e">
        <f>IF(Tabla4[[#This Row],[Tipo de Intervención]]="","",CONCATENATE(Tabla4[[#This Row],[POA]],".",Tabla4[[#This Row],[SRS]],".",Tabla4[[#This Row],[AREA]],".",Tabla4[[#This Row],[TIPO]]))</f>
        <v>#REF!</v>
      </c>
      <c r="C28" s="342" t="e">
        <f>IF(Tabla4[[#This Row],[Tipo de Intervención]]="","",'Formulario PPGR1'!#REF!)</f>
        <v>#REF!</v>
      </c>
      <c r="D28" s="342" t="e">
        <f>IF(Tabla4[[#This Row],[Tipo de Intervención]]="","",'Formulario PPGR1'!#REF!)</f>
        <v>#REF!</v>
      </c>
      <c r="E28" s="342" t="e">
        <f>IF(Tabla4[[#This Row],[Tipo de Intervención]]="","",'Formulario PPGR1'!#REF!)</f>
        <v>#REF!</v>
      </c>
      <c r="F28" s="342" t="e">
        <f>IF(Tabla4[[#This Row],[Tipo de Intervención]]="","",'Formulario PPGR1'!#REF!)</f>
        <v>#REF!</v>
      </c>
      <c r="G28" s="339" t="s">
        <v>1317</v>
      </c>
      <c r="H28" s="340" t="s">
        <v>429</v>
      </c>
      <c r="I28" s="341" t="s">
        <v>2695</v>
      </c>
      <c r="J28" s="341" t="s">
        <v>1530</v>
      </c>
      <c r="K28" s="341" t="str">
        <f>IFERROR(VLOOKUP([16]!Tabla47[[#This Row],[Provincia]],[17]Prov!$A$2:$B$156,2,FALSE),"")</f>
        <v/>
      </c>
      <c r="L28" s="342" t="s">
        <v>1422</v>
      </c>
      <c r="M28" s="342" t="s">
        <v>2684</v>
      </c>
      <c r="N28" s="342">
        <v>360000</v>
      </c>
      <c r="O28" s="347" t="str">
        <f>IFERROR(VLOOKUP($G28,Catalogo!$G$19:$H$24,2,FALSE),"")</f>
        <v>2.2.5.1.01</v>
      </c>
      <c r="P28" s="348" t="s">
        <v>1305</v>
      </c>
    </row>
    <row r="29" spans="2:16" ht="25.5" x14ac:dyDescent="0.25">
      <c r="B29" s="342" t="e">
        <f>IF(Tabla4[[#This Row],[Tipo de Intervención]]="","",CONCATENATE(Tabla4[[#This Row],[POA]],".",Tabla4[[#This Row],[SRS]],".",Tabla4[[#This Row],[AREA]],".",Tabla4[[#This Row],[TIPO]]))</f>
        <v>#REF!</v>
      </c>
      <c r="C29" s="342" t="e">
        <f>IF(Tabla4[[#This Row],[Tipo de Intervención]]="","",'Formulario PPGR1'!#REF!)</f>
        <v>#REF!</v>
      </c>
      <c r="D29" s="342" t="e">
        <f>IF(Tabla4[[#This Row],[Tipo de Intervención]]="","",'Formulario PPGR1'!#REF!)</f>
        <v>#REF!</v>
      </c>
      <c r="E29" s="342" t="e">
        <f>IF(Tabla4[[#This Row],[Tipo de Intervención]]="","",'Formulario PPGR1'!#REF!)</f>
        <v>#REF!</v>
      </c>
      <c r="F29" s="342" t="e">
        <f>IF(Tabla4[[#This Row],[Tipo de Intervención]]="","",'Formulario PPGR1'!#REF!)</f>
        <v>#REF!</v>
      </c>
      <c r="G29" s="339" t="s">
        <v>1317</v>
      </c>
      <c r="H29" s="340" t="s">
        <v>429</v>
      </c>
      <c r="I29" s="341" t="s">
        <v>2696</v>
      </c>
      <c r="J29" s="341" t="s">
        <v>1529</v>
      </c>
      <c r="K29" s="341" t="str">
        <f>IFERROR(VLOOKUP([16]!Tabla47[[#This Row],[Provincia]],[17]Prov!$A$2:$B$156,2,FALSE),"")</f>
        <v/>
      </c>
      <c r="L29" s="342" t="s">
        <v>1414</v>
      </c>
      <c r="M29" s="342" t="s">
        <v>2684</v>
      </c>
      <c r="N29" s="342">
        <v>80000</v>
      </c>
      <c r="O29" s="347" t="str">
        <f>IFERROR(VLOOKUP($G29,Catalogo!$G$19:$H$24,2,FALSE),"")</f>
        <v>2.2.5.1.01</v>
      </c>
      <c r="P29" s="348" t="s">
        <v>1305</v>
      </c>
    </row>
    <row r="30" spans="2:16" x14ac:dyDescent="0.25">
      <c r="B30" s="342" t="e">
        <f>IF(Tabla4[[#This Row],[Tipo de Intervención]]="","",CONCATENATE(Tabla4[[#This Row],[POA]],".",Tabla4[[#This Row],[SRS]],".",Tabla4[[#This Row],[AREA]],".",Tabla4[[#This Row],[TIPO]]))</f>
        <v>#REF!</v>
      </c>
      <c r="C30" s="342" t="e">
        <f>IF(Tabla4[[#This Row],[Tipo de Intervención]]="","",'Formulario PPGR1'!#REF!)</f>
        <v>#REF!</v>
      </c>
      <c r="D30" s="342" t="e">
        <f>IF(Tabla4[[#This Row],[Tipo de Intervención]]="","",'Formulario PPGR1'!#REF!)</f>
        <v>#REF!</v>
      </c>
      <c r="E30" s="342" t="e">
        <f>IF(Tabla4[[#This Row],[Tipo de Intervención]]="","",'Formulario PPGR1'!#REF!)</f>
        <v>#REF!</v>
      </c>
      <c r="F30" s="342" t="e">
        <f>IF(Tabla4[[#This Row],[Tipo de Intervención]]="","",'Formulario PPGR1'!#REF!)</f>
        <v>#REF!</v>
      </c>
      <c r="G30" s="339" t="s">
        <v>1317</v>
      </c>
      <c r="H30" s="340" t="s">
        <v>429</v>
      </c>
      <c r="I30" s="341" t="s">
        <v>2697</v>
      </c>
      <c r="J30" s="341" t="s">
        <v>1529</v>
      </c>
      <c r="K30" s="341" t="str">
        <f>IFERROR(VLOOKUP([16]!Tabla47[[#This Row],[Provincia]],[17]Prov!$A$2:$B$156,2,FALSE),"")</f>
        <v/>
      </c>
      <c r="L30" s="342" t="s">
        <v>1415</v>
      </c>
      <c r="M30" s="342" t="s">
        <v>2684</v>
      </c>
      <c r="N30" s="342">
        <v>120000</v>
      </c>
      <c r="O30" s="347" t="str">
        <f>IFERROR(VLOOKUP($G30,Catalogo!$G$19:$H$24,2,FALSE),"")</f>
        <v>2.2.5.1.01</v>
      </c>
      <c r="P30" s="348" t="s">
        <v>1305</v>
      </c>
    </row>
    <row r="31" spans="2:16" x14ac:dyDescent="0.25">
      <c r="B31" s="342" t="e">
        <f>IF(Tabla4[[#This Row],[Tipo de Intervención]]="","",CONCATENATE(Tabla4[[#This Row],[POA]],".",Tabla4[[#This Row],[SRS]],".",Tabla4[[#This Row],[AREA]],".",Tabla4[[#This Row],[TIPO]]))</f>
        <v>#REF!</v>
      </c>
      <c r="C31" s="342" t="e">
        <f>IF(Tabla4[[#This Row],[Tipo de Intervención]]="","",'Formulario PPGR1'!#REF!)</f>
        <v>#REF!</v>
      </c>
      <c r="D31" s="342" t="e">
        <f>IF(Tabla4[[#This Row],[Tipo de Intervención]]="","",'Formulario PPGR1'!#REF!)</f>
        <v>#REF!</v>
      </c>
      <c r="E31" s="342" t="e">
        <f>IF(Tabla4[[#This Row],[Tipo de Intervención]]="","",'Formulario PPGR1'!#REF!)</f>
        <v>#REF!</v>
      </c>
      <c r="F31" s="342" t="e">
        <f>IF(Tabla4[[#This Row],[Tipo de Intervención]]="","",'Formulario PPGR1'!#REF!)</f>
        <v>#REF!</v>
      </c>
      <c r="G31" s="339" t="s">
        <v>1317</v>
      </c>
      <c r="H31" s="340" t="s">
        <v>429</v>
      </c>
      <c r="I31" s="341" t="s">
        <v>2698</v>
      </c>
      <c r="J31" s="341" t="s">
        <v>1529</v>
      </c>
      <c r="K31" s="341" t="str">
        <f>IFERROR(VLOOKUP([16]!Tabla47[[#This Row],[Provincia]],[17]Prov!$A$2:$B$156,2,FALSE),"")</f>
        <v/>
      </c>
      <c r="L31" s="342" t="s">
        <v>1416</v>
      </c>
      <c r="M31" s="342" t="s">
        <v>2684</v>
      </c>
      <c r="N31" s="342">
        <v>126000</v>
      </c>
      <c r="O31" s="347" t="str">
        <f>IFERROR(VLOOKUP($G31,Catalogo!$G$19:$H$24,2,FALSE),"")</f>
        <v>2.2.5.1.01</v>
      </c>
      <c r="P31" s="348"/>
    </row>
    <row r="32" spans="2:16" ht="25.5" x14ac:dyDescent="0.25">
      <c r="B32" s="342" t="e">
        <f>IF(Tabla4[[#This Row],[Tipo de Intervención]]="","",CONCATENATE(Tabla4[[#This Row],[POA]],".",Tabla4[[#This Row],[SRS]],".",Tabla4[[#This Row],[AREA]],".",Tabla4[[#This Row],[TIPO]]))</f>
        <v>#REF!</v>
      </c>
      <c r="C32" s="342" t="e">
        <f>IF(Tabla4[[#This Row],[Tipo de Intervención]]="","",'Formulario PPGR1'!#REF!)</f>
        <v>#REF!</v>
      </c>
      <c r="D32" s="342" t="e">
        <f>IF(Tabla4[[#This Row],[Tipo de Intervención]]="","",'Formulario PPGR1'!#REF!)</f>
        <v>#REF!</v>
      </c>
      <c r="E32" s="342" t="e">
        <f>IF(Tabla4[[#This Row],[Tipo de Intervención]]="","",'Formulario PPGR1'!#REF!)</f>
        <v>#REF!</v>
      </c>
      <c r="F32" s="342" t="e">
        <f>IF(Tabla4[[#This Row],[Tipo de Intervención]]="","",'Formulario PPGR1'!#REF!)</f>
        <v>#REF!</v>
      </c>
      <c r="G32" s="339" t="s">
        <v>1317</v>
      </c>
      <c r="H32" s="340" t="s">
        <v>429</v>
      </c>
      <c r="I32" s="341" t="s">
        <v>2699</v>
      </c>
      <c r="J32" s="341" t="s">
        <v>1529</v>
      </c>
      <c r="K32" s="341" t="str">
        <f>IFERROR(VLOOKUP([16]!Tabla47[[#This Row],[Provincia]],[17]Prov!$A$2:$B$156,2,FALSE),"")</f>
        <v/>
      </c>
      <c r="L32" s="342" t="s">
        <v>1414</v>
      </c>
      <c r="M32" s="342" t="s">
        <v>2684</v>
      </c>
      <c r="N32" s="342">
        <v>96000</v>
      </c>
      <c r="O32" s="347" t="str">
        <f>IFERROR(VLOOKUP($G32,Catalogo!$G$19:$H$24,2,FALSE),"")</f>
        <v>2.2.5.1.01</v>
      </c>
      <c r="P32" s="348" t="s">
        <v>1305</v>
      </c>
    </row>
    <row r="33" spans="2:16" ht="25.5" x14ac:dyDescent="0.25">
      <c r="B33" s="342" t="e">
        <f>IF(Tabla4[[#This Row],[Tipo de Intervención]]="","",CONCATENATE(Tabla4[[#This Row],[POA]],".",Tabla4[[#This Row],[SRS]],".",Tabla4[[#This Row],[AREA]],".",Tabla4[[#This Row],[TIPO]]))</f>
        <v>#REF!</v>
      </c>
      <c r="C33" s="342" t="e">
        <f>IF(Tabla4[[#This Row],[Tipo de Intervención]]="","",'Formulario PPGR1'!#REF!)</f>
        <v>#REF!</v>
      </c>
      <c r="D33" s="342" t="e">
        <f>IF(Tabla4[[#This Row],[Tipo de Intervención]]="","",'Formulario PPGR1'!#REF!)</f>
        <v>#REF!</v>
      </c>
      <c r="E33" s="342" t="e">
        <f>IF(Tabla4[[#This Row],[Tipo de Intervención]]="","",'Formulario PPGR1'!#REF!)</f>
        <v>#REF!</v>
      </c>
      <c r="F33" s="342" t="e">
        <f>IF(Tabla4[[#This Row],[Tipo de Intervención]]="","",'Formulario PPGR1'!#REF!)</f>
        <v>#REF!</v>
      </c>
      <c r="G33" s="339" t="s">
        <v>1317</v>
      </c>
      <c r="H33" s="340" t="s">
        <v>429</v>
      </c>
      <c r="I33" s="341" t="s">
        <v>2700</v>
      </c>
      <c r="J33" s="341" t="s">
        <v>1529</v>
      </c>
      <c r="K33" s="341" t="str">
        <f>IFERROR(VLOOKUP([16]!Tabla47[[#This Row],[Provincia]],[17]Prov!$A$2:$B$156,2,FALSE),"")</f>
        <v/>
      </c>
      <c r="L33" s="342" t="s">
        <v>1414</v>
      </c>
      <c r="M33" s="342" t="s">
        <v>2684</v>
      </c>
      <c r="N33" s="342">
        <v>135600</v>
      </c>
      <c r="O33" s="347" t="str">
        <f>IFERROR(VLOOKUP($G33,Catalogo!$G$19:$H$24,2,FALSE),"")</f>
        <v>2.2.5.1.01</v>
      </c>
      <c r="P33" s="348" t="s">
        <v>1305</v>
      </c>
    </row>
    <row r="34" spans="2:16" ht="25.5" x14ac:dyDescent="0.25">
      <c r="B34" s="342" t="e">
        <f>IF(Tabla4[[#This Row],[Tipo de Intervención]]="","",CONCATENATE(Tabla4[[#This Row],[POA]],".",Tabla4[[#This Row],[SRS]],".",Tabla4[[#This Row],[AREA]],".",Tabla4[[#This Row],[TIPO]]))</f>
        <v>#REF!</v>
      </c>
      <c r="C34" s="342" t="e">
        <f>IF(Tabla4[[#This Row],[Tipo de Intervención]]="","",'Formulario PPGR1'!#REF!)</f>
        <v>#REF!</v>
      </c>
      <c r="D34" s="342" t="e">
        <f>IF(Tabla4[[#This Row],[Tipo de Intervención]]="","",'Formulario PPGR1'!#REF!)</f>
        <v>#REF!</v>
      </c>
      <c r="E34" s="342" t="e">
        <f>IF(Tabla4[[#This Row],[Tipo de Intervención]]="","",'Formulario PPGR1'!#REF!)</f>
        <v>#REF!</v>
      </c>
      <c r="F34" s="342" t="e">
        <f>IF(Tabla4[[#This Row],[Tipo de Intervención]]="","",'Formulario PPGR1'!#REF!)</f>
        <v>#REF!</v>
      </c>
      <c r="G34" s="339" t="s">
        <v>1317</v>
      </c>
      <c r="H34" s="340" t="s">
        <v>429</v>
      </c>
      <c r="I34" s="341" t="s">
        <v>2701</v>
      </c>
      <c r="J34" s="341" t="s">
        <v>1529</v>
      </c>
      <c r="K34" s="341" t="str">
        <f>IFERROR(VLOOKUP([16]!Tabla47[[#This Row],[Provincia]],[17]Prov!$A$2:$B$156,2,FALSE),"")</f>
        <v/>
      </c>
      <c r="L34" s="342" t="s">
        <v>1414</v>
      </c>
      <c r="M34" s="342" t="s">
        <v>2684</v>
      </c>
      <c r="N34" s="342">
        <v>106000</v>
      </c>
      <c r="O34" s="347" t="str">
        <f>IFERROR(VLOOKUP($G34,Catalogo!$G$19:$H$24,2,FALSE),"")</f>
        <v>2.2.5.1.01</v>
      </c>
      <c r="P34" s="348" t="s">
        <v>1305</v>
      </c>
    </row>
    <row r="35" spans="2:16" ht="25.5" x14ac:dyDescent="0.25">
      <c r="B35" s="342" t="e">
        <f>IF(Tabla4[[#This Row],[Tipo de Intervención]]="","",CONCATENATE(Tabla4[[#This Row],[POA]],".",Tabla4[[#This Row],[SRS]],".",Tabla4[[#This Row],[AREA]],".",Tabla4[[#This Row],[TIPO]]))</f>
        <v>#REF!</v>
      </c>
      <c r="C35" s="342" t="e">
        <f>IF(Tabla4[[#This Row],[Tipo de Intervención]]="","",'Formulario PPGR1'!#REF!)</f>
        <v>#REF!</v>
      </c>
      <c r="D35" s="342" t="e">
        <f>IF(Tabla4[[#This Row],[Tipo de Intervención]]="","",'Formulario PPGR1'!#REF!)</f>
        <v>#REF!</v>
      </c>
      <c r="E35" s="342" t="e">
        <f>IF(Tabla4[[#This Row],[Tipo de Intervención]]="","",'Formulario PPGR1'!#REF!)</f>
        <v>#REF!</v>
      </c>
      <c r="F35" s="342" t="e">
        <f>IF(Tabla4[[#This Row],[Tipo de Intervención]]="","",'Formulario PPGR1'!#REF!)</f>
        <v>#REF!</v>
      </c>
      <c r="G35" s="339" t="s">
        <v>1317</v>
      </c>
      <c r="H35" s="340" t="s">
        <v>429</v>
      </c>
      <c r="I35" s="341" t="s">
        <v>2702</v>
      </c>
      <c r="J35" s="341" t="s">
        <v>1529</v>
      </c>
      <c r="K35" s="341" t="str">
        <f>IFERROR(VLOOKUP([16]!Tabla47[[#This Row],[Provincia]],[17]Prov!$A$2:$B$156,2,FALSE),"")</f>
        <v/>
      </c>
      <c r="L35" s="342" t="s">
        <v>1414</v>
      </c>
      <c r="M35" s="342" t="s">
        <v>2684</v>
      </c>
      <c r="N35" s="342">
        <v>178920</v>
      </c>
      <c r="O35" s="347" t="str">
        <f>IFERROR(VLOOKUP($G35,Catalogo!$G$19:$H$24,2,FALSE),"")</f>
        <v>2.2.5.1.01</v>
      </c>
      <c r="P35" s="348" t="s">
        <v>1305</v>
      </c>
    </row>
    <row r="36" spans="2:16" ht="25.5" x14ac:dyDescent="0.25">
      <c r="B36" s="342" t="e">
        <f>IF(Tabla4[[#This Row],[Tipo de Intervención]]="","",CONCATENATE(Tabla4[[#This Row],[POA]],".",Tabla4[[#This Row],[SRS]],".",Tabla4[[#This Row],[AREA]],".",Tabla4[[#This Row],[TIPO]]))</f>
        <v>#REF!</v>
      </c>
      <c r="C36" s="342" t="e">
        <f>IF(Tabla4[[#This Row],[Tipo de Intervención]]="","",'Formulario PPGR1'!#REF!)</f>
        <v>#REF!</v>
      </c>
      <c r="D36" s="342" t="e">
        <f>IF(Tabla4[[#This Row],[Tipo de Intervención]]="","",'Formulario PPGR1'!#REF!)</f>
        <v>#REF!</v>
      </c>
      <c r="E36" s="342" t="e">
        <f>IF(Tabla4[[#This Row],[Tipo de Intervención]]="","",'Formulario PPGR1'!#REF!)</f>
        <v>#REF!</v>
      </c>
      <c r="F36" s="342" t="e">
        <f>IF(Tabla4[[#This Row],[Tipo de Intervención]]="","",'Formulario PPGR1'!#REF!)</f>
        <v>#REF!</v>
      </c>
      <c r="G36" s="339" t="s">
        <v>1317</v>
      </c>
      <c r="H36" s="340" t="s">
        <v>429</v>
      </c>
      <c r="I36" s="341" t="s">
        <v>2703</v>
      </c>
      <c r="J36" s="341" t="s">
        <v>1530</v>
      </c>
      <c r="K36" s="341" t="str">
        <f>IFERROR(VLOOKUP([16]!Tabla47[[#This Row],[Provincia]],[17]Prov!$A$2:$B$156,2,FALSE),"")</f>
        <v/>
      </c>
      <c r="L36" s="342" t="s">
        <v>1422</v>
      </c>
      <c r="M36" s="342" t="s">
        <v>2684</v>
      </c>
      <c r="N36" s="342">
        <v>30000</v>
      </c>
      <c r="O36" s="347" t="str">
        <f>IFERROR(VLOOKUP($G36,Catalogo!$G$19:$H$24,2,FALSE),"")</f>
        <v>2.2.5.1.01</v>
      </c>
      <c r="P36" s="348" t="s">
        <v>1305</v>
      </c>
    </row>
    <row r="37" spans="2:16" ht="25.5" x14ac:dyDescent="0.25">
      <c r="B37" s="342" t="e">
        <f>IF(Tabla4[[#This Row],[Tipo de Intervención]]="","",CONCATENATE(Tabla4[[#This Row],[POA]],".",Tabla4[[#This Row],[SRS]],".",Tabla4[[#This Row],[AREA]],".",Tabla4[[#This Row],[TIPO]]))</f>
        <v>#REF!</v>
      </c>
      <c r="C37" s="342" t="e">
        <f>IF(Tabla4[[#This Row],[Tipo de Intervención]]="","",'Formulario PPGR1'!#REF!)</f>
        <v>#REF!</v>
      </c>
      <c r="D37" s="342" t="e">
        <f>IF(Tabla4[[#This Row],[Tipo de Intervención]]="","",'Formulario PPGR1'!#REF!)</f>
        <v>#REF!</v>
      </c>
      <c r="E37" s="342" t="e">
        <f>IF(Tabla4[[#This Row],[Tipo de Intervención]]="","",'Formulario PPGR1'!#REF!)</f>
        <v>#REF!</v>
      </c>
      <c r="F37" s="342" t="e">
        <f>IF(Tabla4[[#This Row],[Tipo de Intervención]]="","",'Formulario PPGR1'!#REF!)</f>
        <v>#REF!</v>
      </c>
      <c r="G37" s="339" t="s">
        <v>1317</v>
      </c>
      <c r="H37" s="340" t="s">
        <v>429</v>
      </c>
      <c r="I37" s="341" t="s">
        <v>2703</v>
      </c>
      <c r="J37" s="341" t="s">
        <v>1530</v>
      </c>
      <c r="K37" s="341" t="str">
        <f>IFERROR(VLOOKUP([16]!Tabla47[[#This Row],[Provincia]],[17]Prov!$A$2:$B$156,2,FALSE),"")</f>
        <v/>
      </c>
      <c r="L37" s="342" t="s">
        <v>1422</v>
      </c>
      <c r="M37" s="342" t="s">
        <v>2684</v>
      </c>
      <c r="N37" s="342">
        <v>41980</v>
      </c>
      <c r="O37" s="347" t="str">
        <f>IFERROR(VLOOKUP($G37,Catalogo!$G$19:$H$24,2,FALSE),"")</f>
        <v>2.2.5.1.01</v>
      </c>
      <c r="P37" s="348" t="s">
        <v>1305</v>
      </c>
    </row>
    <row r="38" spans="2:16" ht="25.5" x14ac:dyDescent="0.25">
      <c r="B38" s="342" t="e">
        <f>IF(Tabla4[[#This Row],[Tipo de Intervención]]="","",CONCATENATE(Tabla4[[#This Row],[POA]],".",Tabla4[[#This Row],[SRS]],".",Tabla4[[#This Row],[AREA]],".",Tabla4[[#This Row],[TIPO]]))</f>
        <v>#REF!</v>
      </c>
      <c r="C38" s="342" t="e">
        <f>IF(Tabla4[[#This Row],[Tipo de Intervención]]="","",'Formulario PPGR1'!#REF!)</f>
        <v>#REF!</v>
      </c>
      <c r="D38" s="342" t="e">
        <f>IF(Tabla4[[#This Row],[Tipo de Intervención]]="","",'Formulario PPGR1'!#REF!)</f>
        <v>#REF!</v>
      </c>
      <c r="E38" s="342" t="e">
        <f>IF(Tabla4[[#This Row],[Tipo de Intervención]]="","",'Formulario PPGR1'!#REF!)</f>
        <v>#REF!</v>
      </c>
      <c r="F38" s="342" t="e">
        <f>IF(Tabla4[[#This Row],[Tipo de Intervención]]="","",'Formulario PPGR1'!#REF!)</f>
        <v>#REF!</v>
      </c>
      <c r="G38" s="339" t="s">
        <v>1317</v>
      </c>
      <c r="H38" s="340" t="s">
        <v>429</v>
      </c>
      <c r="I38" s="341" t="s">
        <v>2704</v>
      </c>
      <c r="J38" s="341" t="s">
        <v>1530</v>
      </c>
      <c r="K38" s="341" t="str">
        <f>IFERROR(VLOOKUP([16]!Tabla47[[#This Row],[Provincia]],[17]Prov!$A$2:$B$156,2,FALSE),"")</f>
        <v/>
      </c>
      <c r="L38" s="342" t="s">
        <v>1422</v>
      </c>
      <c r="M38" s="342" t="s">
        <v>2684</v>
      </c>
      <c r="N38" s="342">
        <v>66000</v>
      </c>
      <c r="O38" s="347" t="str">
        <f>IFERROR(VLOOKUP($G38,Catalogo!$G$19:$H$24,2,FALSE),"")</f>
        <v>2.2.5.1.01</v>
      </c>
      <c r="P38" s="348" t="s">
        <v>1305</v>
      </c>
    </row>
    <row r="39" spans="2:16" ht="25.5" x14ac:dyDescent="0.25">
      <c r="B39" s="512" t="e">
        <f>IF(Tabla4[[#This Row],[Tipo de Intervención]]="","",CONCATENATE(Tabla4[[#This Row],[POA]],".",Tabla4[[#This Row],[SRS]],".",Tabla4[[#This Row],[AREA]],".",Tabla4[[#This Row],[TIPO]]))</f>
        <v>#REF!</v>
      </c>
      <c r="C39" s="512" t="e">
        <f>IF(Tabla4[[#This Row],[Tipo de Intervención]]="","",'Formulario PPGR1'!#REF!)</f>
        <v>#REF!</v>
      </c>
      <c r="D39" s="512" t="e">
        <f>IF(Tabla4[[#This Row],[Tipo de Intervención]]="","",'Formulario PPGR1'!#REF!)</f>
        <v>#REF!</v>
      </c>
      <c r="E39" s="512" t="e">
        <f>IF(Tabla4[[#This Row],[Tipo de Intervención]]="","",'Formulario PPGR1'!#REF!)</f>
        <v>#REF!</v>
      </c>
      <c r="F39" s="512" t="e">
        <f>IF(Tabla4[[#This Row],[Tipo de Intervención]]="","",'Formulario PPGR1'!#REF!)</f>
        <v>#REF!</v>
      </c>
      <c r="G39" s="340" t="s">
        <v>1317</v>
      </c>
      <c r="H39" s="340" t="s">
        <v>429</v>
      </c>
      <c r="I39" s="341" t="s">
        <v>2705</v>
      </c>
      <c r="J39" s="341" t="s">
        <v>1538</v>
      </c>
      <c r="K39" s="513" t="str">
        <f>IFERROR(VLOOKUP([16]!Tabla47[[#This Row],[Provincia]],[17]Prov!$A$2:$B$156,2,FALSE),"")</f>
        <v/>
      </c>
      <c r="L39" s="342" t="s">
        <v>1478</v>
      </c>
      <c r="M39" s="342" t="s">
        <v>2684</v>
      </c>
      <c r="N39" s="342">
        <v>180000</v>
      </c>
      <c r="O39" s="349" t="str">
        <f>IFERROR(VLOOKUP($G39,Catalogo!$G$19:$H$24,2,FALSE),"")</f>
        <v>2.2.5.1.01</v>
      </c>
      <c r="P39" s="348" t="s">
        <v>1305</v>
      </c>
    </row>
    <row r="40" spans="2:16" x14ac:dyDescent="0.25">
      <c r="B40" s="512" t="e">
        <f>IF(Tabla4[[#This Row],[Tipo de Intervención]]="","",CONCATENATE(Tabla4[[#This Row],[POA]],".",Tabla4[[#This Row],[SRS]],".",Tabla4[[#This Row],[AREA]],".",Tabla4[[#This Row],[TIPO]]))</f>
        <v>#REF!</v>
      </c>
      <c r="C40" s="512" t="e">
        <f>IF(Tabla4[[#This Row],[Tipo de Intervención]]="","",'Formulario PPGR1'!#REF!)</f>
        <v>#REF!</v>
      </c>
      <c r="D40" s="512" t="e">
        <f>IF(Tabla4[[#This Row],[Tipo de Intervención]]="","",'Formulario PPGR1'!#REF!)</f>
        <v>#REF!</v>
      </c>
      <c r="E40" s="512" t="e">
        <f>IF(Tabla4[[#This Row],[Tipo de Intervención]]="","",'Formulario PPGR1'!#REF!)</f>
        <v>#REF!</v>
      </c>
      <c r="F40" s="512" t="e">
        <f>IF(Tabla4[[#This Row],[Tipo de Intervención]]="","",'Formulario PPGR1'!#REF!)</f>
        <v>#REF!</v>
      </c>
      <c r="G40" s="340" t="s">
        <v>1317</v>
      </c>
      <c r="H40" s="340" t="s">
        <v>429</v>
      </c>
      <c r="I40" s="341" t="s">
        <v>2706</v>
      </c>
      <c r="J40" s="341" t="s">
        <v>1529</v>
      </c>
      <c r="K40" s="513" t="str">
        <f>IFERROR(VLOOKUP([16]!Tabla47[[#This Row],[Provincia]],[17]Prov!$A$2:$B$156,2,FALSE),"")</f>
        <v/>
      </c>
      <c r="L40" s="342" t="s">
        <v>1415</v>
      </c>
      <c r="M40" s="342" t="s">
        <v>2684</v>
      </c>
      <c r="N40" s="342">
        <v>120000</v>
      </c>
      <c r="O40" s="349" t="str">
        <f>IFERROR(VLOOKUP($G40,Catalogo!$G$19:$H$24,2,FALSE),"")</f>
        <v>2.2.5.1.01</v>
      </c>
      <c r="P40" s="348" t="s">
        <v>1305</v>
      </c>
    </row>
    <row r="41" spans="2:16" ht="25.5" x14ac:dyDescent="0.25">
      <c r="B41" s="512" t="e">
        <f>IF(Tabla4[[#This Row],[Tipo de Intervención]]="","",CONCATENATE(Tabla4[[#This Row],[POA]],".",Tabla4[[#This Row],[SRS]],".",Tabla4[[#This Row],[AREA]],".",Tabla4[[#This Row],[TIPO]]))</f>
        <v>#REF!</v>
      </c>
      <c r="C41" s="512" t="e">
        <f>IF(Tabla4[[#This Row],[Tipo de Intervención]]="","",'Formulario PPGR1'!#REF!)</f>
        <v>#REF!</v>
      </c>
      <c r="D41" s="512" t="e">
        <f>IF(Tabla4[[#This Row],[Tipo de Intervención]]="","",'Formulario PPGR1'!#REF!)</f>
        <v>#REF!</v>
      </c>
      <c r="E41" s="512" t="e">
        <f>IF(Tabla4[[#This Row],[Tipo de Intervención]]="","",'Formulario PPGR1'!#REF!)</f>
        <v>#REF!</v>
      </c>
      <c r="F41" s="512" t="e">
        <f>IF(Tabla4[[#This Row],[Tipo de Intervención]]="","",'Formulario PPGR1'!#REF!)</f>
        <v>#REF!</v>
      </c>
      <c r="G41" s="340" t="s">
        <v>1317</v>
      </c>
      <c r="H41" s="340" t="s">
        <v>429</v>
      </c>
      <c r="I41" s="341" t="s">
        <v>2707</v>
      </c>
      <c r="J41" s="341" t="s">
        <v>1530</v>
      </c>
      <c r="K41" s="513" t="str">
        <f>IFERROR(VLOOKUP([16]!Tabla47[[#This Row],[Provincia]],[17]Prov!$A$2:$B$156,2,FALSE),"")</f>
        <v/>
      </c>
      <c r="L41" s="342" t="s">
        <v>1422</v>
      </c>
      <c r="M41" s="342" t="s">
        <v>2684</v>
      </c>
      <c r="N41" s="342">
        <v>156000</v>
      </c>
      <c r="O41" s="349" t="str">
        <f>IFERROR(VLOOKUP($G41,Catalogo!$G$19:$H$24,2,FALSE),"")</f>
        <v>2.2.5.1.01</v>
      </c>
      <c r="P41" s="348" t="s">
        <v>1305</v>
      </c>
    </row>
    <row r="42" spans="2:16" ht="25.5" x14ac:dyDescent="0.25">
      <c r="B42" s="512" t="e">
        <f>IF(Tabla4[[#This Row],[Tipo de Intervención]]="","",CONCATENATE(Tabla4[[#This Row],[POA]],".",Tabla4[[#This Row],[SRS]],".",Tabla4[[#This Row],[AREA]],".",Tabla4[[#This Row],[TIPO]]))</f>
        <v>#REF!</v>
      </c>
      <c r="C42" s="512" t="e">
        <f>IF(Tabla4[[#This Row],[Tipo de Intervención]]="","",'Formulario PPGR1'!#REF!)</f>
        <v>#REF!</v>
      </c>
      <c r="D42" s="512" t="e">
        <f>IF(Tabla4[[#This Row],[Tipo de Intervención]]="","",'Formulario PPGR1'!#REF!)</f>
        <v>#REF!</v>
      </c>
      <c r="E42" s="512" t="e">
        <f>IF(Tabla4[[#This Row],[Tipo de Intervención]]="","",'Formulario PPGR1'!#REF!)</f>
        <v>#REF!</v>
      </c>
      <c r="F42" s="512" t="e">
        <f>IF(Tabla4[[#This Row],[Tipo de Intervención]]="","",'Formulario PPGR1'!#REF!)</f>
        <v>#REF!</v>
      </c>
      <c r="G42" s="340" t="s">
        <v>1317</v>
      </c>
      <c r="H42" s="340" t="s">
        <v>429</v>
      </c>
      <c r="I42" s="341" t="s">
        <v>2708</v>
      </c>
      <c r="J42" s="341" t="s">
        <v>1529</v>
      </c>
      <c r="K42" s="513" t="str">
        <f>IFERROR(VLOOKUP([16]!Tabla47[[#This Row],[Provincia]],[17]Prov!$A$2:$B$156,2,FALSE),"")</f>
        <v/>
      </c>
      <c r="L42" s="342" t="s">
        <v>1414</v>
      </c>
      <c r="M42" s="342" t="s">
        <v>2684</v>
      </c>
      <c r="N42" s="342">
        <v>168000</v>
      </c>
      <c r="O42" s="349" t="str">
        <f>IFERROR(VLOOKUP($G42,Catalogo!$G$19:$H$24,2,FALSE),"")</f>
        <v>2.2.5.1.01</v>
      </c>
      <c r="P42" s="348" t="s">
        <v>1305</v>
      </c>
    </row>
    <row r="43" spans="2:16" ht="25.5" x14ac:dyDescent="0.25">
      <c r="B43" s="512" t="e">
        <f>IF(Tabla4[[#This Row],[Tipo de Intervención]]="","",CONCATENATE(Tabla4[[#This Row],[POA]],".",Tabla4[[#This Row],[SRS]],".",Tabla4[[#This Row],[AREA]],".",Tabla4[[#This Row],[TIPO]]))</f>
        <v>#REF!</v>
      </c>
      <c r="C43" s="512" t="e">
        <f>IF(Tabla4[[#This Row],[Tipo de Intervención]]="","",'Formulario PPGR1'!#REF!)</f>
        <v>#REF!</v>
      </c>
      <c r="D43" s="512" t="e">
        <f>IF(Tabla4[[#This Row],[Tipo de Intervención]]="","",'Formulario PPGR1'!#REF!)</f>
        <v>#REF!</v>
      </c>
      <c r="E43" s="512" t="e">
        <f>IF(Tabla4[[#This Row],[Tipo de Intervención]]="","",'Formulario PPGR1'!#REF!)</f>
        <v>#REF!</v>
      </c>
      <c r="F43" s="512" t="e">
        <f>IF(Tabla4[[#This Row],[Tipo de Intervención]]="","",'Formulario PPGR1'!#REF!)</f>
        <v>#REF!</v>
      </c>
      <c r="G43" s="340" t="s">
        <v>1317</v>
      </c>
      <c r="H43" s="340" t="s">
        <v>429</v>
      </c>
      <c r="I43" s="341" t="s">
        <v>2709</v>
      </c>
      <c r="J43" s="341" t="s">
        <v>1529</v>
      </c>
      <c r="K43" s="513" t="str">
        <f>IFERROR(VLOOKUP([16]!Tabla47[[#This Row],[Provincia]],[17]Prov!$A$2:$B$156,2,FALSE),"")</f>
        <v/>
      </c>
      <c r="L43" s="342" t="s">
        <v>1414</v>
      </c>
      <c r="M43" s="342" t="s">
        <v>2684</v>
      </c>
      <c r="N43" s="342">
        <v>120000</v>
      </c>
      <c r="O43" s="349" t="str">
        <f>IFERROR(VLOOKUP($G43,Catalogo!$G$19:$H$24,2,FALSE),"")</f>
        <v>2.2.5.1.01</v>
      </c>
      <c r="P43" s="348" t="s">
        <v>1305</v>
      </c>
    </row>
    <row r="44" spans="2:16" x14ac:dyDescent="0.25">
      <c r="B44" s="512" t="str">
        <f>IF(Tabla4[[#This Row],[Tipo de Intervención]]="","",CONCATENATE(Tabla4[[#This Row],[POA]],".",Tabla4[[#This Row],[SRS]],".",Tabla4[[#This Row],[AREA]],".",Tabla4[[#This Row],[TIPO]]))</f>
        <v/>
      </c>
      <c r="C44" s="512" t="str">
        <f>IF(Tabla4[[#This Row],[Tipo de Intervención]]="","",'Formulario PPGR1'!#REF!)</f>
        <v/>
      </c>
      <c r="D44" s="512" t="str">
        <f>IF(Tabla4[[#This Row],[Tipo de Intervención]]="","",'Formulario PPGR1'!#REF!)</f>
        <v/>
      </c>
      <c r="E44" s="512" t="str">
        <f>IF(Tabla4[[#This Row],[Tipo de Intervención]]="","",'Formulario PPGR1'!#REF!)</f>
        <v/>
      </c>
      <c r="F44" s="512" t="str">
        <f>IF(Tabla4[[#This Row],[Tipo de Intervención]]="","",'Formulario PPGR1'!#REF!)</f>
        <v/>
      </c>
      <c r="G44" s="340"/>
      <c r="H44" s="340"/>
      <c r="I44" s="341"/>
      <c r="J44" s="341"/>
      <c r="K44" s="513" t="s">
        <v>1547</v>
      </c>
      <c r="L44" s="342"/>
      <c r="M44" s="342"/>
      <c r="N44" s="342"/>
      <c r="O44" s="349" t="str">
        <f>IFERROR(VLOOKUP($G44,Catalogo!$G$19:$H$24,2,FALSE),"")</f>
        <v/>
      </c>
      <c r="P44" s="348"/>
    </row>
    <row r="45" spans="2:16" x14ac:dyDescent="0.25">
      <c r="B45" s="512" t="str">
        <f>IF(Tabla4[[#This Row],[Tipo de Intervención]]="","",CONCATENATE(Tabla4[[#This Row],[POA]],".",Tabla4[[#This Row],[SRS]],".",Tabla4[[#This Row],[AREA]],".",Tabla4[[#This Row],[TIPO]]))</f>
        <v/>
      </c>
      <c r="C45" s="512" t="str">
        <f>IF(Tabla4[[#This Row],[Tipo de Intervención]]="","",'Formulario PPGR1'!#REF!)</f>
        <v/>
      </c>
      <c r="D45" s="512" t="str">
        <f>IF(Tabla4[[#This Row],[Tipo de Intervención]]="","",'Formulario PPGR1'!#REF!)</f>
        <v/>
      </c>
      <c r="E45" s="512" t="str">
        <f>IF(Tabla4[[#This Row],[Tipo de Intervención]]="","",'Formulario PPGR1'!#REF!)</f>
        <v/>
      </c>
      <c r="F45" s="512" t="str">
        <f>IF(Tabla4[[#This Row],[Tipo de Intervención]]="","",'Formulario PPGR1'!#REF!)</f>
        <v/>
      </c>
      <c r="G45" s="340"/>
      <c r="H45" s="340"/>
      <c r="I45" s="341"/>
      <c r="J45" s="341"/>
      <c r="K45" s="513" t="s">
        <v>1547</v>
      </c>
      <c r="L45" s="342"/>
      <c r="M45" s="342"/>
      <c r="N45" s="342"/>
      <c r="O45" s="349" t="str">
        <f>IFERROR(VLOOKUP($G45,Catalogo!$G$19:$H$24,2,FALSE),"")</f>
        <v/>
      </c>
      <c r="P45" s="348"/>
    </row>
    <row r="46" spans="2:16" ht="25.5" x14ac:dyDescent="0.25">
      <c r="B46" s="512" t="e">
        <f>IF(Tabla4[[#This Row],[Tipo de Intervención]]="","",CONCATENATE(Tabla4[[#This Row],[POA]],".",Tabla4[[#This Row],[SRS]],".",Tabla4[[#This Row],[AREA]],".",Tabla4[[#This Row],[TIPO]]))</f>
        <v>#REF!</v>
      </c>
      <c r="C46" s="512" t="e">
        <f>IF(Tabla4[[#This Row],[Tipo de Intervención]]="","",'Formulario PPGR1'!#REF!)</f>
        <v>#REF!</v>
      </c>
      <c r="D46" s="512" t="e">
        <f>IF(Tabla4[[#This Row],[Tipo de Intervención]]="","",'Formulario PPGR1'!#REF!)</f>
        <v>#REF!</v>
      </c>
      <c r="E46" s="512" t="e">
        <f>IF(Tabla4[[#This Row],[Tipo de Intervención]]="","",'Formulario PPGR1'!#REF!)</f>
        <v>#REF!</v>
      </c>
      <c r="F46" s="512" t="e">
        <f>IF(Tabla4[[#This Row],[Tipo de Intervención]]="","",'Formulario PPGR1'!#REF!)</f>
        <v>#REF!</v>
      </c>
      <c r="G46" s="340" t="s">
        <v>1320</v>
      </c>
      <c r="H46" s="340" t="s">
        <v>429</v>
      </c>
      <c r="I46" s="341" t="s">
        <v>2653</v>
      </c>
      <c r="J46" s="341" t="s">
        <v>1529</v>
      </c>
      <c r="K46" s="513" t="s">
        <v>1547</v>
      </c>
      <c r="L46" s="342" t="s">
        <v>1414</v>
      </c>
      <c r="M46" s="342" t="s">
        <v>2654</v>
      </c>
      <c r="N46" s="342">
        <v>125000</v>
      </c>
      <c r="O46" s="349" t="str">
        <f>IFERROR(VLOOKUP($G46,Catalogo!$G$19:$H$24,2,FALSE),"")</f>
        <v>2.7.1.7.01</v>
      </c>
      <c r="P46" s="348"/>
    </row>
    <row r="47" spans="2:16" ht="25.5" x14ac:dyDescent="0.25">
      <c r="B47" s="512" t="e">
        <f>IF(Tabla4[[#This Row],[Tipo de Intervención]]="","",CONCATENATE(Tabla4[[#This Row],[POA]],".",Tabla4[[#This Row],[SRS]],".",Tabla4[[#This Row],[AREA]],".",Tabla4[[#This Row],[TIPO]]))</f>
        <v>#REF!</v>
      </c>
      <c r="C47" s="512" t="e">
        <f>IF(Tabla4[[#This Row],[Tipo de Intervención]]="","",'Formulario PPGR1'!#REF!)</f>
        <v>#REF!</v>
      </c>
      <c r="D47" s="512" t="e">
        <f>IF(Tabla4[[#This Row],[Tipo de Intervención]]="","",'Formulario PPGR1'!#REF!)</f>
        <v>#REF!</v>
      </c>
      <c r="E47" s="512" t="e">
        <f>IF(Tabla4[[#This Row],[Tipo de Intervención]]="","",'Formulario PPGR1'!#REF!)</f>
        <v>#REF!</v>
      </c>
      <c r="F47" s="512" t="e">
        <f>IF(Tabla4[[#This Row],[Tipo de Intervención]]="","",'Formulario PPGR1'!#REF!)</f>
        <v>#REF!</v>
      </c>
      <c r="G47" s="340" t="s">
        <v>1320</v>
      </c>
      <c r="H47" s="340" t="s">
        <v>429</v>
      </c>
      <c r="I47" s="341" t="s">
        <v>2655</v>
      </c>
      <c r="J47" s="341" t="s">
        <v>1529</v>
      </c>
      <c r="K47" s="513" t="s">
        <v>1547</v>
      </c>
      <c r="L47" s="342" t="s">
        <v>1414</v>
      </c>
      <c r="M47" s="342" t="s">
        <v>2654</v>
      </c>
      <c r="N47" s="342">
        <v>125000</v>
      </c>
      <c r="O47" s="349" t="str">
        <f>IFERROR(VLOOKUP($G47,Catalogo!$G$19:$H$24,2,FALSE),"")</f>
        <v>2.7.1.7.01</v>
      </c>
      <c r="P47" s="348"/>
    </row>
    <row r="48" spans="2:16" ht="25.5" x14ac:dyDescent="0.25">
      <c r="B48" s="512" t="e">
        <f>IF(Tabla4[[#This Row],[Tipo de Intervención]]="","",CONCATENATE(Tabla4[[#This Row],[POA]],".",Tabla4[[#This Row],[SRS]],".",Tabla4[[#This Row],[AREA]],".",Tabla4[[#This Row],[TIPO]]))</f>
        <v>#REF!</v>
      </c>
      <c r="C48" s="512" t="e">
        <f>IF(Tabla4[[#This Row],[Tipo de Intervención]]="","",'Formulario PPGR1'!#REF!)</f>
        <v>#REF!</v>
      </c>
      <c r="D48" s="512" t="e">
        <f>IF(Tabla4[[#This Row],[Tipo de Intervención]]="","",'Formulario PPGR1'!#REF!)</f>
        <v>#REF!</v>
      </c>
      <c r="E48" s="512" t="e">
        <f>IF(Tabla4[[#This Row],[Tipo de Intervención]]="","",'Formulario PPGR1'!#REF!)</f>
        <v>#REF!</v>
      </c>
      <c r="F48" s="512" t="e">
        <f>IF(Tabla4[[#This Row],[Tipo de Intervención]]="","",'Formulario PPGR1'!#REF!)</f>
        <v>#REF!</v>
      </c>
      <c r="G48" s="340" t="s">
        <v>1320</v>
      </c>
      <c r="H48" s="340" t="s">
        <v>429</v>
      </c>
      <c r="I48" s="341" t="s">
        <v>2656</v>
      </c>
      <c r="J48" s="341" t="s">
        <v>1529</v>
      </c>
      <c r="K48" s="513" t="s">
        <v>1547</v>
      </c>
      <c r="L48" s="342" t="s">
        <v>1414</v>
      </c>
      <c r="M48" s="342" t="s">
        <v>2654</v>
      </c>
      <c r="N48" s="342">
        <v>250000</v>
      </c>
      <c r="O48" s="349" t="str">
        <f>IFERROR(VLOOKUP($G48,Catalogo!$G$19:$H$24,2,FALSE),"")</f>
        <v>2.7.1.7.01</v>
      </c>
      <c r="P48" s="348"/>
    </row>
    <row r="49" spans="2:16" x14ac:dyDescent="0.25">
      <c r="B49" s="512" t="e">
        <f>IF(Tabla4[[#This Row],[Tipo de Intervención]]="","",CONCATENATE(Tabla4[[#This Row],[POA]],".",Tabla4[[#This Row],[SRS]],".",Tabla4[[#This Row],[AREA]],".",Tabla4[[#This Row],[TIPO]]))</f>
        <v>#REF!</v>
      </c>
      <c r="C49" s="512" t="e">
        <f>IF(Tabla4[[#This Row],[Tipo de Intervención]]="","",'Formulario PPGR1'!#REF!)</f>
        <v>#REF!</v>
      </c>
      <c r="D49" s="512" t="e">
        <f>IF(Tabla4[[#This Row],[Tipo de Intervención]]="","",'Formulario PPGR1'!#REF!)</f>
        <v>#REF!</v>
      </c>
      <c r="E49" s="512" t="e">
        <f>IF(Tabla4[[#This Row],[Tipo de Intervención]]="","",'Formulario PPGR1'!#REF!)</f>
        <v>#REF!</v>
      </c>
      <c r="F49" s="512" t="e">
        <f>IF(Tabla4[[#This Row],[Tipo de Intervención]]="","",'Formulario PPGR1'!#REF!)</f>
        <v>#REF!</v>
      </c>
      <c r="G49" s="340" t="s">
        <v>1320</v>
      </c>
      <c r="H49" s="340" t="s">
        <v>429</v>
      </c>
      <c r="I49" s="341" t="s">
        <v>2657</v>
      </c>
      <c r="J49" s="341" t="s">
        <v>1529</v>
      </c>
      <c r="K49" s="513" t="s">
        <v>1547</v>
      </c>
      <c r="L49" s="342" t="s">
        <v>1416</v>
      </c>
      <c r="M49" s="342" t="s">
        <v>2654</v>
      </c>
      <c r="N49" s="342">
        <v>125000</v>
      </c>
      <c r="O49" s="349" t="str">
        <f>IFERROR(VLOOKUP($G49,Catalogo!$G$19:$H$24,2,FALSE),"")</f>
        <v>2.7.1.7.01</v>
      </c>
      <c r="P49" s="348"/>
    </row>
    <row r="50" spans="2:16" x14ac:dyDescent="0.25">
      <c r="B50" s="512" t="e">
        <f>IF(Tabla4[[#This Row],[Tipo de Intervención]]="","",CONCATENATE(Tabla4[[#This Row],[POA]],".",Tabla4[[#This Row],[SRS]],".",Tabla4[[#This Row],[AREA]],".",Tabla4[[#This Row],[TIPO]]))</f>
        <v>#REF!</v>
      </c>
      <c r="C50" s="512" t="e">
        <f>IF(Tabla4[[#This Row],[Tipo de Intervención]]="","",'Formulario PPGR1'!#REF!)</f>
        <v>#REF!</v>
      </c>
      <c r="D50" s="512" t="e">
        <f>IF(Tabla4[[#This Row],[Tipo de Intervención]]="","",'Formulario PPGR1'!#REF!)</f>
        <v>#REF!</v>
      </c>
      <c r="E50" s="512" t="e">
        <f>IF(Tabla4[[#This Row],[Tipo de Intervención]]="","",'Formulario PPGR1'!#REF!)</f>
        <v>#REF!</v>
      </c>
      <c r="F50" s="512" t="e">
        <f>IF(Tabla4[[#This Row],[Tipo de Intervención]]="","",'Formulario PPGR1'!#REF!)</f>
        <v>#REF!</v>
      </c>
      <c r="G50" s="340" t="s">
        <v>1320</v>
      </c>
      <c r="H50" s="340" t="s">
        <v>429</v>
      </c>
      <c r="I50" s="341" t="s">
        <v>2658</v>
      </c>
      <c r="J50" s="341" t="s">
        <v>1529</v>
      </c>
      <c r="K50" s="513" t="s">
        <v>1547</v>
      </c>
      <c r="L50" s="342" t="s">
        <v>1416</v>
      </c>
      <c r="M50" s="342" t="s">
        <v>2654</v>
      </c>
      <c r="N50" s="342">
        <v>125000</v>
      </c>
      <c r="O50" s="349" t="str">
        <f>IFERROR(VLOOKUP($G50,Catalogo!$G$19:$H$24,2,FALSE),"")</f>
        <v>2.7.1.7.01</v>
      </c>
      <c r="P50" s="348"/>
    </row>
    <row r="51" spans="2:16" x14ac:dyDescent="0.25">
      <c r="B51" s="512" t="e">
        <f>IF(Tabla4[[#This Row],[Tipo de Intervención]]="","",CONCATENATE(Tabla4[[#This Row],[POA]],".",Tabla4[[#This Row],[SRS]],".",Tabla4[[#This Row],[AREA]],".",Tabla4[[#This Row],[TIPO]]))</f>
        <v>#REF!</v>
      </c>
      <c r="C51" s="512" t="e">
        <f>IF(Tabla4[[#This Row],[Tipo de Intervención]]="","",'Formulario PPGR1'!#REF!)</f>
        <v>#REF!</v>
      </c>
      <c r="D51" s="512" t="e">
        <f>IF(Tabla4[[#This Row],[Tipo de Intervención]]="","",'Formulario PPGR1'!#REF!)</f>
        <v>#REF!</v>
      </c>
      <c r="E51" s="512" t="e">
        <f>IF(Tabla4[[#This Row],[Tipo de Intervención]]="","",'Formulario PPGR1'!#REF!)</f>
        <v>#REF!</v>
      </c>
      <c r="F51" s="512" t="e">
        <f>IF(Tabla4[[#This Row],[Tipo de Intervención]]="","",'Formulario PPGR1'!#REF!)</f>
        <v>#REF!</v>
      </c>
      <c r="G51" s="340" t="s">
        <v>1320</v>
      </c>
      <c r="H51" s="340" t="s">
        <v>429</v>
      </c>
      <c r="I51" s="341" t="s">
        <v>2659</v>
      </c>
      <c r="J51" s="341" t="s">
        <v>1529</v>
      </c>
      <c r="K51" s="513" t="s">
        <v>1547</v>
      </c>
      <c r="L51" s="342" t="s">
        <v>1417</v>
      </c>
      <c r="M51" s="342" t="s">
        <v>2654</v>
      </c>
      <c r="N51" s="342">
        <v>125000</v>
      </c>
      <c r="O51" s="349" t="str">
        <f>IFERROR(VLOOKUP($G51,Catalogo!$G$19:$H$24,2,FALSE),"")</f>
        <v>2.7.1.7.01</v>
      </c>
      <c r="P51" s="348"/>
    </row>
    <row r="52" spans="2:16" ht="25.5" x14ac:dyDescent="0.25">
      <c r="B52" s="342" t="e">
        <f>IF(Tabla4[[#This Row],[Tipo de Intervención]]="","",CONCATENATE(Tabla4[[#This Row],[POA]],".",Tabla4[[#This Row],[SRS]],".",Tabla4[[#This Row],[AREA]],".",Tabla4[[#This Row],[TIPO]]))</f>
        <v>#REF!</v>
      </c>
      <c r="C52" s="342" t="e">
        <f>IF(Tabla4[[#This Row],[Tipo de Intervención]]="","",'Formulario PPGR1'!#REF!)</f>
        <v>#REF!</v>
      </c>
      <c r="D52" s="342" t="e">
        <f>IF(Tabla4[[#This Row],[Tipo de Intervención]]="","",'Formulario PPGR1'!#REF!)</f>
        <v>#REF!</v>
      </c>
      <c r="E52" s="342" t="e">
        <f>IF(Tabla4[[#This Row],[Tipo de Intervención]]="","",'Formulario PPGR1'!#REF!)</f>
        <v>#REF!</v>
      </c>
      <c r="F52" s="342" t="e">
        <f>IF(Tabla4[[#This Row],[Tipo de Intervención]]="","",'Formulario PPGR1'!#REF!)</f>
        <v>#REF!</v>
      </c>
      <c r="G52" s="339" t="s">
        <v>1320</v>
      </c>
      <c r="H52" s="340" t="s">
        <v>429</v>
      </c>
      <c r="I52" s="341" t="s">
        <v>2660</v>
      </c>
      <c r="J52" s="341" t="s">
        <v>1529</v>
      </c>
      <c r="K52" s="341" t="s">
        <v>1547</v>
      </c>
      <c r="L52" s="342" t="s">
        <v>1415</v>
      </c>
      <c r="M52" s="342" t="s">
        <v>2654</v>
      </c>
      <c r="N52" s="342">
        <v>250000</v>
      </c>
      <c r="O52" s="347" t="str">
        <f>IFERROR(VLOOKUP($G52,Catalogo!$G$19:$H$24,2,FALSE),"")</f>
        <v>2.7.1.7.01</v>
      </c>
      <c r="P52" s="348"/>
    </row>
    <row r="53" spans="2:16" ht="25.5" x14ac:dyDescent="0.25">
      <c r="B53" s="342" t="e">
        <f>IF(Tabla4[[#This Row],[Tipo de Intervención]]="","",CONCATENATE(Tabla4[[#This Row],[POA]],".",Tabla4[[#This Row],[SRS]],".",Tabla4[[#This Row],[AREA]],".",Tabla4[[#This Row],[TIPO]]))</f>
        <v>#REF!</v>
      </c>
      <c r="C53" s="342" t="e">
        <f>IF(Tabla4[[#This Row],[Tipo de Intervención]]="","",'Formulario PPGR1'!#REF!)</f>
        <v>#REF!</v>
      </c>
      <c r="D53" s="342" t="e">
        <f>IF(Tabla4[[#This Row],[Tipo de Intervención]]="","",'Formulario PPGR1'!#REF!)</f>
        <v>#REF!</v>
      </c>
      <c r="E53" s="342" t="e">
        <f>IF(Tabla4[[#This Row],[Tipo de Intervención]]="","",'Formulario PPGR1'!#REF!)</f>
        <v>#REF!</v>
      </c>
      <c r="F53" s="342" t="e">
        <f>IF(Tabla4[[#This Row],[Tipo de Intervención]]="","",'Formulario PPGR1'!#REF!)</f>
        <v>#REF!</v>
      </c>
      <c r="G53" s="339" t="s">
        <v>1320</v>
      </c>
      <c r="H53" s="340" t="s">
        <v>429</v>
      </c>
      <c r="I53" s="341" t="s">
        <v>2661</v>
      </c>
      <c r="J53" s="341" t="s">
        <v>1529</v>
      </c>
      <c r="K53" s="341" t="s">
        <v>1547</v>
      </c>
      <c r="L53" s="342" t="s">
        <v>1416</v>
      </c>
      <c r="M53" s="342" t="s">
        <v>2654</v>
      </c>
      <c r="N53" s="342">
        <v>125000</v>
      </c>
      <c r="O53" s="347" t="str">
        <f>IFERROR(VLOOKUP($G53,Catalogo!$G$19:$H$24,2,FALSE),"")</f>
        <v>2.7.1.7.01</v>
      </c>
      <c r="P53" s="348"/>
    </row>
    <row r="54" spans="2:16" x14ac:dyDescent="0.25">
      <c r="B54" s="342" t="e">
        <f>IF(Tabla4[[#This Row],[Tipo de Intervención]]="","",CONCATENATE(Tabla4[[#This Row],[POA]],".",Tabla4[[#This Row],[SRS]],".",Tabla4[[#This Row],[AREA]],".",Tabla4[[#This Row],[TIPO]]))</f>
        <v>#REF!</v>
      </c>
      <c r="C54" s="342" t="e">
        <f>IF(Tabla4[[#This Row],[Tipo de Intervención]]="","",'Formulario PPGR1'!#REF!)</f>
        <v>#REF!</v>
      </c>
      <c r="D54" s="342" t="e">
        <f>IF(Tabla4[[#This Row],[Tipo de Intervención]]="","",'Formulario PPGR1'!#REF!)</f>
        <v>#REF!</v>
      </c>
      <c r="E54" s="342" t="e">
        <f>IF(Tabla4[[#This Row],[Tipo de Intervención]]="","",'Formulario PPGR1'!#REF!)</f>
        <v>#REF!</v>
      </c>
      <c r="F54" s="342" t="e">
        <f>IF(Tabla4[[#This Row],[Tipo de Intervención]]="","",'Formulario PPGR1'!#REF!)</f>
        <v>#REF!</v>
      </c>
      <c r="G54" s="340" t="s">
        <v>1320</v>
      </c>
      <c r="H54" s="340" t="s">
        <v>429</v>
      </c>
      <c r="I54" s="341" t="s">
        <v>2662</v>
      </c>
      <c r="J54" s="341" t="s">
        <v>1529</v>
      </c>
      <c r="K54" s="341" t="s">
        <v>1547</v>
      </c>
      <c r="L54" s="342" t="s">
        <v>1416</v>
      </c>
      <c r="M54" s="342" t="s">
        <v>2654</v>
      </c>
      <c r="N54" s="342">
        <v>125000</v>
      </c>
      <c r="O54" s="349"/>
      <c r="P54" s="348"/>
    </row>
    <row r="55" spans="2:16" ht="15" customHeight="1" x14ac:dyDescent="0.25">
      <c r="B55" s="342" t="e">
        <f>IF(Tabla4[[#This Row],[Tipo de Intervención]]="","",CONCATENATE(Tabla4[[#This Row],[POA]],".",Tabla4[[#This Row],[SRS]],".",Tabla4[[#This Row],[AREA]],".",Tabla4[[#This Row],[TIPO]]))</f>
        <v>#REF!</v>
      </c>
      <c r="C55" s="342" t="e">
        <f>IF(Tabla4[[#This Row],[Tipo de Intervención]]="","",'Formulario PPGR1'!#REF!)</f>
        <v>#REF!</v>
      </c>
      <c r="D55" s="342" t="e">
        <f>IF(Tabla4[[#This Row],[Tipo de Intervención]]="","",'Formulario PPGR1'!#REF!)</f>
        <v>#REF!</v>
      </c>
      <c r="E55" s="342" t="e">
        <f>IF(Tabla4[[#This Row],[Tipo de Intervención]]="","",'Formulario PPGR1'!#REF!)</f>
        <v>#REF!</v>
      </c>
      <c r="F55" s="342" t="e">
        <f>IF(Tabla4[[#This Row],[Tipo de Intervención]]="","",'Formulario PPGR1'!#REF!)</f>
        <v>#REF!</v>
      </c>
      <c r="G55" s="340" t="s">
        <v>1320</v>
      </c>
      <c r="H55" s="340" t="s">
        <v>429</v>
      </c>
      <c r="I55" s="341" t="s">
        <v>2663</v>
      </c>
      <c r="J55" s="341" t="s">
        <v>1530</v>
      </c>
      <c r="K55" s="341" t="s">
        <v>1550</v>
      </c>
      <c r="L55" s="342" t="s">
        <v>1422</v>
      </c>
      <c r="M55" s="342" t="s">
        <v>2654</v>
      </c>
      <c r="N55" s="342">
        <v>125000</v>
      </c>
      <c r="O55" s="347" t="str">
        <f>IFERROR(VLOOKUP($G55,Catalogo!$G$19:$H$24,2,FALSE),"")</f>
        <v>2.7.1.7.01</v>
      </c>
      <c r="P55" s="348"/>
    </row>
    <row r="56" spans="2:16" ht="38.25" x14ac:dyDescent="0.25">
      <c r="B56" s="342" t="e">
        <f>IF(Tabla4[[#This Row],[Tipo de Intervención]]="","",CONCATENATE(Tabla4[[#This Row],[POA]],".",Tabla4[[#This Row],[SRS]],".",Tabla4[[#This Row],[AREA]],".",Tabla4[[#This Row],[TIPO]]))</f>
        <v>#REF!</v>
      </c>
      <c r="C56" s="342" t="e">
        <f>IF(Tabla4[[#This Row],[Tipo de Intervención]]="","",'Formulario PPGR1'!#REF!)</f>
        <v>#REF!</v>
      </c>
      <c r="D56" s="342" t="e">
        <f>IF(Tabla4[[#This Row],[Tipo de Intervención]]="","",'Formulario PPGR1'!#REF!)</f>
        <v>#REF!</v>
      </c>
      <c r="E56" s="342" t="e">
        <f>IF(Tabla4[[#This Row],[Tipo de Intervención]]="","",'Formulario PPGR1'!#REF!)</f>
        <v>#REF!</v>
      </c>
      <c r="F56" s="342" t="e">
        <f>IF(Tabla4[[#This Row],[Tipo de Intervención]]="","",'Formulario PPGR1'!#REF!)</f>
        <v>#REF!</v>
      </c>
      <c r="G56" s="340" t="s">
        <v>1320</v>
      </c>
      <c r="H56" s="340" t="s">
        <v>429</v>
      </c>
      <c r="I56" s="341" t="s">
        <v>2664</v>
      </c>
      <c r="J56" s="341" t="s">
        <v>1538</v>
      </c>
      <c r="K56" s="341" t="s">
        <v>1557</v>
      </c>
      <c r="L56" s="342" t="s">
        <v>1477</v>
      </c>
      <c r="M56" s="342" t="s">
        <v>2654</v>
      </c>
      <c r="N56" s="342">
        <v>175000</v>
      </c>
      <c r="O56" s="347" t="str">
        <f>IFERROR(VLOOKUP($G56,Catalogo!$G$19:$H$24,2,FALSE),"")</f>
        <v>2.7.1.7.01</v>
      </c>
      <c r="P56" s="348"/>
    </row>
    <row r="57" spans="2:16" ht="15" customHeight="1" x14ac:dyDescent="0.25">
      <c r="B57" s="342" t="e">
        <f>IF(Tabla4[[#This Row],[Tipo de Intervención]]="","",CONCATENATE(Tabla4[[#This Row],[POA]],".",Tabla4[[#This Row],[SRS]],".",Tabla4[[#This Row],[AREA]],".",Tabla4[[#This Row],[TIPO]]))</f>
        <v>#REF!</v>
      </c>
      <c r="C57" s="342" t="e">
        <f>IF(Tabla4[[#This Row],[Tipo de Intervención]]="","",'Formulario PPGR1'!#REF!)</f>
        <v>#REF!</v>
      </c>
      <c r="D57" s="342" t="e">
        <f>IF(Tabla4[[#This Row],[Tipo de Intervención]]="","",'Formulario PPGR1'!#REF!)</f>
        <v>#REF!</v>
      </c>
      <c r="E57" s="342" t="e">
        <f>IF(Tabla4[[#This Row],[Tipo de Intervención]]="","",'Formulario PPGR1'!#REF!)</f>
        <v>#REF!</v>
      </c>
      <c r="F57" s="342" t="e">
        <f>IF(Tabla4[[#This Row],[Tipo de Intervención]]="","",'Formulario PPGR1'!#REF!)</f>
        <v>#REF!</v>
      </c>
      <c r="G57" s="340" t="s">
        <v>1320</v>
      </c>
      <c r="H57" s="340" t="s">
        <v>429</v>
      </c>
      <c r="I57" s="341" t="s">
        <v>2665</v>
      </c>
      <c r="J57" s="341" t="s">
        <v>1538</v>
      </c>
      <c r="K57" s="341" t="s">
        <v>1557</v>
      </c>
      <c r="L57" s="342" t="s">
        <v>1477</v>
      </c>
      <c r="M57" s="342" t="s">
        <v>2654</v>
      </c>
      <c r="N57" s="342">
        <v>175000</v>
      </c>
      <c r="O57" s="347" t="str">
        <f>IFERROR(VLOOKUP($G57,Catalogo!$G$19:$H$24,2,FALSE),"")</f>
        <v>2.7.1.7.01</v>
      </c>
      <c r="P57" s="348"/>
    </row>
    <row r="58" spans="2:16" ht="15" customHeight="1" x14ac:dyDescent="0.25">
      <c r="B58" s="342" t="e">
        <f>IF(Tabla4[[#This Row],[Tipo de Intervención]]="","",CONCATENATE(Tabla4[[#This Row],[POA]],".",Tabla4[[#This Row],[SRS]],".",Tabla4[[#This Row],[AREA]],".",Tabla4[[#This Row],[TIPO]]))</f>
        <v>#REF!</v>
      </c>
      <c r="C58" s="342" t="e">
        <f>IF(Tabla4[[#This Row],[Tipo de Intervención]]="","",'Formulario PPGR1'!#REF!)</f>
        <v>#REF!</v>
      </c>
      <c r="D58" s="342" t="e">
        <f>IF(Tabla4[[#This Row],[Tipo de Intervención]]="","",'Formulario PPGR1'!#REF!)</f>
        <v>#REF!</v>
      </c>
      <c r="E58" s="342" t="e">
        <f>IF(Tabla4[[#This Row],[Tipo de Intervención]]="","",'Formulario PPGR1'!#REF!)</f>
        <v>#REF!</v>
      </c>
      <c r="F58" s="342" t="e">
        <f>IF(Tabla4[[#This Row],[Tipo de Intervención]]="","",'Formulario PPGR1'!#REF!)</f>
        <v>#REF!</v>
      </c>
      <c r="G58" s="340" t="s">
        <v>146</v>
      </c>
      <c r="H58" s="340" t="s">
        <v>429</v>
      </c>
      <c r="I58" s="341" t="s">
        <v>2666</v>
      </c>
      <c r="J58" s="341" t="s">
        <v>1538</v>
      </c>
      <c r="K58" s="341" t="s">
        <v>1557</v>
      </c>
      <c r="L58" s="342" t="s">
        <v>1476</v>
      </c>
      <c r="M58" s="342" t="s">
        <v>2654</v>
      </c>
      <c r="N58" s="342">
        <v>300000</v>
      </c>
      <c r="O58" s="347" t="str">
        <f>IFERROR(VLOOKUP($G58,Catalogo!$G$19:$H$24,2,FALSE),"")</f>
        <v>2.7.1.1.01</v>
      </c>
      <c r="P58" s="348"/>
    </row>
    <row r="59" spans="2:16" ht="15" customHeight="1" x14ac:dyDescent="0.25">
      <c r="B59" s="342" t="e">
        <f>IF(Tabla4[[#This Row],[Tipo de Intervención]]="","",CONCATENATE(Tabla4[[#This Row],[POA]],".",Tabla4[[#This Row],[SRS]],".",Tabla4[[#This Row],[AREA]],".",Tabla4[[#This Row],[TIPO]]))</f>
        <v>#REF!</v>
      </c>
      <c r="C59" s="342" t="e">
        <f>IF(Tabla4[[#This Row],[Tipo de Intervención]]="","",'Formulario PPGR1'!#REF!)</f>
        <v>#REF!</v>
      </c>
      <c r="D59" s="342" t="e">
        <f>IF(Tabla4[[#This Row],[Tipo de Intervención]]="","",'Formulario PPGR1'!#REF!)</f>
        <v>#REF!</v>
      </c>
      <c r="E59" s="342" t="e">
        <f>IF(Tabla4[[#This Row],[Tipo de Intervención]]="","",'Formulario PPGR1'!#REF!)</f>
        <v>#REF!</v>
      </c>
      <c r="F59" s="342" t="e">
        <f>IF(Tabla4[[#This Row],[Tipo de Intervención]]="","",'Formulario PPGR1'!#REF!)</f>
        <v>#REF!</v>
      </c>
      <c r="G59" s="340" t="s">
        <v>146</v>
      </c>
      <c r="H59" s="340" t="s">
        <v>429</v>
      </c>
      <c r="I59" s="341" t="s">
        <v>2667</v>
      </c>
      <c r="J59" s="341" t="s">
        <v>1530</v>
      </c>
      <c r="K59" s="341" t="s">
        <v>1550</v>
      </c>
      <c r="L59" s="342" t="s">
        <v>1422</v>
      </c>
      <c r="M59" s="342" t="s">
        <v>2654</v>
      </c>
      <c r="N59" s="342">
        <v>200000</v>
      </c>
      <c r="O59" s="347" t="str">
        <f>IFERROR(VLOOKUP(#REF!,Catalogo!$G$19:$H$24,2,FALSE),"")</f>
        <v/>
      </c>
      <c r="P59" s="348"/>
    </row>
    <row r="60" spans="2:16" ht="15" customHeight="1" x14ac:dyDescent="0.25">
      <c r="B60" s="342" t="e">
        <f>IF(Tabla4[[#This Row],[Tipo de Intervención]]="","",CONCATENATE(Tabla4[[#This Row],[POA]],".",Tabla4[[#This Row],[SRS]],".",Tabla4[[#This Row],[AREA]],".",Tabla4[[#This Row],[TIPO]]))</f>
        <v>#REF!</v>
      </c>
      <c r="C60" s="342" t="e">
        <f>IF(Tabla4[[#This Row],[Tipo de Intervención]]="","",'Formulario PPGR1'!#REF!)</f>
        <v>#REF!</v>
      </c>
      <c r="D60" s="342" t="e">
        <f>IF(Tabla4[[#This Row],[Tipo de Intervención]]="","",'Formulario PPGR1'!#REF!)</f>
        <v>#REF!</v>
      </c>
      <c r="E60" s="342" t="e">
        <f>IF(Tabla4[[#This Row],[Tipo de Intervención]]="","",'Formulario PPGR1'!#REF!)</f>
        <v>#REF!</v>
      </c>
      <c r="F60" s="342" t="e">
        <f>IF(Tabla4[[#This Row],[Tipo de Intervención]]="","",'Formulario PPGR1'!#REF!)</f>
        <v>#REF!</v>
      </c>
      <c r="G60" s="358" t="s">
        <v>146</v>
      </c>
      <c r="H60" s="340" t="s">
        <v>430</v>
      </c>
      <c r="I60" s="341" t="s">
        <v>1529</v>
      </c>
      <c r="J60" s="341" t="s">
        <v>1529</v>
      </c>
      <c r="K60" s="341" t="s">
        <v>1547</v>
      </c>
      <c r="L60" s="342" t="s">
        <v>1414</v>
      </c>
      <c r="M60" s="342" t="s">
        <v>2654</v>
      </c>
      <c r="N60" s="342">
        <v>300000</v>
      </c>
      <c r="O60" s="347" t="str">
        <f>IFERROR(VLOOKUP($G59,Catalogo!$G$19:$H$24,2,FALSE),"")</f>
        <v>2.7.1.1.01</v>
      </c>
      <c r="P60" s="348"/>
    </row>
    <row r="61" spans="2:16" ht="15" customHeight="1" x14ac:dyDescent="0.25">
      <c r="B61" s="342" t="str">
        <f>IF(Tabla4[[#This Row],[Tipo de Intervención]]="","",CONCATENATE(Tabla4[[#This Row],[POA]],".",Tabla4[[#This Row],[SRS]],".",Tabla4[[#This Row],[AREA]],".",Tabla4[[#This Row],[TIPO]]))</f>
        <v/>
      </c>
      <c r="C61" s="342" t="str">
        <f>IF(Tabla4[[#This Row],[Tipo de Intervención]]="","",'Formulario PPGR1'!#REF!)</f>
        <v/>
      </c>
      <c r="D61" s="342" t="str">
        <f>IF(Tabla4[[#This Row],[Tipo de Intervención]]="","",'Formulario PPGR1'!#REF!)</f>
        <v/>
      </c>
      <c r="E61" s="342" t="str">
        <f>IF(Tabla4[[#This Row],[Tipo de Intervención]]="","",'Formulario PPGR1'!#REF!)</f>
        <v/>
      </c>
      <c r="F61" s="342" t="str">
        <f>IF(Tabla4[[#This Row],[Tipo de Intervención]]="","",'Formulario PPGR1'!#REF!)</f>
        <v/>
      </c>
      <c r="G61" s="340"/>
      <c r="H61" s="340"/>
      <c r="I61" s="341"/>
      <c r="J61" s="341"/>
      <c r="K61" s="341" t="str">
        <f>IFERROR(VLOOKUP(Tabla4[[#This Row],[Provincia]],Prov!$A$2:$B$156,2,FALSE),"")</f>
        <v/>
      </c>
      <c r="L61" s="342"/>
      <c r="M61" s="342"/>
      <c r="N61" s="342"/>
      <c r="O61" s="347" t="str">
        <f>IFERROR(VLOOKUP($G61,Catalogo!$G$19:$H$24,2,FALSE),"")</f>
        <v/>
      </c>
      <c r="P61" s="348"/>
    </row>
    <row r="62" spans="2:16" ht="15" customHeight="1" x14ac:dyDescent="0.25">
      <c r="B62" s="342" t="str">
        <f>IF(Tabla4[[#This Row],[Tipo de Intervención]]="","",CONCATENATE(Tabla4[[#This Row],[POA]],".",Tabla4[[#This Row],[SRS]],".",Tabla4[[#This Row],[AREA]],".",Tabla4[[#This Row],[TIPO]]))</f>
        <v/>
      </c>
      <c r="C62" s="342" t="str">
        <f>IF(Tabla4[[#This Row],[Tipo de Intervención]]="","",'Formulario PPGR1'!#REF!)</f>
        <v/>
      </c>
      <c r="D62" s="342" t="str">
        <f>IF(Tabla4[[#This Row],[Tipo de Intervención]]="","",'Formulario PPGR1'!#REF!)</f>
        <v/>
      </c>
      <c r="E62" s="342" t="str">
        <f>IF(Tabla4[[#This Row],[Tipo de Intervención]]="","",'Formulario PPGR1'!#REF!)</f>
        <v/>
      </c>
      <c r="F62" s="342" t="str">
        <f>IF(Tabla4[[#This Row],[Tipo de Intervención]]="","",'Formulario PPGR1'!#REF!)</f>
        <v/>
      </c>
      <c r="G62" s="340"/>
      <c r="H62" s="340"/>
      <c r="I62" s="341"/>
      <c r="J62" s="341"/>
      <c r="K62" s="341" t="str">
        <f>IFERROR(VLOOKUP(Tabla4[[#This Row],[Provincia]],Prov!$A$2:$B$156,2,FALSE),"")</f>
        <v/>
      </c>
      <c r="L62" s="342"/>
      <c r="M62" s="342"/>
      <c r="N62" s="342"/>
      <c r="O62" s="347" t="str">
        <f>IFERROR(VLOOKUP($G62,Catalogo!$G$19:$H$24,2,FALSE),"")</f>
        <v/>
      </c>
      <c r="P62" s="348"/>
    </row>
    <row r="63" spans="2:16" ht="15" customHeight="1" x14ac:dyDescent="0.25">
      <c r="B63" s="342" t="str">
        <f>IF(Tabla4[[#This Row],[Tipo de Intervención]]="","",CONCATENATE(Tabla4[[#This Row],[POA]],".",Tabla4[[#This Row],[SRS]],".",Tabla4[[#This Row],[AREA]],".",Tabla4[[#This Row],[TIPO]]))</f>
        <v/>
      </c>
      <c r="C63" s="342" t="str">
        <f>IF(Tabla4[[#This Row],[Tipo de Intervención]]="","",'Formulario PPGR1'!#REF!)</f>
        <v/>
      </c>
      <c r="D63" s="342" t="str">
        <f>IF(Tabla4[[#This Row],[Tipo de Intervención]]="","",'Formulario PPGR1'!#REF!)</f>
        <v/>
      </c>
      <c r="E63" s="342" t="str">
        <f>IF(Tabla4[[#This Row],[Tipo de Intervención]]="","",'Formulario PPGR1'!#REF!)</f>
        <v/>
      </c>
      <c r="F63" s="342" t="str">
        <f>IF(Tabla4[[#This Row],[Tipo de Intervención]]="","",'Formulario PPGR1'!#REF!)</f>
        <v/>
      </c>
      <c r="G63" s="340"/>
      <c r="H63" s="340"/>
      <c r="I63" s="341"/>
      <c r="J63" s="341"/>
      <c r="K63" s="341" t="str">
        <f>IFERROR(VLOOKUP(Tabla4[[#This Row],[Provincia]],Prov!$A$2:$B$156,2,FALSE),"")</f>
        <v/>
      </c>
      <c r="L63" s="342"/>
      <c r="M63" s="342"/>
      <c r="N63" s="342"/>
      <c r="O63" s="347" t="str">
        <f>IFERROR(VLOOKUP($G63,Catalogo!$G$19:$H$24,2,FALSE),"")</f>
        <v/>
      </c>
      <c r="P63" s="348"/>
    </row>
    <row r="64" spans="2:16" ht="15" customHeight="1" x14ac:dyDescent="0.25">
      <c r="B64" s="342" t="str">
        <f>IF(Tabla4[[#This Row],[Tipo de Intervención]]="","",CONCATENATE(Tabla4[[#This Row],[POA]],".",Tabla4[[#This Row],[SRS]],".",Tabla4[[#This Row],[AREA]],".",Tabla4[[#This Row],[TIPO]]))</f>
        <v/>
      </c>
      <c r="C64" s="342" t="str">
        <f>IF(Tabla4[[#This Row],[Tipo de Intervención]]="","",'Formulario PPGR1'!#REF!)</f>
        <v/>
      </c>
      <c r="D64" s="342" t="str">
        <f>IF(Tabla4[[#This Row],[Tipo de Intervención]]="","",'Formulario PPGR1'!#REF!)</f>
        <v/>
      </c>
      <c r="E64" s="342" t="str">
        <f>IF(Tabla4[[#This Row],[Tipo de Intervención]]="","",'Formulario PPGR1'!#REF!)</f>
        <v/>
      </c>
      <c r="F64" s="342" t="str">
        <f>IF(Tabla4[[#This Row],[Tipo de Intervención]]="","",'Formulario PPGR1'!#REF!)</f>
        <v/>
      </c>
      <c r="G64" s="340"/>
      <c r="H64" s="340"/>
      <c r="I64" s="341"/>
      <c r="J64" s="341"/>
      <c r="K64" s="341" t="str">
        <f>IFERROR(VLOOKUP(Tabla4[[#This Row],[Provincia]],Prov!$A$2:$B$156,2,FALSE),"")</f>
        <v/>
      </c>
      <c r="L64" s="342"/>
      <c r="M64" s="342"/>
      <c r="N64" s="342"/>
      <c r="O64" s="347" t="str">
        <f>IFERROR(VLOOKUP($G64,Catalogo!$G$19:$H$24,2,FALSE),"")</f>
        <v/>
      </c>
      <c r="P64" s="348"/>
    </row>
    <row r="65" spans="2:16" ht="15" customHeight="1" x14ac:dyDescent="0.25">
      <c r="B65" s="342" t="str">
        <f>IF(Tabla4[[#This Row],[Tipo de Intervención]]="","",CONCATENATE(Tabla4[[#This Row],[POA]],".",Tabla4[[#This Row],[SRS]],".",Tabla4[[#This Row],[AREA]],".",Tabla4[[#This Row],[TIPO]]))</f>
        <v/>
      </c>
      <c r="C65" s="342" t="str">
        <f>IF(Tabla4[[#This Row],[Tipo de Intervención]]="","",'Formulario PPGR1'!#REF!)</f>
        <v/>
      </c>
      <c r="D65" s="342" t="str">
        <f>IF(Tabla4[[#This Row],[Tipo de Intervención]]="","",'Formulario PPGR1'!#REF!)</f>
        <v/>
      </c>
      <c r="E65" s="342" t="str">
        <f>IF(Tabla4[[#This Row],[Tipo de Intervención]]="","",'Formulario PPGR1'!#REF!)</f>
        <v/>
      </c>
      <c r="F65" s="342" t="str">
        <f>IF(Tabla4[[#This Row],[Tipo de Intervención]]="","",'Formulario PPGR1'!#REF!)</f>
        <v/>
      </c>
      <c r="G65" s="340"/>
      <c r="H65" s="340"/>
      <c r="I65" s="341"/>
      <c r="J65" s="341"/>
      <c r="K65" s="341" t="str">
        <f>IFERROR(VLOOKUP(Tabla4[[#This Row],[Provincia]],Prov!$A$2:$B$156,2,FALSE),"")</f>
        <v/>
      </c>
      <c r="L65" s="342"/>
      <c r="M65" s="342"/>
      <c r="N65" s="342"/>
      <c r="O65" s="347" t="str">
        <f>IFERROR(VLOOKUP($G65,Catalogo!$G$19:$H$24,2,FALSE),"")</f>
        <v/>
      </c>
      <c r="P65" s="348"/>
    </row>
  </sheetData>
  <sheetProtection algorithmName="SHA-512" hashValue="yc031QlKPcw9dXd43ESCS6H+yci8P1/Fu9HWvvjtgy26SoWbqCKQNaQJpNWMBfPL8zjYL5kqPAwUGy38BjHJsw==" saltValue="npMIH+v6RLmpEfNLu1/tGg==" spinCount="100000" sheet="1" objects="1" scenarios="1"/>
  <dataValidations count="6">
    <dataValidation type="list" allowBlank="1" showInputMessage="1" showErrorMessage="1" sqref="J9:J65" xr:uid="{00000000-0002-0000-0400-000000000000}">
      <formula1>Provincias</formula1>
    </dataValidation>
    <dataValidation type="list" allowBlank="1" showInputMessage="1" showErrorMessage="1" sqref="H9:H65" xr:uid="{00000000-0002-0000-0400-000001000000}">
      <formula1>LsTipoEESS</formula1>
    </dataValidation>
    <dataValidation type="list" allowBlank="1" showInputMessage="1" showErrorMessage="1" sqref="G9:G59 G61:G65" xr:uid="{00000000-0002-0000-0400-000002000000}">
      <formula1>lsTipoIntervencion</formula1>
    </dataValidation>
    <dataValidation type="list" allowBlank="1" showInputMessage="1" showErrorMessage="1" sqref="P9:P65" xr:uid="{00000000-0002-0000-0400-000003000000}">
      <formula1>lsFuentesFinanciamiento</formula1>
    </dataValidation>
    <dataValidation type="list" allowBlank="1" showInputMessage="1" showErrorMessage="1" sqref="L9:L65" xr:uid="{00000000-0002-0000-0400-000004000000}">
      <formula1>INDIRECT($K9)</formula1>
    </dataValidation>
    <dataValidation type="whole" allowBlank="1" showInputMessage="1" showErrorMessage="1" sqref="N9:N65" xr:uid="{00000000-0002-0000-0400-000005000000}">
      <formula1>0</formula1>
      <formula2>1000000</formula2>
    </dataValidation>
  </dataValidations>
  <pageMargins left="1.0629921259842521" right="0.11811023622047245" top="0.94488188976377963" bottom="0.15748031496062992" header="0" footer="0"/>
  <pageSetup scale="75" orientation="landscape" r:id="rId1"/>
  <headerFooter alignWithMargins="0"/>
  <drawing r:id="rId2"/>
  <legacyDrawing r:id="rId3"/>
  <controls>
    <mc:AlternateContent xmlns:mc="http://schemas.openxmlformats.org/markup-compatibility/2006">
      <mc:Choice Requires="x14">
        <control shapeId="43010" r:id="rId4" name="CommandButton1">
          <controlPr defaultSize="0" autoLine="0" r:id="rId5">
            <anchor moveWithCells="1">
              <from>
                <xdr:col>6</xdr:col>
                <xdr:colOff>38100</xdr:colOff>
                <xdr:row>5</xdr:row>
                <xdr:rowOff>95250</xdr:rowOff>
              </from>
              <to>
                <xdr:col>6</xdr:col>
                <xdr:colOff>1495425</xdr:colOff>
                <xdr:row>6</xdr:row>
                <xdr:rowOff>190500</xdr:rowOff>
              </to>
            </anchor>
          </controlPr>
        </control>
      </mc:Choice>
      <mc:Fallback>
        <control shapeId="43010" r:id="rId4" name="CommandButton1"/>
      </mc:Fallback>
    </mc:AlternateContent>
  </controls>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tabColor theme="1" tint="4.9989318521683403E-2"/>
  </sheetPr>
  <dimension ref="B1:AE65"/>
  <sheetViews>
    <sheetView showGridLines="0" zoomScale="70" zoomScaleNormal="70" workbookViewId="0">
      <selection activeCell="L4" sqref="L4"/>
    </sheetView>
  </sheetViews>
  <sheetFormatPr baseColWidth="10" defaultColWidth="11.42578125" defaultRowHeight="12.75" x14ac:dyDescent="0.2"/>
  <cols>
    <col min="1" max="1" width="3.85546875" style="2" customWidth="1"/>
    <col min="2" max="4" width="6.5703125" style="2" hidden="1" customWidth="1"/>
    <col min="5" max="5" width="8" style="2" hidden="1" customWidth="1"/>
    <col min="6" max="6" width="6.5703125" style="2" hidden="1" customWidth="1"/>
    <col min="7" max="7" width="30.7109375" style="4" customWidth="1"/>
    <col min="8" max="8" width="28.42578125" style="4" customWidth="1"/>
    <col min="9" max="9" width="16.7109375" style="4" hidden="1" customWidth="1"/>
    <col min="10" max="10" width="16.7109375" style="4" customWidth="1"/>
    <col min="11" max="11" width="17.140625" style="4" customWidth="1"/>
    <col min="12" max="12" width="16.42578125" style="4" customWidth="1"/>
    <col min="13" max="13" width="17.85546875" style="4" customWidth="1"/>
    <col min="14" max="14" width="19" style="4" customWidth="1"/>
    <col min="15" max="15" width="11.42578125" style="4" hidden="1" customWidth="1"/>
    <col min="16" max="16" width="16.5703125" style="4" customWidth="1"/>
    <col min="17" max="19" width="18" style="4" customWidth="1"/>
    <col min="20" max="20" width="18.140625" style="4" customWidth="1"/>
    <col min="21" max="21" width="17.85546875" style="4" customWidth="1"/>
    <col min="22" max="22" width="25.85546875" style="2" customWidth="1"/>
    <col min="23" max="16384" width="11.42578125" style="2"/>
  </cols>
  <sheetData>
    <row r="1" spans="2:31" ht="15" customHeight="1" x14ac:dyDescent="0.25">
      <c r="G1" s="662"/>
      <c r="H1" s="662"/>
      <c r="I1" s="662"/>
      <c r="J1" s="662"/>
      <c r="K1" s="662"/>
      <c r="L1" s="662"/>
      <c r="M1" s="662"/>
      <c r="N1" s="662"/>
      <c r="O1" s="662"/>
      <c r="P1" s="662"/>
      <c r="Q1" s="662"/>
      <c r="R1" s="2"/>
      <c r="S1" s="2"/>
      <c r="T1" s="2"/>
      <c r="U1" s="2"/>
      <c r="W1" s="663"/>
      <c r="X1" s="663"/>
      <c r="Y1" s="663"/>
      <c r="Z1" s="663"/>
      <c r="AA1" s="663"/>
      <c r="AB1" s="663"/>
      <c r="AC1" s="663"/>
      <c r="AD1" s="663"/>
      <c r="AE1"/>
    </row>
    <row r="2" spans="2:31" customFormat="1" ht="15.75" x14ac:dyDescent="0.25">
      <c r="H2" s="664" t="str">
        <f>'[18]Formulario PPGR1'!G2</f>
        <v>Servicio Nacional de Salud</v>
      </c>
      <c r="I2" s="664"/>
      <c r="L2" s="1"/>
      <c r="M2" s="1"/>
      <c r="N2" s="1"/>
      <c r="O2" s="1"/>
      <c r="P2" s="1"/>
      <c r="Q2" s="1"/>
      <c r="R2" s="1"/>
      <c r="S2" s="1"/>
      <c r="T2" s="1"/>
      <c r="U2" s="1"/>
      <c r="V2" s="1"/>
      <c r="W2" s="118"/>
      <c r="X2" s="114"/>
      <c r="Y2" s="114"/>
      <c r="Z2" s="114"/>
      <c r="AA2" s="116"/>
    </row>
    <row r="3" spans="2:31" customFormat="1" ht="15" x14ac:dyDescent="0.25">
      <c r="H3" s="665" t="str">
        <f>'[18]Formulario PPGR1'!G3</f>
        <v>Dirección de Planificación y Desarrollo</v>
      </c>
      <c r="I3" s="665"/>
      <c r="L3" s="1"/>
      <c r="M3" s="1"/>
      <c r="N3" s="1"/>
      <c r="O3" s="1"/>
      <c r="P3" s="1"/>
      <c r="Q3" s="1"/>
      <c r="R3" s="1"/>
      <c r="S3" s="1"/>
      <c r="T3" s="1"/>
      <c r="U3" s="1"/>
      <c r="V3" s="1"/>
      <c r="W3" s="118"/>
      <c r="X3" s="114"/>
      <c r="Y3" s="114"/>
      <c r="Z3" s="114"/>
      <c r="AA3" s="116"/>
    </row>
    <row r="4" spans="2:31" customFormat="1" ht="15" x14ac:dyDescent="0.25">
      <c r="H4" s="666" t="str">
        <f>'[18]Formulario PPGR1'!G4</f>
        <v xml:space="preserve">Plan Operativo Anual </v>
      </c>
      <c r="I4" s="666"/>
      <c r="L4" s="1"/>
      <c r="M4" s="1"/>
      <c r="N4" s="1"/>
      <c r="O4" s="1"/>
      <c r="P4" s="1"/>
      <c r="Q4" s="1"/>
      <c r="R4" s="1"/>
      <c r="S4" s="1"/>
      <c r="T4" s="1"/>
      <c r="U4" s="1"/>
      <c r="V4" s="1"/>
      <c r="W4" s="118"/>
      <c r="X4" s="114"/>
      <c r="Y4" s="114"/>
      <c r="Z4" s="114"/>
      <c r="AA4" s="116"/>
    </row>
    <row r="5" spans="2:31" customFormat="1" ht="15" x14ac:dyDescent="0.25">
      <c r="H5" s="666" t="s">
        <v>1503</v>
      </c>
      <c r="I5" s="666"/>
      <c r="L5" s="1"/>
      <c r="M5" s="1"/>
      <c r="N5" s="1"/>
      <c r="O5" s="1"/>
      <c r="P5" s="1"/>
      <c r="Q5" s="1"/>
      <c r="R5" s="1"/>
      <c r="S5" s="1"/>
      <c r="T5" s="1"/>
      <c r="U5" s="1"/>
      <c r="V5" s="1"/>
      <c r="W5" s="118"/>
      <c r="X5" s="114"/>
      <c r="Y5" s="114"/>
      <c r="Z5" s="114"/>
      <c r="AA5" s="116"/>
    </row>
    <row r="6" spans="2:31" ht="15" x14ac:dyDescent="0.25">
      <c r="G6" s="667"/>
      <c r="H6" s="668" t="str">
        <f>'[18]Formulario PPGR1'!$M$3</f>
        <v>SNS - Dirección Central</v>
      </c>
      <c r="I6" s="668"/>
      <c r="J6" s="2"/>
      <c r="K6" s="2"/>
      <c r="L6" s="1"/>
      <c r="M6" s="1"/>
      <c r="N6" s="1"/>
      <c r="O6" s="1"/>
      <c r="P6" s="1"/>
      <c r="Q6" s="1"/>
      <c r="R6" s="1"/>
      <c r="S6" s="1"/>
      <c r="T6" s="2"/>
      <c r="U6" s="2"/>
      <c r="W6" s="663"/>
      <c r="X6" s="663"/>
      <c r="Y6" s="663"/>
      <c r="Z6" s="663"/>
      <c r="AA6" s="663"/>
      <c r="AB6" s="663"/>
      <c r="AC6" s="663"/>
      <c r="AD6" s="663"/>
      <c r="AE6"/>
    </row>
    <row r="8" spans="2:31" ht="25.5" x14ac:dyDescent="0.2">
      <c r="B8" s="669" t="s">
        <v>1578</v>
      </c>
      <c r="C8" s="670" t="s">
        <v>1575</v>
      </c>
      <c r="D8" s="670" t="s">
        <v>432</v>
      </c>
      <c r="E8" s="670" t="s">
        <v>1576</v>
      </c>
      <c r="F8" s="671" t="s">
        <v>1577</v>
      </c>
      <c r="G8" s="672" t="s">
        <v>1328</v>
      </c>
      <c r="H8" s="672" t="s">
        <v>1569</v>
      </c>
      <c r="I8" s="673" t="s">
        <v>681</v>
      </c>
      <c r="J8" s="672" t="s">
        <v>1574</v>
      </c>
      <c r="K8" s="672" t="s">
        <v>58</v>
      </c>
      <c r="L8" s="672" t="s">
        <v>1309</v>
      </c>
      <c r="M8" s="672" t="s">
        <v>427</v>
      </c>
      <c r="N8" s="672" t="s">
        <v>425</v>
      </c>
      <c r="O8" s="672" t="s">
        <v>1561</v>
      </c>
      <c r="P8" s="672" t="s">
        <v>426</v>
      </c>
      <c r="Q8" s="674" t="s">
        <v>3</v>
      </c>
      <c r="R8" s="674" t="s">
        <v>4</v>
      </c>
      <c r="S8" s="674" t="s">
        <v>5</v>
      </c>
      <c r="T8" s="675" t="s">
        <v>1332</v>
      </c>
      <c r="U8" s="674" t="s">
        <v>67</v>
      </c>
      <c r="V8" s="676" t="s">
        <v>62</v>
      </c>
      <c r="W8" s="674" t="s">
        <v>1630</v>
      </c>
    </row>
    <row r="9" spans="2:31" ht="38.25" x14ac:dyDescent="0.2">
      <c r="B9" s="670" t="e">
        <f>IF(Tabla46[[#This Row],[Tipos de Acciones]]="","",CONCATENATE(Tabla46[[#This Row],[POA]],".",Tabla46[[#This Row],[SRS]],".",Tabla46[[#This Row],[AREA]],".",Tabla46[[#This Row],[TIPO]]))</f>
        <v>#REF!</v>
      </c>
      <c r="C9" s="670" t="e">
        <f>IF(Tabla46[[#This Row],[Tipos de Acciones]]="","",'[18]Formulario PPGR1'!#REF!)</f>
        <v>#REF!</v>
      </c>
      <c r="D9" s="670" t="e">
        <f>IF(Tabla46[[#This Row],[Tipos de Acciones]]="","",'[18]Formulario PPGR1'!#REF!)</f>
        <v>#REF!</v>
      </c>
      <c r="E9" s="670" t="e">
        <f>IF(Tabla46[[#This Row],[Tipos de Acciones]]="","",'[18]Formulario PPGR1'!#REF!)</f>
        <v>#REF!</v>
      </c>
      <c r="F9" s="670" t="e">
        <f>IF(Tabla46[[#This Row],[Tipos de Acciones]]="","",'[18]Formulario PPGR1'!#REF!)</f>
        <v>#REF!</v>
      </c>
      <c r="G9" s="677" t="s">
        <v>1313</v>
      </c>
      <c r="H9" s="678" t="s">
        <v>149</v>
      </c>
      <c r="I9" s="679" t="str">
        <f>IFERROR(VLOOKUP([19]!Tabla46[[#This Row],[Tipo de Equipo]],[19]LSIns!F15:G30,2,FALSE),"")</f>
        <v/>
      </c>
      <c r="J9" s="678"/>
      <c r="K9" s="678" t="s">
        <v>2622</v>
      </c>
      <c r="L9" s="677" t="s">
        <v>429</v>
      </c>
      <c r="M9" s="680" t="s">
        <v>2623</v>
      </c>
      <c r="N9" s="680" t="s">
        <v>1529</v>
      </c>
      <c r="O9" s="681"/>
      <c r="P9" s="681" t="s">
        <v>1529</v>
      </c>
      <c r="Q9" s="682" t="s">
        <v>404</v>
      </c>
      <c r="R9" s="683">
        <v>1</v>
      </c>
      <c r="S9" s="682">
        <v>10000</v>
      </c>
      <c r="T9" s="682">
        <v>10000</v>
      </c>
      <c r="U9" s="684"/>
      <c r="V9" s="685" t="s">
        <v>1305</v>
      </c>
      <c r="W9" s="686"/>
    </row>
    <row r="10" spans="2:31" ht="38.25" x14ac:dyDescent="0.2">
      <c r="B10" s="670" t="e">
        <f>IF(Tabla46[[#This Row],[Tipos de Acciones]]="","",CONCATENATE(Tabla46[[#This Row],[POA]],".",Tabla46[[#This Row],[SRS]],".",Tabla46[[#This Row],[AREA]],".",Tabla46[[#This Row],[TIPO]]))</f>
        <v>#REF!</v>
      </c>
      <c r="C10" s="670" t="e">
        <f>IF(Tabla46[[#This Row],[Tipos de Acciones]]="","",'[18]Formulario PPGR1'!#REF!)</f>
        <v>#REF!</v>
      </c>
      <c r="D10" s="670" t="e">
        <f>IF(Tabla46[[#This Row],[Tipos de Acciones]]="","",'[18]Formulario PPGR1'!#REF!)</f>
        <v>#REF!</v>
      </c>
      <c r="E10" s="670" t="e">
        <f>IF(Tabla46[[#This Row],[Tipos de Acciones]]="","",'[18]Formulario PPGR1'!#REF!)</f>
        <v>#REF!</v>
      </c>
      <c r="F10" s="670" t="e">
        <f>IF(Tabla46[[#This Row],[Tipos de Acciones]]="","",'[18]Formulario PPGR1'!#REF!)</f>
        <v>#REF!</v>
      </c>
      <c r="G10" s="677" t="s">
        <v>1313</v>
      </c>
      <c r="H10" s="678" t="s">
        <v>149</v>
      </c>
      <c r="I10" s="679" t="str">
        <f>IFERROR(VLOOKUP([19]!Tabla46[[#This Row],[Tipo de Equipo]],[19]LSIns!F16:G31,2,FALSE),"")</f>
        <v/>
      </c>
      <c r="J10" s="678"/>
      <c r="K10" s="678" t="s">
        <v>2622</v>
      </c>
      <c r="L10" s="677" t="s">
        <v>429</v>
      </c>
      <c r="M10" s="680" t="s">
        <v>2624</v>
      </c>
      <c r="N10" s="680" t="s">
        <v>1529</v>
      </c>
      <c r="O10" s="681"/>
      <c r="P10" s="681" t="s">
        <v>1529</v>
      </c>
      <c r="Q10" s="682" t="s">
        <v>404</v>
      </c>
      <c r="R10" s="683">
        <v>1</v>
      </c>
      <c r="S10" s="682">
        <v>10000</v>
      </c>
      <c r="T10" s="682">
        <v>10000</v>
      </c>
      <c r="U10" s="684"/>
      <c r="V10" s="685" t="s">
        <v>1305</v>
      </c>
      <c r="W10" s="686"/>
    </row>
    <row r="11" spans="2:31" ht="38.25" x14ac:dyDescent="0.2">
      <c r="B11" s="670" t="e">
        <f>IF(Tabla46[[#This Row],[Tipos de Acciones]]="","",CONCATENATE(Tabla46[[#This Row],[POA]],".",Tabla46[[#This Row],[SRS]],".",Tabla46[[#This Row],[AREA]],".",Tabla46[[#This Row],[TIPO]]))</f>
        <v>#REF!</v>
      </c>
      <c r="C11" s="670" t="e">
        <f>IF(Tabla46[[#This Row],[Tipos de Acciones]]="","",'[18]Formulario PPGR1'!#REF!)</f>
        <v>#REF!</v>
      </c>
      <c r="D11" s="670" t="e">
        <f>IF(Tabla46[[#This Row],[Tipos de Acciones]]="","",'[18]Formulario PPGR1'!#REF!)</f>
        <v>#REF!</v>
      </c>
      <c r="E11" s="670" t="e">
        <f>IF(Tabla46[[#This Row],[Tipos de Acciones]]="","",'[18]Formulario PPGR1'!#REF!)</f>
        <v>#REF!</v>
      </c>
      <c r="F11" s="670" t="e">
        <f>IF(Tabla46[[#This Row],[Tipos de Acciones]]="","",'[18]Formulario PPGR1'!#REF!)</f>
        <v>#REF!</v>
      </c>
      <c r="G11" s="677" t="s">
        <v>1313</v>
      </c>
      <c r="H11" s="678" t="s">
        <v>149</v>
      </c>
      <c r="I11" s="679" t="str">
        <f>IFERROR(VLOOKUP([19]!Tabla46[[#This Row],[Tipo de Equipo]],[19]LSIns!F17:G32,2,FALSE),"")</f>
        <v/>
      </c>
      <c r="J11" s="678"/>
      <c r="K11" s="678" t="s">
        <v>2622</v>
      </c>
      <c r="L11" s="677" t="s">
        <v>429</v>
      </c>
      <c r="M11" s="680" t="s">
        <v>2625</v>
      </c>
      <c r="N11" s="680" t="s">
        <v>1529</v>
      </c>
      <c r="O11" s="681"/>
      <c r="P11" s="681" t="s">
        <v>1529</v>
      </c>
      <c r="Q11" s="682" t="s">
        <v>404</v>
      </c>
      <c r="R11" s="683">
        <v>1</v>
      </c>
      <c r="S11" s="682">
        <v>10000</v>
      </c>
      <c r="T11" s="682">
        <v>10000</v>
      </c>
      <c r="U11" s="684"/>
      <c r="V11" s="685" t="s">
        <v>1305</v>
      </c>
      <c r="W11" s="686"/>
    </row>
    <row r="12" spans="2:31" ht="38.25" x14ac:dyDescent="0.2">
      <c r="B12" s="670" t="e">
        <f>IF(Tabla46[[#This Row],[Tipos de Acciones]]="","",CONCATENATE(Tabla46[[#This Row],[POA]],".",Tabla46[[#This Row],[SRS]],".",Tabla46[[#This Row],[AREA]],".",Tabla46[[#This Row],[TIPO]]))</f>
        <v>#REF!</v>
      </c>
      <c r="C12" s="670" t="e">
        <f>IF(Tabla46[[#This Row],[Tipos de Acciones]]="","",'[18]Formulario PPGR1'!#REF!)</f>
        <v>#REF!</v>
      </c>
      <c r="D12" s="670" t="e">
        <f>IF(Tabla46[[#This Row],[Tipos de Acciones]]="","",'[18]Formulario PPGR1'!#REF!)</f>
        <v>#REF!</v>
      </c>
      <c r="E12" s="670" t="e">
        <f>IF(Tabla46[[#This Row],[Tipos de Acciones]]="","",'[18]Formulario PPGR1'!#REF!)</f>
        <v>#REF!</v>
      </c>
      <c r="F12" s="670" t="e">
        <f>IF(Tabla46[[#This Row],[Tipos de Acciones]]="","",'[18]Formulario PPGR1'!#REF!)</f>
        <v>#REF!</v>
      </c>
      <c r="G12" s="677" t="s">
        <v>1313</v>
      </c>
      <c r="H12" s="678" t="s">
        <v>149</v>
      </c>
      <c r="I12" s="679" t="str">
        <f>IFERROR(VLOOKUP([20]!Tabla46[[#This Row],[Tipo de Equipo]],[20]LSIns!$B$5:$C$45,2,FALSE),"")</f>
        <v/>
      </c>
      <c r="J12" s="678"/>
      <c r="K12" s="678" t="s">
        <v>2622</v>
      </c>
      <c r="L12" s="678" t="s">
        <v>429</v>
      </c>
      <c r="M12" s="680" t="s">
        <v>2626</v>
      </c>
      <c r="N12" s="680" t="s">
        <v>1529</v>
      </c>
      <c r="O12" s="680"/>
      <c r="P12" s="681" t="s">
        <v>1529</v>
      </c>
      <c r="Q12" s="682" t="s">
        <v>404</v>
      </c>
      <c r="R12" s="687">
        <v>1</v>
      </c>
      <c r="S12" s="682">
        <v>10000</v>
      </c>
      <c r="T12" s="682">
        <v>10000</v>
      </c>
      <c r="U12" s="674"/>
      <c r="V12" s="685" t="s">
        <v>1305</v>
      </c>
      <c r="W12" s="686"/>
    </row>
    <row r="13" spans="2:31" ht="38.25" x14ac:dyDescent="0.2">
      <c r="B13" s="670" t="e">
        <f>IF(Tabla46[[#This Row],[Tipos de Acciones]]="","",CONCATENATE(Tabla46[[#This Row],[POA]],".",Tabla46[[#This Row],[SRS]],".",Tabla46[[#This Row],[AREA]],".",Tabla46[[#This Row],[TIPO]]))</f>
        <v>#REF!</v>
      </c>
      <c r="C13" s="670" t="e">
        <f>IF(Tabla46[[#This Row],[Tipos de Acciones]]="","",'[18]Formulario PPGR1'!#REF!)</f>
        <v>#REF!</v>
      </c>
      <c r="D13" s="670" t="e">
        <f>IF(Tabla46[[#This Row],[Tipos de Acciones]]="","",'[18]Formulario PPGR1'!#REF!)</f>
        <v>#REF!</v>
      </c>
      <c r="E13" s="670" t="e">
        <f>IF(Tabla46[[#This Row],[Tipos de Acciones]]="","",'[18]Formulario PPGR1'!#REF!)</f>
        <v>#REF!</v>
      </c>
      <c r="F13" s="670" t="e">
        <f>IF(Tabla46[[#This Row],[Tipos de Acciones]]="","",'[18]Formulario PPGR1'!#REF!)</f>
        <v>#REF!</v>
      </c>
      <c r="G13" s="677" t="s">
        <v>1313</v>
      </c>
      <c r="H13" s="678" t="s">
        <v>149</v>
      </c>
      <c r="I13" s="679" t="str">
        <f>IFERROR(VLOOKUP([20]!Tabla46[[#This Row],[Tipo de Equipo]],[20]LSIns!$B$5:$C$45,2,FALSE),"")</f>
        <v/>
      </c>
      <c r="J13" s="678"/>
      <c r="K13" s="678" t="s">
        <v>2622</v>
      </c>
      <c r="L13" s="678" t="s">
        <v>429</v>
      </c>
      <c r="M13" s="680" t="s">
        <v>2627</v>
      </c>
      <c r="N13" s="680" t="s">
        <v>1529</v>
      </c>
      <c r="O13" s="680"/>
      <c r="P13" s="681" t="s">
        <v>1529</v>
      </c>
      <c r="Q13" s="682" t="s">
        <v>404</v>
      </c>
      <c r="R13" s="687">
        <v>1</v>
      </c>
      <c r="S13" s="682">
        <v>10000</v>
      </c>
      <c r="T13" s="682">
        <v>10000</v>
      </c>
      <c r="U13" s="674"/>
      <c r="V13" s="685" t="s">
        <v>1305</v>
      </c>
      <c r="W13" s="686"/>
    </row>
    <row r="14" spans="2:31" ht="38.25" x14ac:dyDescent="0.2">
      <c r="B14" s="670" t="e">
        <f>IF(Tabla46[[#This Row],[Tipos de Acciones]]="","",CONCATENATE(Tabla46[[#This Row],[POA]],".",Tabla46[[#This Row],[SRS]],".",Tabla46[[#This Row],[AREA]],".",Tabla46[[#This Row],[TIPO]]))</f>
        <v>#REF!</v>
      </c>
      <c r="C14" s="670" t="e">
        <f>IF(Tabla46[[#This Row],[Tipos de Acciones]]="","",'[18]Formulario PPGR1'!#REF!)</f>
        <v>#REF!</v>
      </c>
      <c r="D14" s="670" t="e">
        <f>IF(Tabla46[[#This Row],[Tipos de Acciones]]="","",'[18]Formulario PPGR1'!#REF!)</f>
        <v>#REF!</v>
      </c>
      <c r="E14" s="670" t="e">
        <f>IF(Tabla46[[#This Row],[Tipos de Acciones]]="","",'[18]Formulario PPGR1'!#REF!)</f>
        <v>#REF!</v>
      </c>
      <c r="F14" s="670" t="e">
        <f>IF(Tabla46[[#This Row],[Tipos de Acciones]]="","",'[18]Formulario PPGR1'!#REF!)</f>
        <v>#REF!</v>
      </c>
      <c r="G14" s="677" t="s">
        <v>1313</v>
      </c>
      <c r="H14" s="678" t="s">
        <v>149</v>
      </c>
      <c r="I14" s="679" t="str">
        <f>IFERROR(VLOOKUP([20]!Tabla46[[#This Row],[Tipo de Equipo]],[20]LSIns!$B$5:$C$45,2,FALSE),"")</f>
        <v/>
      </c>
      <c r="J14" s="678"/>
      <c r="K14" s="678" t="s">
        <v>2622</v>
      </c>
      <c r="L14" s="678" t="s">
        <v>429</v>
      </c>
      <c r="M14" s="680" t="s">
        <v>2628</v>
      </c>
      <c r="N14" s="680" t="s">
        <v>1538</v>
      </c>
      <c r="O14" s="680"/>
      <c r="P14" s="681" t="s">
        <v>1538</v>
      </c>
      <c r="Q14" s="682" t="s">
        <v>404</v>
      </c>
      <c r="R14" s="687">
        <v>1</v>
      </c>
      <c r="S14" s="682">
        <v>10000</v>
      </c>
      <c r="T14" s="682">
        <v>10000</v>
      </c>
      <c r="U14" s="674"/>
      <c r="V14" s="685" t="s">
        <v>1305</v>
      </c>
      <c r="W14" s="686"/>
    </row>
    <row r="15" spans="2:31" ht="38.25" x14ac:dyDescent="0.2">
      <c r="B15" s="670" t="e">
        <f>IF(Tabla46[[#This Row],[Tipos de Acciones]]="","",CONCATENATE(Tabla46[[#This Row],[POA]],".",Tabla46[[#This Row],[SRS]],".",Tabla46[[#This Row],[AREA]],".",Tabla46[[#This Row],[TIPO]]))</f>
        <v>#REF!</v>
      </c>
      <c r="C15" s="670" t="e">
        <f>IF(Tabla46[[#This Row],[Tipos de Acciones]]="","",'[18]Formulario PPGR1'!#REF!)</f>
        <v>#REF!</v>
      </c>
      <c r="D15" s="670" t="e">
        <f>IF(Tabla46[[#This Row],[Tipos de Acciones]]="","",'[18]Formulario PPGR1'!#REF!)</f>
        <v>#REF!</v>
      </c>
      <c r="E15" s="670" t="e">
        <f>IF(Tabla46[[#This Row],[Tipos de Acciones]]="","",'[18]Formulario PPGR1'!#REF!)</f>
        <v>#REF!</v>
      </c>
      <c r="F15" s="670" t="e">
        <f>IF(Tabla46[[#This Row],[Tipos de Acciones]]="","",'[18]Formulario PPGR1'!#REF!)</f>
        <v>#REF!</v>
      </c>
      <c r="G15" s="677" t="s">
        <v>1313</v>
      </c>
      <c r="H15" s="678" t="s">
        <v>149</v>
      </c>
      <c r="I15" s="679" t="str">
        <f>IFERROR(VLOOKUP([20]!Tabla46[[#This Row],[Tipo de Equipo]],[20]LSIns!$B$5:$C$45,2,FALSE),"")</f>
        <v/>
      </c>
      <c r="J15" s="678"/>
      <c r="K15" s="678" t="s">
        <v>2622</v>
      </c>
      <c r="L15" s="678" t="s">
        <v>429</v>
      </c>
      <c r="M15" s="680" t="s">
        <v>2629</v>
      </c>
      <c r="N15" s="680" t="s">
        <v>1530</v>
      </c>
      <c r="O15" s="680"/>
      <c r="P15" s="681" t="s">
        <v>1530</v>
      </c>
      <c r="Q15" s="682" t="s">
        <v>404</v>
      </c>
      <c r="R15" s="687">
        <v>1</v>
      </c>
      <c r="S15" s="682">
        <v>10000</v>
      </c>
      <c r="T15" s="682">
        <v>10000</v>
      </c>
      <c r="U15" s="674"/>
      <c r="V15" s="685" t="s">
        <v>1305</v>
      </c>
      <c r="W15" s="686"/>
    </row>
    <row r="16" spans="2:31" ht="38.25" x14ac:dyDescent="0.2">
      <c r="B16" s="670" t="e">
        <f>IF(Tabla46[[#This Row],[Tipos de Acciones]]="","",CONCATENATE(Tabla46[[#This Row],[POA]],".",Tabla46[[#This Row],[SRS]],".",Tabla46[[#This Row],[AREA]],".",Tabla46[[#This Row],[TIPO]]))</f>
        <v>#REF!</v>
      </c>
      <c r="C16" s="670" t="e">
        <f>IF(Tabla46[[#This Row],[Tipos de Acciones]]="","",'[18]Formulario PPGR1'!#REF!)</f>
        <v>#REF!</v>
      </c>
      <c r="D16" s="670" t="e">
        <f>IF(Tabla46[[#This Row],[Tipos de Acciones]]="","",'[18]Formulario PPGR1'!#REF!)</f>
        <v>#REF!</v>
      </c>
      <c r="E16" s="670" t="e">
        <f>IF(Tabla46[[#This Row],[Tipos de Acciones]]="","",'[18]Formulario PPGR1'!#REF!)</f>
        <v>#REF!</v>
      </c>
      <c r="F16" s="670" t="e">
        <f>IF(Tabla46[[#This Row],[Tipos de Acciones]]="","",'[18]Formulario PPGR1'!#REF!)</f>
        <v>#REF!</v>
      </c>
      <c r="G16" s="677" t="s">
        <v>1313</v>
      </c>
      <c r="H16" s="678" t="s">
        <v>149</v>
      </c>
      <c r="I16" s="679" t="str">
        <f>IFERROR(VLOOKUP([20]!Tabla46[[#This Row],[Tipo de Equipo]],[20]LSIns!$B$5:$C$45,2,FALSE),"")</f>
        <v/>
      </c>
      <c r="J16" s="678"/>
      <c r="K16" s="678" t="s">
        <v>2622</v>
      </c>
      <c r="L16" s="678" t="s">
        <v>430</v>
      </c>
      <c r="M16" s="680" t="s">
        <v>2630</v>
      </c>
      <c r="N16" s="680" t="s">
        <v>1529</v>
      </c>
      <c r="O16" s="680"/>
      <c r="P16" s="681" t="s">
        <v>1529</v>
      </c>
      <c r="Q16" s="682" t="s">
        <v>404</v>
      </c>
      <c r="R16" s="687">
        <v>1</v>
      </c>
      <c r="S16" s="682">
        <v>10000</v>
      </c>
      <c r="T16" s="682">
        <v>10000</v>
      </c>
      <c r="U16" s="674"/>
      <c r="V16" s="685" t="s">
        <v>1305</v>
      </c>
      <c r="W16" s="686"/>
    </row>
    <row r="17" spans="2:23" ht="38.25" x14ac:dyDescent="0.2">
      <c r="B17" s="670" t="e">
        <f>IF(Tabla46[[#This Row],[Tipos de Acciones]]="","",CONCATENATE(Tabla46[[#This Row],[POA]],".",Tabla46[[#This Row],[SRS]],".",Tabla46[[#This Row],[AREA]],".",Tabla46[[#This Row],[TIPO]]))</f>
        <v>#REF!</v>
      </c>
      <c r="C17" s="670" t="e">
        <f>IF(Tabla46[[#This Row],[Tipos de Acciones]]="","",'[18]Formulario PPGR1'!#REF!)</f>
        <v>#REF!</v>
      </c>
      <c r="D17" s="670" t="e">
        <f>IF(Tabla46[[#This Row],[Tipos de Acciones]]="","",'[18]Formulario PPGR1'!#REF!)</f>
        <v>#REF!</v>
      </c>
      <c r="E17" s="670" t="e">
        <f>IF(Tabla46[[#This Row],[Tipos de Acciones]]="","",'[18]Formulario PPGR1'!#REF!)</f>
        <v>#REF!</v>
      </c>
      <c r="F17" s="670" t="e">
        <f>IF(Tabla46[[#This Row],[Tipos de Acciones]]="","",'[18]Formulario PPGR1'!#REF!)</f>
        <v>#REF!</v>
      </c>
      <c r="G17" s="677" t="s">
        <v>1313</v>
      </c>
      <c r="H17" s="678" t="s">
        <v>149</v>
      </c>
      <c r="I17" s="679" t="str">
        <f>IFERROR(VLOOKUP([20]!Tabla46[[#This Row],[Tipo de Equipo]],[20]LSIns!$B$5:$C$45,2,FALSE),"")</f>
        <v/>
      </c>
      <c r="J17" s="678"/>
      <c r="K17" s="678" t="s">
        <v>2631</v>
      </c>
      <c r="L17" s="678" t="s">
        <v>428</v>
      </c>
      <c r="M17" s="680" t="s">
        <v>2632</v>
      </c>
      <c r="N17" s="680" t="s">
        <v>1530</v>
      </c>
      <c r="O17" s="680"/>
      <c r="P17" s="681" t="s">
        <v>1530</v>
      </c>
      <c r="Q17" s="682" t="s">
        <v>404</v>
      </c>
      <c r="R17" s="687">
        <v>1</v>
      </c>
      <c r="S17" s="682">
        <v>10000</v>
      </c>
      <c r="T17" s="682">
        <v>10000</v>
      </c>
      <c r="U17" s="674"/>
      <c r="V17" s="685" t="s">
        <v>1305</v>
      </c>
      <c r="W17" s="686"/>
    </row>
    <row r="18" spans="2:23" ht="38.25" x14ac:dyDescent="0.2">
      <c r="B18" s="670" t="e">
        <f>IF(Tabla46[[#This Row],[Tipos de Acciones]]="","",CONCATENATE(Tabla46[[#This Row],[POA]],".",Tabla46[[#This Row],[SRS]],".",Tabla46[[#This Row],[AREA]],".",Tabla46[[#This Row],[TIPO]]))</f>
        <v>#REF!</v>
      </c>
      <c r="C18" s="670" t="e">
        <f>IF(Tabla46[[#This Row],[Tipos de Acciones]]="","",'[18]Formulario PPGR1'!#REF!)</f>
        <v>#REF!</v>
      </c>
      <c r="D18" s="670" t="e">
        <f>IF(Tabla46[[#This Row],[Tipos de Acciones]]="","",'[18]Formulario PPGR1'!#REF!)</f>
        <v>#REF!</v>
      </c>
      <c r="E18" s="670" t="e">
        <f>IF(Tabla46[[#This Row],[Tipos de Acciones]]="","",'[18]Formulario PPGR1'!#REF!)</f>
        <v>#REF!</v>
      </c>
      <c r="F18" s="670" t="e">
        <f>IF(Tabla46[[#This Row],[Tipos de Acciones]]="","",'[18]Formulario PPGR1'!#REF!)</f>
        <v>#REF!</v>
      </c>
      <c r="G18" s="677" t="s">
        <v>1313</v>
      </c>
      <c r="H18" s="678" t="s">
        <v>149</v>
      </c>
      <c r="I18" s="679" t="str">
        <f>IFERROR(VLOOKUP([20]!Tabla46[[#This Row],[Tipo de Equipo]],[20]LSIns!$B$5:$C$45,2,FALSE),"")</f>
        <v/>
      </c>
      <c r="J18" s="678"/>
      <c r="K18" s="678" t="s">
        <v>2631</v>
      </c>
      <c r="L18" s="678" t="s">
        <v>428</v>
      </c>
      <c r="M18" s="680" t="s">
        <v>2633</v>
      </c>
      <c r="N18" s="680" t="s">
        <v>1529</v>
      </c>
      <c r="O18" s="680"/>
      <c r="P18" s="681" t="s">
        <v>1529</v>
      </c>
      <c r="Q18" s="682" t="s">
        <v>404</v>
      </c>
      <c r="R18" s="687">
        <v>1</v>
      </c>
      <c r="S18" s="682">
        <v>10000</v>
      </c>
      <c r="T18" s="682">
        <v>10000</v>
      </c>
      <c r="U18" s="674"/>
      <c r="V18" s="685" t="s">
        <v>1305</v>
      </c>
      <c r="W18" s="686"/>
    </row>
    <row r="19" spans="2:23" ht="38.25" x14ac:dyDescent="0.2">
      <c r="B19" s="670" t="e">
        <f>IF(Tabla46[[#This Row],[Tipos de Acciones]]="","",CONCATENATE(Tabla46[[#This Row],[POA]],".",Tabla46[[#This Row],[SRS]],".",Tabla46[[#This Row],[AREA]],".",Tabla46[[#This Row],[TIPO]]))</f>
        <v>#REF!</v>
      </c>
      <c r="C19" s="670" t="e">
        <f>IF(Tabla46[[#This Row],[Tipos de Acciones]]="","",'[18]Formulario PPGR1'!#REF!)</f>
        <v>#REF!</v>
      </c>
      <c r="D19" s="670" t="e">
        <f>IF(Tabla46[[#This Row],[Tipos de Acciones]]="","",'[18]Formulario PPGR1'!#REF!)</f>
        <v>#REF!</v>
      </c>
      <c r="E19" s="670" t="e">
        <f>IF(Tabla46[[#This Row],[Tipos de Acciones]]="","",'[18]Formulario PPGR1'!#REF!)</f>
        <v>#REF!</v>
      </c>
      <c r="F19" s="670" t="e">
        <f>IF(Tabla46[[#This Row],[Tipos de Acciones]]="","",'[18]Formulario PPGR1'!#REF!)</f>
        <v>#REF!</v>
      </c>
      <c r="G19" s="677" t="s">
        <v>1313</v>
      </c>
      <c r="H19" s="678" t="s">
        <v>149</v>
      </c>
      <c r="I19" s="679" t="str">
        <f>IFERROR(VLOOKUP([20]!Tabla46[[#This Row],[Tipo de Equipo]],[20]LSIns!$B$5:$C$45,2,FALSE),"")</f>
        <v/>
      </c>
      <c r="J19" s="678"/>
      <c r="K19" s="678" t="s">
        <v>2634</v>
      </c>
      <c r="L19" s="678" t="s">
        <v>429</v>
      </c>
      <c r="M19" s="680" t="s">
        <v>2628</v>
      </c>
      <c r="N19" s="680" t="s">
        <v>1538</v>
      </c>
      <c r="O19" s="680"/>
      <c r="P19" s="681" t="s">
        <v>1538</v>
      </c>
      <c r="Q19" s="682" t="s">
        <v>404</v>
      </c>
      <c r="R19" s="687">
        <v>1</v>
      </c>
      <c r="S19" s="682">
        <v>10000</v>
      </c>
      <c r="T19" s="682">
        <v>10000</v>
      </c>
      <c r="U19" s="674"/>
      <c r="V19" s="685" t="s">
        <v>1305</v>
      </c>
      <c r="W19" s="686"/>
    </row>
    <row r="20" spans="2:23" ht="38.25" x14ac:dyDescent="0.2">
      <c r="B20" s="670" t="e">
        <f>IF(Tabla46[[#This Row],[Tipos de Acciones]]="","",CONCATENATE(Tabla46[[#This Row],[POA]],".",Tabla46[[#This Row],[SRS]],".",Tabla46[[#This Row],[AREA]],".",Tabla46[[#This Row],[TIPO]]))</f>
        <v>#REF!</v>
      </c>
      <c r="C20" s="670" t="e">
        <f>IF(Tabla46[[#This Row],[Tipos de Acciones]]="","",'[18]Formulario PPGR1'!#REF!)</f>
        <v>#REF!</v>
      </c>
      <c r="D20" s="670" t="e">
        <f>IF(Tabla46[[#This Row],[Tipos de Acciones]]="","",'[18]Formulario PPGR1'!#REF!)</f>
        <v>#REF!</v>
      </c>
      <c r="E20" s="670" t="e">
        <f>IF(Tabla46[[#This Row],[Tipos de Acciones]]="","",'[18]Formulario PPGR1'!#REF!)</f>
        <v>#REF!</v>
      </c>
      <c r="F20" s="670" t="e">
        <f>IF(Tabla46[[#This Row],[Tipos de Acciones]]="","",'[18]Formulario PPGR1'!#REF!)</f>
        <v>#REF!</v>
      </c>
      <c r="G20" s="677" t="s">
        <v>1313</v>
      </c>
      <c r="H20" s="678" t="s">
        <v>149</v>
      </c>
      <c r="I20" s="679" t="str">
        <f>IFERROR(VLOOKUP([21]!Tabla46[[#This Row],[Tipo de Equipo]],[21]LSIns!F26:G41,2,FALSE),"")</f>
        <v/>
      </c>
      <c r="J20" s="678"/>
      <c r="K20" s="678" t="s">
        <v>2634</v>
      </c>
      <c r="L20" s="677" t="s">
        <v>429</v>
      </c>
      <c r="M20" s="680" t="s">
        <v>2627</v>
      </c>
      <c r="N20" s="680" t="s">
        <v>1529</v>
      </c>
      <c r="O20" s="681"/>
      <c r="P20" s="681" t="s">
        <v>1529</v>
      </c>
      <c r="Q20" s="687" t="s">
        <v>404</v>
      </c>
      <c r="R20" s="687">
        <v>1</v>
      </c>
      <c r="S20" s="682">
        <v>10000</v>
      </c>
      <c r="T20" s="682">
        <v>10000</v>
      </c>
      <c r="U20" s="674"/>
      <c r="V20" s="685" t="s">
        <v>1305</v>
      </c>
      <c r="W20" s="686"/>
    </row>
    <row r="21" spans="2:23" ht="38.25" x14ac:dyDescent="0.2">
      <c r="B21" s="670" t="e">
        <f>IF(Tabla46[[#This Row],[Tipos de Acciones]]="","",CONCATENATE(Tabla46[[#This Row],[POA]],".",Tabla46[[#This Row],[SRS]],".",Tabla46[[#This Row],[AREA]],".",Tabla46[[#This Row],[TIPO]]))</f>
        <v>#REF!</v>
      </c>
      <c r="C21" s="670" t="e">
        <f>IF(Tabla46[[#This Row],[Tipos de Acciones]]="","",'[18]Formulario PPGR1'!#REF!)</f>
        <v>#REF!</v>
      </c>
      <c r="D21" s="670" t="e">
        <f>IF(Tabla46[[#This Row],[Tipos de Acciones]]="","",'[18]Formulario PPGR1'!#REF!)</f>
        <v>#REF!</v>
      </c>
      <c r="E21" s="670" t="e">
        <f>IF(Tabla46[[#This Row],[Tipos de Acciones]]="","",'[18]Formulario PPGR1'!#REF!)</f>
        <v>#REF!</v>
      </c>
      <c r="F21" s="670" t="e">
        <f>IF(Tabla46[[#This Row],[Tipos de Acciones]]="","",'[18]Formulario PPGR1'!#REF!)</f>
        <v>#REF!</v>
      </c>
      <c r="G21" s="677" t="s">
        <v>1313</v>
      </c>
      <c r="H21" s="678" t="s">
        <v>149</v>
      </c>
      <c r="I21" s="679" t="str">
        <f>IFERROR(VLOOKUP([21]!Tabla46[[#This Row],[Tipo de Equipo]],[21]LSIns!F27:G42,2,FALSE),"")</f>
        <v/>
      </c>
      <c r="J21" s="678"/>
      <c r="K21" s="678" t="s">
        <v>2635</v>
      </c>
      <c r="L21" s="677" t="s">
        <v>429</v>
      </c>
      <c r="M21" s="680" t="s">
        <v>2627</v>
      </c>
      <c r="N21" s="680" t="s">
        <v>1529</v>
      </c>
      <c r="O21" s="681"/>
      <c r="P21" s="681" t="s">
        <v>1529</v>
      </c>
      <c r="Q21" s="687" t="s">
        <v>404</v>
      </c>
      <c r="R21" s="687">
        <v>1</v>
      </c>
      <c r="S21" s="682">
        <v>10000</v>
      </c>
      <c r="T21" s="682">
        <v>10000</v>
      </c>
      <c r="U21" s="674"/>
      <c r="V21" s="685" t="s">
        <v>1305</v>
      </c>
      <c r="W21" s="686"/>
    </row>
    <row r="22" spans="2:23" ht="38.25" x14ac:dyDescent="0.2">
      <c r="B22" s="670" t="e">
        <f>IF(Tabla46[[#This Row],[Tipos de Acciones]]="","",CONCATENATE(Tabla46[[#This Row],[POA]],".",Tabla46[[#This Row],[SRS]],".",Tabla46[[#This Row],[AREA]],".",Tabla46[[#This Row],[TIPO]]))</f>
        <v>#REF!</v>
      </c>
      <c r="C22" s="670" t="e">
        <f>IF(Tabla46[[#This Row],[Tipos de Acciones]]="","",'[18]Formulario PPGR1'!#REF!)</f>
        <v>#REF!</v>
      </c>
      <c r="D22" s="670" t="e">
        <f>IF(Tabla46[[#This Row],[Tipos de Acciones]]="","",'[18]Formulario PPGR1'!#REF!)</f>
        <v>#REF!</v>
      </c>
      <c r="E22" s="670" t="e">
        <f>IF(Tabla46[[#This Row],[Tipos de Acciones]]="","",'[18]Formulario PPGR1'!#REF!)</f>
        <v>#REF!</v>
      </c>
      <c r="F22" s="670" t="e">
        <f>IF(Tabla46[[#This Row],[Tipos de Acciones]]="","",'[18]Formulario PPGR1'!#REF!)</f>
        <v>#REF!</v>
      </c>
      <c r="G22" s="677" t="s">
        <v>1313</v>
      </c>
      <c r="H22" s="678" t="s">
        <v>149</v>
      </c>
      <c r="I22" s="679" t="str">
        <f>IFERROR(VLOOKUP([21]!Tabla46[[#This Row],[Tipo de Equipo]],[21]LSIns!F27:G42,2,FALSE),"")</f>
        <v/>
      </c>
      <c r="J22" s="678"/>
      <c r="K22" s="678" t="s">
        <v>2635</v>
      </c>
      <c r="L22" s="677" t="s">
        <v>429</v>
      </c>
      <c r="M22" s="680" t="s">
        <v>2625</v>
      </c>
      <c r="N22" s="680" t="s">
        <v>1529</v>
      </c>
      <c r="O22" s="681"/>
      <c r="P22" s="681" t="s">
        <v>1529</v>
      </c>
      <c r="Q22" s="687" t="s">
        <v>404</v>
      </c>
      <c r="R22" s="687">
        <v>1</v>
      </c>
      <c r="S22" s="682">
        <v>10000</v>
      </c>
      <c r="T22" s="682">
        <v>10000</v>
      </c>
      <c r="U22" s="674"/>
      <c r="V22" s="685" t="s">
        <v>1305</v>
      </c>
      <c r="W22" s="686"/>
    </row>
    <row r="23" spans="2:23" ht="38.25" x14ac:dyDescent="0.2">
      <c r="B23" s="670" t="e">
        <f>IF(Tabla46[[#This Row],[Tipos de Acciones]]="","",CONCATENATE(Tabla46[[#This Row],[POA]],".",Tabla46[[#This Row],[SRS]],".",Tabla46[[#This Row],[AREA]],".",Tabla46[[#This Row],[TIPO]]))</f>
        <v>#REF!</v>
      </c>
      <c r="C23" s="670" t="e">
        <f>IF(Tabla46[[#This Row],[Tipos de Acciones]]="","",'[18]Formulario PPGR1'!#REF!)</f>
        <v>#REF!</v>
      </c>
      <c r="D23" s="670" t="e">
        <f>IF(Tabla46[[#This Row],[Tipos de Acciones]]="","",'[18]Formulario PPGR1'!#REF!)</f>
        <v>#REF!</v>
      </c>
      <c r="E23" s="670" t="e">
        <f>IF(Tabla46[[#This Row],[Tipos de Acciones]]="","",'[18]Formulario PPGR1'!#REF!)</f>
        <v>#REF!</v>
      </c>
      <c r="F23" s="670" t="e">
        <f>IF(Tabla46[[#This Row],[Tipos de Acciones]]="","",'[18]Formulario PPGR1'!#REF!)</f>
        <v>#REF!</v>
      </c>
      <c r="G23" s="677" t="s">
        <v>1313</v>
      </c>
      <c r="H23" s="678" t="s">
        <v>149</v>
      </c>
      <c r="I23" s="679" t="str">
        <f>IFERROR(VLOOKUP([21]!Tabla46[[#This Row],[Tipo de Equipo]],[21]LSIns!F27:G42,2,FALSE),"")</f>
        <v/>
      </c>
      <c r="J23" s="678"/>
      <c r="K23" s="678" t="s">
        <v>2635</v>
      </c>
      <c r="L23" s="677" t="s">
        <v>429</v>
      </c>
      <c r="M23" s="680" t="s">
        <v>2629</v>
      </c>
      <c r="N23" s="680" t="s">
        <v>1530</v>
      </c>
      <c r="O23" s="681"/>
      <c r="P23" s="681" t="s">
        <v>1530</v>
      </c>
      <c r="Q23" s="687" t="s">
        <v>404</v>
      </c>
      <c r="R23" s="687">
        <v>1</v>
      </c>
      <c r="S23" s="682">
        <v>10000</v>
      </c>
      <c r="T23" s="682">
        <v>10000</v>
      </c>
      <c r="U23" s="674"/>
      <c r="V23" s="685" t="s">
        <v>1305</v>
      </c>
      <c r="W23" s="686"/>
    </row>
    <row r="24" spans="2:23" ht="38.25" x14ac:dyDescent="0.2">
      <c r="B24" s="670" t="e">
        <f>IF(Tabla46[[#This Row],[Tipos de Acciones]]="","",CONCATENATE(Tabla46[[#This Row],[POA]],".",Tabla46[[#This Row],[SRS]],".",Tabla46[[#This Row],[AREA]],".",Tabla46[[#This Row],[TIPO]]))</f>
        <v>#REF!</v>
      </c>
      <c r="C24" s="670" t="e">
        <f>IF(Tabla46[[#This Row],[Tipos de Acciones]]="","",'[18]Formulario PPGR1'!#REF!)</f>
        <v>#REF!</v>
      </c>
      <c r="D24" s="670" t="e">
        <f>IF(Tabla46[[#This Row],[Tipos de Acciones]]="","",'[18]Formulario PPGR1'!#REF!)</f>
        <v>#REF!</v>
      </c>
      <c r="E24" s="670" t="e">
        <f>IF(Tabla46[[#This Row],[Tipos de Acciones]]="","",'[18]Formulario PPGR1'!#REF!)</f>
        <v>#REF!</v>
      </c>
      <c r="F24" s="670" t="e">
        <f>IF(Tabla46[[#This Row],[Tipos de Acciones]]="","",'[18]Formulario PPGR1'!#REF!)</f>
        <v>#REF!</v>
      </c>
      <c r="G24" s="677" t="s">
        <v>1313</v>
      </c>
      <c r="H24" s="678" t="s">
        <v>149</v>
      </c>
      <c r="I24" s="679" t="str">
        <f>IFERROR(VLOOKUP([21]!Tabla46[[#This Row],[Tipo de Equipo]],[21]LSIns!F27:G42,2,FALSE),"")</f>
        <v/>
      </c>
      <c r="J24" s="678"/>
      <c r="K24" s="678" t="s">
        <v>2635</v>
      </c>
      <c r="L24" s="677" t="s">
        <v>429</v>
      </c>
      <c r="M24" s="680" t="s">
        <v>2628</v>
      </c>
      <c r="N24" s="680" t="s">
        <v>1538</v>
      </c>
      <c r="O24" s="681"/>
      <c r="P24" s="681" t="s">
        <v>1538</v>
      </c>
      <c r="Q24" s="687" t="s">
        <v>404</v>
      </c>
      <c r="R24" s="687">
        <v>1</v>
      </c>
      <c r="S24" s="682">
        <v>10000</v>
      </c>
      <c r="T24" s="682">
        <v>10000</v>
      </c>
      <c r="U24" s="674"/>
      <c r="V24" s="685" t="s">
        <v>1305</v>
      </c>
      <c r="W24" s="686"/>
    </row>
    <row r="25" spans="2:23" ht="38.25" x14ac:dyDescent="0.2">
      <c r="B25" s="670" t="e">
        <f>IF(Tabla46[[#This Row],[Tipos de Acciones]]="","",CONCATENATE(Tabla46[[#This Row],[POA]],".",Tabla46[[#This Row],[SRS]],".",Tabla46[[#This Row],[AREA]],".",Tabla46[[#This Row],[TIPO]]))</f>
        <v>#REF!</v>
      </c>
      <c r="C25" s="670" t="e">
        <f>IF(Tabla46[[#This Row],[Tipos de Acciones]]="","",'[18]Formulario PPGR1'!#REF!)</f>
        <v>#REF!</v>
      </c>
      <c r="D25" s="670" t="e">
        <f>IF(Tabla46[[#This Row],[Tipos de Acciones]]="","",'[18]Formulario PPGR1'!#REF!)</f>
        <v>#REF!</v>
      </c>
      <c r="E25" s="670" t="e">
        <f>IF(Tabla46[[#This Row],[Tipos de Acciones]]="","",'[18]Formulario PPGR1'!#REF!)</f>
        <v>#REF!</v>
      </c>
      <c r="F25" s="670" t="e">
        <f>IF(Tabla46[[#This Row],[Tipos de Acciones]]="","",'[18]Formulario PPGR1'!#REF!)</f>
        <v>#REF!</v>
      </c>
      <c r="G25" s="677" t="s">
        <v>1313</v>
      </c>
      <c r="H25" s="678" t="s">
        <v>149</v>
      </c>
      <c r="I25" s="679" t="str">
        <f>IFERROR(VLOOKUP([21]!Tabla46[[#This Row],[Tipo de Equipo]],[21]LSIns!F27:G42,2,FALSE),"")</f>
        <v/>
      </c>
      <c r="J25" s="678"/>
      <c r="K25" s="678" t="s">
        <v>2636</v>
      </c>
      <c r="L25" s="677" t="s">
        <v>429</v>
      </c>
      <c r="M25" s="680" t="s">
        <v>2626</v>
      </c>
      <c r="N25" s="680" t="s">
        <v>1529</v>
      </c>
      <c r="O25" s="681"/>
      <c r="P25" s="681" t="s">
        <v>1529</v>
      </c>
      <c r="Q25" s="687" t="s">
        <v>404</v>
      </c>
      <c r="R25" s="687">
        <v>1</v>
      </c>
      <c r="S25" s="682">
        <v>10000</v>
      </c>
      <c r="T25" s="682">
        <v>10000</v>
      </c>
      <c r="U25" s="674"/>
      <c r="V25" s="685" t="s">
        <v>1305</v>
      </c>
      <c r="W25" s="686"/>
    </row>
    <row r="26" spans="2:23" ht="38.25" x14ac:dyDescent="0.2">
      <c r="B26" s="670" t="e">
        <f>IF(Tabla46[[#This Row],[Tipos de Acciones]]="","",CONCATENATE(Tabla46[[#This Row],[POA]],".",Tabla46[[#This Row],[SRS]],".",Tabla46[[#This Row],[AREA]],".",Tabla46[[#This Row],[TIPO]]))</f>
        <v>#REF!</v>
      </c>
      <c r="C26" s="670" t="e">
        <f>IF(Tabla46[[#This Row],[Tipos de Acciones]]="","",'[18]Formulario PPGR1'!#REF!)</f>
        <v>#REF!</v>
      </c>
      <c r="D26" s="670" t="e">
        <f>IF(Tabla46[[#This Row],[Tipos de Acciones]]="","",'[18]Formulario PPGR1'!#REF!)</f>
        <v>#REF!</v>
      </c>
      <c r="E26" s="670" t="e">
        <f>IF(Tabla46[[#This Row],[Tipos de Acciones]]="","",'[18]Formulario PPGR1'!#REF!)</f>
        <v>#REF!</v>
      </c>
      <c r="F26" s="670" t="e">
        <f>IF(Tabla46[[#This Row],[Tipos de Acciones]]="","",'[18]Formulario PPGR1'!#REF!)</f>
        <v>#REF!</v>
      </c>
      <c r="G26" s="677" t="s">
        <v>1313</v>
      </c>
      <c r="H26" s="678" t="s">
        <v>149</v>
      </c>
      <c r="I26" s="679" t="str">
        <f>IFERROR(VLOOKUP([21]!Tabla46[[#This Row],[Tipo de Equipo]],[21]LSIns!F27:G42,2,FALSE),"")</f>
        <v/>
      </c>
      <c r="J26" s="678"/>
      <c r="K26" s="678" t="s">
        <v>2636</v>
      </c>
      <c r="L26" s="677" t="s">
        <v>429</v>
      </c>
      <c r="M26" s="680" t="s">
        <v>2624</v>
      </c>
      <c r="N26" s="680" t="s">
        <v>1529</v>
      </c>
      <c r="O26" s="681"/>
      <c r="P26" s="681" t="s">
        <v>1529</v>
      </c>
      <c r="Q26" s="687" t="s">
        <v>404</v>
      </c>
      <c r="R26" s="687">
        <v>1</v>
      </c>
      <c r="S26" s="682">
        <v>10000</v>
      </c>
      <c r="T26" s="682">
        <v>10000</v>
      </c>
      <c r="U26" s="674"/>
      <c r="V26" s="685" t="s">
        <v>1305</v>
      </c>
      <c r="W26" s="686"/>
    </row>
    <row r="27" spans="2:23" ht="38.25" x14ac:dyDescent="0.2">
      <c r="B27" s="670" t="e">
        <f>IF(Tabla46[[#This Row],[Tipos de Acciones]]="","",CONCATENATE(Tabla46[[#This Row],[POA]],".",Tabla46[[#This Row],[SRS]],".",Tabla46[[#This Row],[AREA]],".",Tabla46[[#This Row],[TIPO]]))</f>
        <v>#REF!</v>
      </c>
      <c r="C27" s="670" t="e">
        <f>IF(Tabla46[[#This Row],[Tipos de Acciones]]="","",'[18]Formulario PPGR1'!#REF!)</f>
        <v>#REF!</v>
      </c>
      <c r="D27" s="670" t="e">
        <f>IF(Tabla46[[#This Row],[Tipos de Acciones]]="","",'[18]Formulario PPGR1'!#REF!)</f>
        <v>#REF!</v>
      </c>
      <c r="E27" s="670" t="e">
        <f>IF(Tabla46[[#This Row],[Tipos de Acciones]]="","",'[18]Formulario PPGR1'!#REF!)</f>
        <v>#REF!</v>
      </c>
      <c r="F27" s="670" t="e">
        <f>IF(Tabla46[[#This Row],[Tipos de Acciones]]="","",'[18]Formulario PPGR1'!#REF!)</f>
        <v>#REF!</v>
      </c>
      <c r="G27" s="677" t="s">
        <v>1313</v>
      </c>
      <c r="H27" s="678" t="s">
        <v>149</v>
      </c>
      <c r="I27" s="679" t="str">
        <f>IFERROR(VLOOKUP([21]!Tabla46[[#This Row],[Tipo de Equipo]],[21]LSIns!F27:G42,2,FALSE),"")</f>
        <v/>
      </c>
      <c r="J27" s="678"/>
      <c r="K27" s="678" t="s">
        <v>2636</v>
      </c>
      <c r="L27" s="677" t="s">
        <v>429</v>
      </c>
      <c r="M27" s="680" t="s">
        <v>2629</v>
      </c>
      <c r="N27" s="680" t="s">
        <v>1530</v>
      </c>
      <c r="O27" s="681"/>
      <c r="P27" s="681" t="s">
        <v>1530</v>
      </c>
      <c r="Q27" s="687" t="s">
        <v>404</v>
      </c>
      <c r="R27" s="687">
        <v>1</v>
      </c>
      <c r="S27" s="682">
        <v>10000</v>
      </c>
      <c r="T27" s="682">
        <v>10000</v>
      </c>
      <c r="U27" s="674"/>
      <c r="V27" s="685" t="s">
        <v>1305</v>
      </c>
      <c r="W27" s="686"/>
    </row>
    <row r="28" spans="2:23" ht="38.25" x14ac:dyDescent="0.2">
      <c r="B28" s="670" t="e">
        <f>IF(Tabla46[[#This Row],[Tipos de Acciones]]="","",CONCATENATE(Tabla46[[#This Row],[POA]],".",Tabla46[[#This Row],[SRS]],".",Tabla46[[#This Row],[AREA]],".",Tabla46[[#This Row],[TIPO]]))</f>
        <v>#REF!</v>
      </c>
      <c r="C28" s="670" t="e">
        <f>IF(Tabla46[[#This Row],[Tipos de Acciones]]="","",'[18]Formulario PPGR1'!#REF!)</f>
        <v>#REF!</v>
      </c>
      <c r="D28" s="670" t="e">
        <f>IF(Tabla46[[#This Row],[Tipos de Acciones]]="","",'[18]Formulario PPGR1'!#REF!)</f>
        <v>#REF!</v>
      </c>
      <c r="E28" s="670" t="e">
        <f>IF(Tabla46[[#This Row],[Tipos de Acciones]]="","",'[18]Formulario PPGR1'!#REF!)</f>
        <v>#REF!</v>
      </c>
      <c r="F28" s="670" t="e">
        <f>IF(Tabla46[[#This Row],[Tipos de Acciones]]="","",'[18]Formulario PPGR1'!#REF!)</f>
        <v>#REF!</v>
      </c>
      <c r="G28" s="677" t="s">
        <v>1313</v>
      </c>
      <c r="H28" s="678" t="s">
        <v>149</v>
      </c>
      <c r="I28" s="679" t="str">
        <f>IFERROR(VLOOKUP([21]!Tabla46[[#This Row],[Tipo de Equipo]],[21]LSIns!F27:G42,2,FALSE),"")</f>
        <v/>
      </c>
      <c r="J28" s="678"/>
      <c r="K28" s="678" t="s">
        <v>2636</v>
      </c>
      <c r="L28" s="677" t="s">
        <v>429</v>
      </c>
      <c r="M28" s="680" t="s">
        <v>2628</v>
      </c>
      <c r="N28" s="680" t="s">
        <v>1538</v>
      </c>
      <c r="O28" s="681"/>
      <c r="P28" s="681" t="s">
        <v>1538</v>
      </c>
      <c r="Q28" s="687" t="s">
        <v>404</v>
      </c>
      <c r="R28" s="687">
        <v>1</v>
      </c>
      <c r="S28" s="682">
        <v>10000</v>
      </c>
      <c r="T28" s="682">
        <v>10000</v>
      </c>
      <c r="U28" s="674"/>
      <c r="V28" s="685" t="s">
        <v>1305</v>
      </c>
      <c r="W28" s="686"/>
    </row>
    <row r="29" spans="2:23" ht="38.25" x14ac:dyDescent="0.2">
      <c r="B29" s="670" t="e">
        <f>IF(Tabla46[[#This Row],[Tipos de Acciones]]="","",CONCATENATE(Tabla46[[#This Row],[POA]],".",Tabla46[[#This Row],[SRS]],".",Tabla46[[#This Row],[AREA]],".",Tabla46[[#This Row],[TIPO]]))</f>
        <v>#REF!</v>
      </c>
      <c r="C29" s="670" t="e">
        <f>IF(Tabla46[[#This Row],[Tipos de Acciones]]="","",'[18]Formulario PPGR1'!#REF!)</f>
        <v>#REF!</v>
      </c>
      <c r="D29" s="670" t="e">
        <f>IF(Tabla46[[#This Row],[Tipos de Acciones]]="","",'[18]Formulario PPGR1'!#REF!)</f>
        <v>#REF!</v>
      </c>
      <c r="E29" s="670" t="e">
        <f>IF(Tabla46[[#This Row],[Tipos de Acciones]]="","",'[18]Formulario PPGR1'!#REF!)</f>
        <v>#REF!</v>
      </c>
      <c r="F29" s="670" t="e">
        <f>IF(Tabla46[[#This Row],[Tipos de Acciones]]="","",'[18]Formulario PPGR1'!#REF!)</f>
        <v>#REF!</v>
      </c>
      <c r="G29" s="677" t="s">
        <v>1313</v>
      </c>
      <c r="H29" s="678" t="s">
        <v>149</v>
      </c>
      <c r="I29" s="679" t="str">
        <f>IFERROR(VLOOKUP([21]!Tabla46[[#This Row],[Tipo de Equipo]],[21]LSIns!F27:G42,2,FALSE),"")</f>
        <v/>
      </c>
      <c r="J29" s="678"/>
      <c r="K29" s="678" t="s">
        <v>2636</v>
      </c>
      <c r="L29" s="677" t="s">
        <v>430</v>
      </c>
      <c r="M29" s="680" t="s">
        <v>1529</v>
      </c>
      <c r="N29" s="680" t="s">
        <v>1529</v>
      </c>
      <c r="O29" s="681"/>
      <c r="P29" s="681" t="s">
        <v>1529</v>
      </c>
      <c r="Q29" s="687" t="s">
        <v>404</v>
      </c>
      <c r="R29" s="687">
        <v>1</v>
      </c>
      <c r="S29" s="682">
        <v>10000</v>
      </c>
      <c r="T29" s="682">
        <v>10000</v>
      </c>
      <c r="U29" s="674"/>
      <c r="V29" s="685" t="s">
        <v>1305</v>
      </c>
      <c r="W29" s="686"/>
    </row>
    <row r="30" spans="2:23" ht="38.25" x14ac:dyDescent="0.2">
      <c r="B30" s="670" t="e">
        <f>IF(Tabla46[[#This Row],[Tipos de Acciones]]="","",CONCATENATE(Tabla46[[#This Row],[POA]],".",Tabla46[[#This Row],[SRS]],".",Tabla46[[#This Row],[AREA]],".",Tabla46[[#This Row],[TIPO]]))</f>
        <v>#REF!</v>
      </c>
      <c r="C30" s="670" t="e">
        <f>IF(Tabla46[[#This Row],[Tipos de Acciones]]="","",'[18]Formulario PPGR1'!#REF!)</f>
        <v>#REF!</v>
      </c>
      <c r="D30" s="670" t="e">
        <f>IF(Tabla46[[#This Row],[Tipos de Acciones]]="","",'[18]Formulario PPGR1'!#REF!)</f>
        <v>#REF!</v>
      </c>
      <c r="E30" s="670" t="e">
        <f>IF(Tabla46[[#This Row],[Tipos de Acciones]]="","",'[18]Formulario PPGR1'!#REF!)</f>
        <v>#REF!</v>
      </c>
      <c r="F30" s="670" t="e">
        <f>IF(Tabla46[[#This Row],[Tipos de Acciones]]="","",'[18]Formulario PPGR1'!#REF!)</f>
        <v>#REF!</v>
      </c>
      <c r="G30" s="677" t="s">
        <v>1313</v>
      </c>
      <c r="H30" s="678" t="s">
        <v>149</v>
      </c>
      <c r="I30" s="679" t="str">
        <f>IFERROR(VLOOKUP([21]!Tabla46[[#This Row],[Tipo de Equipo]],[21]LSIns!F27:G42,2,FALSE),"")</f>
        <v/>
      </c>
      <c r="J30" s="678"/>
      <c r="K30" s="678" t="s">
        <v>2636</v>
      </c>
      <c r="L30" s="677" t="s">
        <v>429</v>
      </c>
      <c r="M30" s="680" t="s">
        <v>2625</v>
      </c>
      <c r="N30" s="680" t="s">
        <v>1529</v>
      </c>
      <c r="O30" s="681"/>
      <c r="P30" s="681" t="s">
        <v>1529</v>
      </c>
      <c r="Q30" s="687" t="s">
        <v>404</v>
      </c>
      <c r="R30" s="687">
        <v>1</v>
      </c>
      <c r="S30" s="682">
        <v>10000</v>
      </c>
      <c r="T30" s="682">
        <v>10000</v>
      </c>
      <c r="U30" s="674"/>
      <c r="V30" s="685" t="s">
        <v>1305</v>
      </c>
      <c r="W30" s="686"/>
    </row>
    <row r="31" spans="2:23" ht="51" x14ac:dyDescent="0.2">
      <c r="B31" s="670" t="e">
        <f>IF(Tabla46[[#This Row],[Tipos de Acciones]]="","",CONCATENATE(Tabla46[[#This Row],[POA]],".",Tabla46[[#This Row],[SRS]],".",Tabla46[[#This Row],[AREA]],".",Tabla46[[#This Row],[TIPO]]))</f>
        <v>#REF!</v>
      </c>
      <c r="C31" s="670" t="e">
        <f>IF(Tabla46[[#This Row],[Tipos de Acciones]]="","",'[18]Formulario PPGR1'!#REF!)</f>
        <v>#REF!</v>
      </c>
      <c r="D31" s="670" t="e">
        <f>IF(Tabla46[[#This Row],[Tipos de Acciones]]="","",'[18]Formulario PPGR1'!#REF!)</f>
        <v>#REF!</v>
      </c>
      <c r="E31" s="670" t="e">
        <f>IF(Tabla46[[#This Row],[Tipos de Acciones]]="","",'[18]Formulario PPGR1'!#REF!)</f>
        <v>#REF!</v>
      </c>
      <c r="F31" s="670" t="e">
        <f>IF(Tabla46[[#This Row],[Tipos de Acciones]]="","",'[18]Formulario PPGR1'!#REF!)</f>
        <v>#REF!</v>
      </c>
      <c r="G31" s="677" t="s">
        <v>1315</v>
      </c>
      <c r="H31" s="678" t="s">
        <v>233</v>
      </c>
      <c r="I31" s="679" t="str">
        <f>IFERROR(VLOOKUP([21]!Tabla46[[#This Row],[Tipo de Equipo]],[21]LSIns!F27:G42,2,FALSE),"")</f>
        <v/>
      </c>
      <c r="J31" s="678"/>
      <c r="K31" s="678" t="s">
        <v>2637</v>
      </c>
      <c r="L31" s="677" t="s">
        <v>429</v>
      </c>
      <c r="M31" s="680" t="s">
        <v>2629</v>
      </c>
      <c r="N31" s="680" t="s">
        <v>1530</v>
      </c>
      <c r="O31" s="681"/>
      <c r="P31" s="681" t="s">
        <v>1530</v>
      </c>
      <c r="Q31" s="687" t="s">
        <v>404</v>
      </c>
      <c r="R31" s="687">
        <v>3</v>
      </c>
      <c r="S31" s="682">
        <v>5000</v>
      </c>
      <c r="T31" s="674">
        <v>15000</v>
      </c>
      <c r="U31" s="674"/>
      <c r="V31" s="685" t="s">
        <v>1305</v>
      </c>
      <c r="W31" s="686"/>
    </row>
    <row r="32" spans="2:23" ht="51" x14ac:dyDescent="0.2">
      <c r="B32" s="670" t="e">
        <f>IF(Tabla46[[#This Row],[Tipos de Acciones]]="","",CONCATENATE(Tabla46[[#This Row],[POA]],".",Tabla46[[#This Row],[SRS]],".",Tabla46[[#This Row],[AREA]],".",Tabla46[[#This Row],[TIPO]]))</f>
        <v>#REF!</v>
      </c>
      <c r="C32" s="670" t="e">
        <f>IF(Tabla46[[#This Row],[Tipos de Acciones]]="","",'[18]Formulario PPGR1'!#REF!)</f>
        <v>#REF!</v>
      </c>
      <c r="D32" s="670" t="e">
        <f>IF(Tabla46[[#This Row],[Tipos de Acciones]]="","",'[18]Formulario PPGR1'!#REF!)</f>
        <v>#REF!</v>
      </c>
      <c r="E32" s="670" t="e">
        <f>IF(Tabla46[[#This Row],[Tipos de Acciones]]="","",'[18]Formulario PPGR1'!#REF!)</f>
        <v>#REF!</v>
      </c>
      <c r="F32" s="670" t="e">
        <f>IF(Tabla46[[#This Row],[Tipos de Acciones]]="","",'[18]Formulario PPGR1'!#REF!)</f>
        <v>#REF!</v>
      </c>
      <c r="G32" s="677" t="s">
        <v>1315</v>
      </c>
      <c r="H32" s="678" t="s">
        <v>233</v>
      </c>
      <c r="I32" s="679" t="str">
        <f>IFERROR(VLOOKUP([21]!Tabla46[[#This Row],[Tipo de Equipo]],[21]LSIns!F27:G42,2,FALSE),"")</f>
        <v/>
      </c>
      <c r="J32" s="678"/>
      <c r="K32" s="678" t="s">
        <v>2637</v>
      </c>
      <c r="L32" s="677" t="s">
        <v>429</v>
      </c>
      <c r="M32" s="680" t="s">
        <v>2628</v>
      </c>
      <c r="N32" s="680" t="s">
        <v>1538</v>
      </c>
      <c r="O32" s="681"/>
      <c r="P32" s="681" t="s">
        <v>1538</v>
      </c>
      <c r="Q32" s="687" t="s">
        <v>404</v>
      </c>
      <c r="R32" s="687">
        <v>3</v>
      </c>
      <c r="S32" s="682">
        <v>5000</v>
      </c>
      <c r="T32" s="674">
        <v>15000</v>
      </c>
      <c r="U32" s="674"/>
      <c r="V32" s="685" t="s">
        <v>1305</v>
      </c>
      <c r="W32" s="686"/>
    </row>
    <row r="33" spans="2:23" ht="51" x14ac:dyDescent="0.2">
      <c r="B33" s="670" t="e">
        <f>IF(Tabla46[[#This Row],[Tipos de Acciones]]="","",CONCATENATE(Tabla46[[#This Row],[POA]],".",Tabla46[[#This Row],[SRS]],".",Tabla46[[#This Row],[AREA]],".",Tabla46[[#This Row],[TIPO]]))</f>
        <v>#REF!</v>
      </c>
      <c r="C33" s="670" t="e">
        <f>IF(Tabla46[[#This Row],[Tipos de Acciones]]="","",'[18]Formulario PPGR1'!#REF!)</f>
        <v>#REF!</v>
      </c>
      <c r="D33" s="670" t="e">
        <f>IF(Tabla46[[#This Row],[Tipos de Acciones]]="","",'[18]Formulario PPGR1'!#REF!)</f>
        <v>#REF!</v>
      </c>
      <c r="E33" s="670" t="e">
        <f>IF(Tabla46[[#This Row],[Tipos de Acciones]]="","",'[18]Formulario PPGR1'!#REF!)</f>
        <v>#REF!</v>
      </c>
      <c r="F33" s="670" t="e">
        <f>IF(Tabla46[[#This Row],[Tipos de Acciones]]="","",'[18]Formulario PPGR1'!#REF!)</f>
        <v>#REF!</v>
      </c>
      <c r="G33" s="677" t="s">
        <v>1315</v>
      </c>
      <c r="H33" s="678" t="s">
        <v>233</v>
      </c>
      <c r="I33" s="679" t="str">
        <f>IFERROR(VLOOKUP([21]!Tabla46[[#This Row],[Tipo de Equipo]],[21]LSIns!F27:G42,2,FALSE),"")</f>
        <v/>
      </c>
      <c r="J33" s="678"/>
      <c r="K33" s="678" t="s">
        <v>2637</v>
      </c>
      <c r="L33" s="677" t="s">
        <v>429</v>
      </c>
      <c r="M33" s="680" t="s">
        <v>2638</v>
      </c>
      <c r="N33" s="680" t="s">
        <v>1538</v>
      </c>
      <c r="O33" s="681"/>
      <c r="P33" s="681" t="s">
        <v>1538</v>
      </c>
      <c r="Q33" s="687" t="s">
        <v>404</v>
      </c>
      <c r="R33" s="687">
        <v>3</v>
      </c>
      <c r="S33" s="682">
        <v>5000</v>
      </c>
      <c r="T33" s="674">
        <v>15000</v>
      </c>
      <c r="U33" s="674"/>
      <c r="V33" s="685" t="s">
        <v>1305</v>
      </c>
      <c r="W33" s="686"/>
    </row>
    <row r="34" spans="2:23" ht="51" x14ac:dyDescent="0.2">
      <c r="B34" s="670" t="e">
        <f>IF(Tabla46[[#This Row],[Tipos de Acciones]]="","",CONCATENATE(Tabla46[[#This Row],[POA]],".",Tabla46[[#This Row],[SRS]],".",Tabla46[[#This Row],[AREA]],".",Tabla46[[#This Row],[TIPO]]))</f>
        <v>#REF!</v>
      </c>
      <c r="C34" s="670" t="e">
        <f>IF(Tabla46[[#This Row],[Tipos de Acciones]]="","",'[18]Formulario PPGR1'!#REF!)</f>
        <v>#REF!</v>
      </c>
      <c r="D34" s="670" t="e">
        <f>IF(Tabla46[[#This Row],[Tipos de Acciones]]="","",'[18]Formulario PPGR1'!#REF!)</f>
        <v>#REF!</v>
      </c>
      <c r="E34" s="670" t="e">
        <f>IF(Tabla46[[#This Row],[Tipos de Acciones]]="","",'[18]Formulario PPGR1'!#REF!)</f>
        <v>#REF!</v>
      </c>
      <c r="F34" s="670" t="e">
        <f>IF(Tabla46[[#This Row],[Tipos de Acciones]]="","",'[18]Formulario PPGR1'!#REF!)</f>
        <v>#REF!</v>
      </c>
      <c r="G34" s="677" t="s">
        <v>1315</v>
      </c>
      <c r="H34" s="678" t="s">
        <v>233</v>
      </c>
      <c r="I34" s="679" t="str">
        <f>IFERROR(VLOOKUP([21]!Tabla46[[#This Row],[Tipo de Equipo]],[21]LSIns!F27:G42,2,FALSE),"")</f>
        <v/>
      </c>
      <c r="J34" s="678"/>
      <c r="K34" s="678" t="s">
        <v>2637</v>
      </c>
      <c r="L34" s="677" t="s">
        <v>429</v>
      </c>
      <c r="M34" s="680" t="s">
        <v>2626</v>
      </c>
      <c r="N34" s="680" t="s">
        <v>1529</v>
      </c>
      <c r="O34" s="681"/>
      <c r="P34" s="681" t="s">
        <v>1529</v>
      </c>
      <c r="Q34" s="687" t="s">
        <v>404</v>
      </c>
      <c r="R34" s="687">
        <v>3</v>
      </c>
      <c r="S34" s="682">
        <v>5000</v>
      </c>
      <c r="T34" s="674">
        <v>15000</v>
      </c>
      <c r="U34" s="674"/>
      <c r="V34" s="685" t="s">
        <v>1305</v>
      </c>
      <c r="W34" s="686"/>
    </row>
    <row r="35" spans="2:23" ht="38.25" x14ac:dyDescent="0.2">
      <c r="B35" s="670" t="e">
        <f>IF(Tabla46[[#This Row],[Tipos de Acciones]]="","",CONCATENATE(Tabla46[[#This Row],[POA]],".",Tabla46[[#This Row],[SRS]],".",Tabla46[[#This Row],[AREA]],".",Tabla46[[#This Row],[TIPO]]))</f>
        <v>#REF!</v>
      </c>
      <c r="C35" s="670" t="e">
        <f>IF(Tabla46[[#This Row],[Tipos de Acciones]]="","",'[18]Formulario PPGR1'!#REF!)</f>
        <v>#REF!</v>
      </c>
      <c r="D35" s="670" t="e">
        <f>IF(Tabla46[[#This Row],[Tipos de Acciones]]="","",'[18]Formulario PPGR1'!#REF!)</f>
        <v>#REF!</v>
      </c>
      <c r="E35" s="670" t="e">
        <f>IF(Tabla46[[#This Row],[Tipos de Acciones]]="","",'[18]Formulario PPGR1'!#REF!)</f>
        <v>#REF!</v>
      </c>
      <c r="F35" s="670" t="e">
        <f>IF(Tabla46[[#This Row],[Tipos de Acciones]]="","",'[18]Formulario PPGR1'!#REF!)</f>
        <v>#REF!</v>
      </c>
      <c r="G35" s="677" t="s">
        <v>1313</v>
      </c>
      <c r="H35" s="678" t="s">
        <v>149</v>
      </c>
      <c r="I35" s="679" t="str">
        <f>IFERROR(VLOOKUP([21]!Tabla46[[#This Row],[Tipo de Equipo]],[21]LSIns!F27:G42,2,FALSE),"")</f>
        <v/>
      </c>
      <c r="J35" s="678"/>
      <c r="K35" s="678" t="s">
        <v>2622</v>
      </c>
      <c r="L35" s="677" t="s">
        <v>429</v>
      </c>
      <c r="M35" s="680" t="s">
        <v>2623</v>
      </c>
      <c r="N35" s="680" t="s">
        <v>1529</v>
      </c>
      <c r="O35" s="681"/>
      <c r="P35" s="681" t="s">
        <v>1529</v>
      </c>
      <c r="Q35" s="687" t="s">
        <v>404</v>
      </c>
      <c r="R35" s="687">
        <v>1</v>
      </c>
      <c r="S35" s="682">
        <v>10000</v>
      </c>
      <c r="T35" s="682">
        <v>10000</v>
      </c>
      <c r="U35" s="674"/>
      <c r="V35" s="685" t="s">
        <v>1305</v>
      </c>
      <c r="W35" s="686"/>
    </row>
    <row r="36" spans="2:23" ht="38.25" x14ac:dyDescent="0.2">
      <c r="B36" s="670" t="e">
        <f>IF(Tabla46[[#This Row],[Tipos de Acciones]]="","",CONCATENATE(Tabla46[[#This Row],[POA]],".",Tabla46[[#This Row],[SRS]],".",Tabla46[[#This Row],[AREA]],".",Tabla46[[#This Row],[TIPO]]))</f>
        <v>#REF!</v>
      </c>
      <c r="C36" s="670" t="e">
        <f>IF(Tabla46[[#This Row],[Tipos de Acciones]]="","",'[18]Formulario PPGR1'!#REF!)</f>
        <v>#REF!</v>
      </c>
      <c r="D36" s="670" t="e">
        <f>IF(Tabla46[[#This Row],[Tipos de Acciones]]="","",'[18]Formulario PPGR1'!#REF!)</f>
        <v>#REF!</v>
      </c>
      <c r="E36" s="670" t="e">
        <f>IF(Tabla46[[#This Row],[Tipos de Acciones]]="","",'[18]Formulario PPGR1'!#REF!)</f>
        <v>#REF!</v>
      </c>
      <c r="F36" s="670" t="e">
        <f>IF(Tabla46[[#This Row],[Tipos de Acciones]]="","",'[18]Formulario PPGR1'!#REF!)</f>
        <v>#REF!</v>
      </c>
      <c r="G36" s="677" t="s">
        <v>1313</v>
      </c>
      <c r="H36" s="678" t="s">
        <v>149</v>
      </c>
      <c r="I36" s="679" t="str">
        <f>IFERROR(VLOOKUP([21]!Tabla46[[#This Row],[Tipo de Equipo]],[21]LSIns!F27:G42,2,FALSE),"")</f>
        <v/>
      </c>
      <c r="J36" s="678"/>
      <c r="K36" s="678" t="s">
        <v>2622</v>
      </c>
      <c r="L36" s="677" t="s">
        <v>429</v>
      </c>
      <c r="M36" s="680" t="s">
        <v>2624</v>
      </c>
      <c r="N36" s="680" t="s">
        <v>1529</v>
      </c>
      <c r="O36" s="681"/>
      <c r="P36" s="681" t="s">
        <v>1529</v>
      </c>
      <c r="Q36" s="687" t="s">
        <v>404</v>
      </c>
      <c r="R36" s="687">
        <v>1</v>
      </c>
      <c r="S36" s="682">
        <v>10000</v>
      </c>
      <c r="T36" s="682">
        <v>10000</v>
      </c>
      <c r="U36" s="674"/>
      <c r="V36" s="685" t="s">
        <v>1305</v>
      </c>
      <c r="W36" s="686"/>
    </row>
    <row r="37" spans="2:23" ht="38.25" x14ac:dyDescent="0.2">
      <c r="B37" s="670" t="e">
        <f>IF(Tabla46[[#This Row],[Tipos de Acciones]]="","",CONCATENATE(Tabla46[[#This Row],[POA]],".",Tabla46[[#This Row],[SRS]],".",Tabla46[[#This Row],[AREA]],".",Tabla46[[#This Row],[TIPO]]))</f>
        <v>#REF!</v>
      </c>
      <c r="C37" s="670" t="e">
        <f>IF(Tabla46[[#This Row],[Tipos de Acciones]]="","",'[18]Formulario PPGR1'!#REF!)</f>
        <v>#REF!</v>
      </c>
      <c r="D37" s="670" t="e">
        <f>IF(Tabla46[[#This Row],[Tipos de Acciones]]="","",'[18]Formulario PPGR1'!#REF!)</f>
        <v>#REF!</v>
      </c>
      <c r="E37" s="670" t="e">
        <f>IF(Tabla46[[#This Row],[Tipos de Acciones]]="","",'[18]Formulario PPGR1'!#REF!)</f>
        <v>#REF!</v>
      </c>
      <c r="F37" s="670" t="e">
        <f>IF(Tabla46[[#This Row],[Tipos de Acciones]]="","",'[18]Formulario PPGR1'!#REF!)</f>
        <v>#REF!</v>
      </c>
      <c r="G37" s="677" t="s">
        <v>1313</v>
      </c>
      <c r="H37" s="678" t="s">
        <v>149</v>
      </c>
      <c r="I37" s="679" t="str">
        <f>IFERROR(VLOOKUP([21]!Tabla46[[#This Row],[Tipo de Equipo]],[21]LSIns!F27:G42,2,FALSE),"")</f>
        <v/>
      </c>
      <c r="J37" s="678"/>
      <c r="K37" s="678" t="s">
        <v>2622</v>
      </c>
      <c r="L37" s="677" t="s">
        <v>429</v>
      </c>
      <c r="M37" s="680" t="s">
        <v>2625</v>
      </c>
      <c r="N37" s="680" t="s">
        <v>1529</v>
      </c>
      <c r="O37" s="681"/>
      <c r="P37" s="681" t="s">
        <v>1529</v>
      </c>
      <c r="Q37" s="687" t="s">
        <v>404</v>
      </c>
      <c r="R37" s="687">
        <v>1</v>
      </c>
      <c r="S37" s="682">
        <v>10000</v>
      </c>
      <c r="T37" s="682">
        <v>10000</v>
      </c>
      <c r="U37" s="674"/>
      <c r="V37" s="685" t="s">
        <v>1305</v>
      </c>
      <c r="W37" s="686"/>
    </row>
    <row r="38" spans="2:23" ht="38.25" x14ac:dyDescent="0.2">
      <c r="B38" s="670" t="e">
        <f>IF(Tabla46[[#This Row],[Tipos de Acciones]]="","",CONCATENATE(Tabla46[[#This Row],[POA]],".",Tabla46[[#This Row],[SRS]],".",Tabla46[[#This Row],[AREA]],".",Tabla46[[#This Row],[TIPO]]))</f>
        <v>#REF!</v>
      </c>
      <c r="C38" s="670" t="e">
        <f>IF(Tabla46[[#This Row],[Tipos de Acciones]]="","",'[18]Formulario PPGR1'!#REF!)</f>
        <v>#REF!</v>
      </c>
      <c r="D38" s="670" t="e">
        <f>IF(Tabla46[[#This Row],[Tipos de Acciones]]="","",'[18]Formulario PPGR1'!#REF!)</f>
        <v>#REF!</v>
      </c>
      <c r="E38" s="670" t="e">
        <f>IF(Tabla46[[#This Row],[Tipos de Acciones]]="","",'[18]Formulario PPGR1'!#REF!)</f>
        <v>#REF!</v>
      </c>
      <c r="F38" s="670" t="e">
        <f>IF(Tabla46[[#This Row],[Tipos de Acciones]]="","",'[18]Formulario PPGR1'!#REF!)</f>
        <v>#REF!</v>
      </c>
      <c r="G38" s="677" t="s">
        <v>1313</v>
      </c>
      <c r="H38" s="678" t="s">
        <v>149</v>
      </c>
      <c r="I38" s="679" t="str">
        <f>IFERROR(VLOOKUP([22]!Tabla46[[#This Row],[Tipo de Equipo]],[22]LSIns!F44:G59,2,FALSE),"")</f>
        <v/>
      </c>
      <c r="J38" s="678"/>
      <c r="K38" s="678" t="s">
        <v>2622</v>
      </c>
      <c r="L38" s="677" t="s">
        <v>429</v>
      </c>
      <c r="M38" s="680" t="s">
        <v>2626</v>
      </c>
      <c r="N38" s="680" t="s">
        <v>1529</v>
      </c>
      <c r="O38" s="681"/>
      <c r="P38" s="681" t="s">
        <v>1529</v>
      </c>
      <c r="Q38" s="687" t="s">
        <v>404</v>
      </c>
      <c r="R38" s="687">
        <v>1</v>
      </c>
      <c r="S38" s="682">
        <v>10000</v>
      </c>
      <c r="T38" s="682">
        <v>10000</v>
      </c>
      <c r="U38" s="674"/>
      <c r="V38" s="685" t="s">
        <v>1305</v>
      </c>
      <c r="W38" s="686"/>
    </row>
    <row r="39" spans="2:23" ht="38.25" x14ac:dyDescent="0.2">
      <c r="B39" s="670" t="e">
        <f>IF(Tabla46[[#This Row],[Tipos de Acciones]]="","",CONCATENATE(Tabla46[[#This Row],[POA]],".",Tabla46[[#This Row],[SRS]],".",Tabla46[[#This Row],[AREA]],".",Tabla46[[#This Row],[TIPO]]))</f>
        <v>#REF!</v>
      </c>
      <c r="C39" s="670" t="e">
        <f>IF(Tabla46[[#This Row],[Tipos de Acciones]]="","",'[18]Formulario PPGR1'!#REF!)</f>
        <v>#REF!</v>
      </c>
      <c r="D39" s="670" t="e">
        <f>IF(Tabla46[[#This Row],[Tipos de Acciones]]="","",'[18]Formulario PPGR1'!#REF!)</f>
        <v>#REF!</v>
      </c>
      <c r="E39" s="670" t="e">
        <f>IF(Tabla46[[#This Row],[Tipos de Acciones]]="","",'[18]Formulario PPGR1'!#REF!)</f>
        <v>#REF!</v>
      </c>
      <c r="F39" s="670" t="e">
        <f>IF(Tabla46[[#This Row],[Tipos de Acciones]]="","",'[18]Formulario PPGR1'!#REF!)</f>
        <v>#REF!</v>
      </c>
      <c r="G39" s="677" t="s">
        <v>1313</v>
      </c>
      <c r="H39" s="678" t="s">
        <v>149</v>
      </c>
      <c r="I39" s="679" t="str">
        <f>IFERROR(VLOOKUP([22]!Tabla46[[#This Row],[Tipo de Equipo]],[22]LSIns!F45:G60,2,FALSE),"")</f>
        <v/>
      </c>
      <c r="J39" s="678"/>
      <c r="K39" s="678" t="s">
        <v>2622</v>
      </c>
      <c r="L39" s="677" t="s">
        <v>429</v>
      </c>
      <c r="M39" s="680" t="s">
        <v>2627</v>
      </c>
      <c r="N39" s="680" t="s">
        <v>1529</v>
      </c>
      <c r="O39" s="681"/>
      <c r="P39" s="681" t="s">
        <v>1529</v>
      </c>
      <c r="Q39" s="687" t="s">
        <v>404</v>
      </c>
      <c r="R39" s="687">
        <v>1</v>
      </c>
      <c r="S39" s="682">
        <v>10000</v>
      </c>
      <c r="T39" s="682">
        <v>10000</v>
      </c>
      <c r="U39" s="674"/>
      <c r="V39" s="685" t="s">
        <v>1305</v>
      </c>
      <c r="W39" s="686"/>
    </row>
    <row r="40" spans="2:23" ht="38.25" x14ac:dyDescent="0.2">
      <c r="B40" s="670" t="e">
        <f>IF(Tabla46[[#This Row],[Tipos de Acciones]]="","",CONCATENATE(Tabla46[[#This Row],[POA]],".",Tabla46[[#This Row],[SRS]],".",Tabla46[[#This Row],[AREA]],".",Tabla46[[#This Row],[TIPO]]))</f>
        <v>#REF!</v>
      </c>
      <c r="C40" s="670" t="e">
        <f>IF(Tabla46[[#This Row],[Tipos de Acciones]]="","",'[18]Formulario PPGR1'!#REF!)</f>
        <v>#REF!</v>
      </c>
      <c r="D40" s="670" t="e">
        <f>IF(Tabla46[[#This Row],[Tipos de Acciones]]="","",'[18]Formulario PPGR1'!#REF!)</f>
        <v>#REF!</v>
      </c>
      <c r="E40" s="670" t="e">
        <f>IF(Tabla46[[#This Row],[Tipos de Acciones]]="","",'[18]Formulario PPGR1'!#REF!)</f>
        <v>#REF!</v>
      </c>
      <c r="F40" s="670" t="e">
        <f>IF(Tabla46[[#This Row],[Tipos de Acciones]]="","",'[18]Formulario PPGR1'!#REF!)</f>
        <v>#REF!</v>
      </c>
      <c r="G40" s="677" t="s">
        <v>1313</v>
      </c>
      <c r="H40" s="678" t="s">
        <v>149</v>
      </c>
      <c r="I40" s="679" t="str">
        <f>IFERROR(VLOOKUP([22]!Tabla46[[#This Row],[Tipo de Equipo]],[22]LSIns!F45:G60,2,FALSE),"")</f>
        <v/>
      </c>
      <c r="J40" s="677"/>
      <c r="K40" s="678" t="s">
        <v>2622</v>
      </c>
      <c r="L40" s="677" t="s">
        <v>429</v>
      </c>
      <c r="M40" s="680" t="s">
        <v>2639</v>
      </c>
      <c r="N40" s="680" t="s">
        <v>1538</v>
      </c>
      <c r="O40" s="681"/>
      <c r="P40" s="681" t="s">
        <v>1538</v>
      </c>
      <c r="Q40" s="687" t="s">
        <v>404</v>
      </c>
      <c r="R40" s="687">
        <v>1</v>
      </c>
      <c r="S40" s="682">
        <v>10000</v>
      </c>
      <c r="T40" s="682">
        <v>10000</v>
      </c>
      <c r="U40" s="674"/>
      <c r="V40" s="685" t="s">
        <v>1305</v>
      </c>
      <c r="W40" s="686"/>
    </row>
    <row r="41" spans="2:23" ht="38.25" x14ac:dyDescent="0.2">
      <c r="B41" s="670" t="e">
        <f>IF(Tabla46[[#This Row],[Tipos de Acciones]]="","",CONCATENATE(Tabla46[[#This Row],[POA]],".",Tabla46[[#This Row],[SRS]],".",Tabla46[[#This Row],[AREA]],".",Tabla46[[#This Row],[TIPO]]))</f>
        <v>#REF!</v>
      </c>
      <c r="C41" s="670" t="e">
        <f>IF(Tabla46[[#This Row],[Tipos de Acciones]]="","",'[18]Formulario PPGR1'!#REF!)</f>
        <v>#REF!</v>
      </c>
      <c r="D41" s="670" t="e">
        <f>IF(Tabla46[[#This Row],[Tipos de Acciones]]="","",'[18]Formulario PPGR1'!#REF!)</f>
        <v>#REF!</v>
      </c>
      <c r="E41" s="670" t="e">
        <f>IF(Tabla46[[#This Row],[Tipos de Acciones]]="","",'[18]Formulario PPGR1'!#REF!)</f>
        <v>#REF!</v>
      </c>
      <c r="F41" s="670" t="e">
        <f>IF(Tabla46[[#This Row],[Tipos de Acciones]]="","",'[18]Formulario PPGR1'!#REF!)</f>
        <v>#REF!</v>
      </c>
      <c r="G41" s="677" t="s">
        <v>1313</v>
      </c>
      <c r="H41" s="678" t="s">
        <v>149</v>
      </c>
      <c r="I41" s="679" t="str">
        <f>IFERROR(VLOOKUP([23]!Tabla46[[#This Row],[Tipo de Equipo]],[23]LSIns!F47:G62,2,FALSE),"")</f>
        <v/>
      </c>
      <c r="J41" s="678"/>
      <c r="K41" s="678" t="s">
        <v>2622</v>
      </c>
      <c r="L41" s="678" t="s">
        <v>429</v>
      </c>
      <c r="M41" s="680" t="s">
        <v>2629</v>
      </c>
      <c r="N41" s="680" t="s">
        <v>1530</v>
      </c>
      <c r="O41" s="681"/>
      <c r="P41" s="681" t="s">
        <v>1530</v>
      </c>
      <c r="Q41" s="687" t="s">
        <v>404</v>
      </c>
      <c r="R41" s="687">
        <v>1</v>
      </c>
      <c r="S41" s="682">
        <v>10000</v>
      </c>
      <c r="T41" s="682">
        <v>10000</v>
      </c>
      <c r="U41" s="688"/>
      <c r="V41" s="685" t="s">
        <v>1305</v>
      </c>
      <c r="W41" s="686"/>
    </row>
    <row r="42" spans="2:23" ht="38.25" x14ac:dyDescent="0.2">
      <c r="B42" s="670" t="e">
        <f>IF(Tabla46[[#This Row],[Tipos de Acciones]]="","",CONCATENATE(Tabla46[[#This Row],[POA]],".",Tabla46[[#This Row],[SRS]],".",Tabla46[[#This Row],[AREA]],".",Tabla46[[#This Row],[TIPO]]))</f>
        <v>#REF!</v>
      </c>
      <c r="C42" s="670" t="e">
        <f>IF(Tabla46[[#This Row],[Tipos de Acciones]]="","",'[18]Formulario PPGR1'!#REF!)</f>
        <v>#REF!</v>
      </c>
      <c r="D42" s="670" t="e">
        <f>IF(Tabla46[[#This Row],[Tipos de Acciones]]="","",'[18]Formulario PPGR1'!#REF!)</f>
        <v>#REF!</v>
      </c>
      <c r="E42" s="670" t="e">
        <f>IF(Tabla46[[#This Row],[Tipos de Acciones]]="","",'[18]Formulario PPGR1'!#REF!)</f>
        <v>#REF!</v>
      </c>
      <c r="F42" s="670" t="e">
        <f>IF(Tabla46[[#This Row],[Tipos de Acciones]]="","",'[18]Formulario PPGR1'!#REF!)</f>
        <v>#REF!</v>
      </c>
      <c r="G42" s="677" t="s">
        <v>1313</v>
      </c>
      <c r="H42" s="678" t="s">
        <v>149</v>
      </c>
      <c r="I42" s="679" t="str">
        <f>IFERROR(VLOOKUP([23]!Tabla46[[#This Row],[Tipo de Equipo]],[23]LSIns!F48:G63,2,FALSE),"")</f>
        <v/>
      </c>
      <c r="J42" s="678"/>
      <c r="K42" s="678" t="s">
        <v>2622</v>
      </c>
      <c r="L42" s="678" t="s">
        <v>430</v>
      </c>
      <c r="M42" s="680" t="s">
        <v>2630</v>
      </c>
      <c r="N42" s="680" t="s">
        <v>1529</v>
      </c>
      <c r="O42" s="681"/>
      <c r="P42" s="681" t="s">
        <v>1529</v>
      </c>
      <c r="Q42" s="687" t="s">
        <v>404</v>
      </c>
      <c r="R42" s="687">
        <v>1</v>
      </c>
      <c r="S42" s="682">
        <v>10000</v>
      </c>
      <c r="T42" s="682">
        <v>10000</v>
      </c>
      <c r="U42" s="688"/>
      <c r="V42" s="685" t="s">
        <v>1305</v>
      </c>
      <c r="W42" s="686"/>
    </row>
    <row r="43" spans="2:23" ht="38.25" x14ac:dyDescent="0.2">
      <c r="B43" s="670" t="e">
        <f>IF(Tabla46[[#This Row],[Tipos de Acciones]]="","",CONCATENATE(Tabla46[[#This Row],[POA]],".",Tabla46[[#This Row],[SRS]],".",Tabla46[[#This Row],[AREA]],".",Tabla46[[#This Row],[TIPO]]))</f>
        <v>#REF!</v>
      </c>
      <c r="C43" s="670" t="e">
        <f>IF(Tabla46[[#This Row],[Tipos de Acciones]]="","",'[18]Formulario PPGR1'!#REF!)</f>
        <v>#REF!</v>
      </c>
      <c r="D43" s="670" t="e">
        <f>IF(Tabla46[[#This Row],[Tipos de Acciones]]="","",'[18]Formulario PPGR1'!#REF!)</f>
        <v>#REF!</v>
      </c>
      <c r="E43" s="670" t="e">
        <f>IF(Tabla46[[#This Row],[Tipos de Acciones]]="","",'[18]Formulario PPGR1'!#REF!)</f>
        <v>#REF!</v>
      </c>
      <c r="F43" s="670" t="e">
        <f>IF(Tabla46[[#This Row],[Tipos de Acciones]]="","",'[18]Formulario PPGR1'!#REF!)</f>
        <v>#REF!</v>
      </c>
      <c r="G43" s="677" t="s">
        <v>1313</v>
      </c>
      <c r="H43" s="678" t="s">
        <v>149</v>
      </c>
      <c r="I43" s="679" t="str">
        <f>IFERROR(VLOOKUP([23]!Tabla46[[#This Row],[Tipo de Equipo]],[23]LSIns!F49:G64,2,FALSE),"")</f>
        <v/>
      </c>
      <c r="J43" s="678"/>
      <c r="K43" s="678" t="s">
        <v>2631</v>
      </c>
      <c r="L43" s="678" t="s">
        <v>428</v>
      </c>
      <c r="M43" s="680" t="s">
        <v>2632</v>
      </c>
      <c r="N43" s="680" t="s">
        <v>1530</v>
      </c>
      <c r="O43" s="681"/>
      <c r="P43" s="681" t="s">
        <v>1530</v>
      </c>
      <c r="Q43" s="687" t="s">
        <v>404</v>
      </c>
      <c r="R43" s="687">
        <v>1</v>
      </c>
      <c r="S43" s="682">
        <v>10000</v>
      </c>
      <c r="T43" s="682">
        <v>10000</v>
      </c>
      <c r="U43" s="688"/>
      <c r="V43" s="685" t="s">
        <v>1305</v>
      </c>
      <c r="W43" s="686"/>
    </row>
    <row r="44" spans="2:23" ht="38.25" x14ac:dyDescent="0.2">
      <c r="B44" s="670" t="e">
        <f>IF(Tabla46[[#This Row],[Tipos de Acciones]]="","",CONCATENATE(Tabla46[[#This Row],[POA]],".",Tabla46[[#This Row],[SRS]],".",Tabla46[[#This Row],[AREA]],".",Tabla46[[#This Row],[TIPO]]))</f>
        <v>#REF!</v>
      </c>
      <c r="C44" s="670" t="e">
        <f>IF(Tabla46[[#This Row],[Tipos de Acciones]]="","",'[18]Formulario PPGR1'!#REF!)</f>
        <v>#REF!</v>
      </c>
      <c r="D44" s="670" t="e">
        <f>IF(Tabla46[[#This Row],[Tipos de Acciones]]="","",'[18]Formulario PPGR1'!#REF!)</f>
        <v>#REF!</v>
      </c>
      <c r="E44" s="670" t="e">
        <f>IF(Tabla46[[#This Row],[Tipos de Acciones]]="","",'[18]Formulario PPGR1'!#REF!)</f>
        <v>#REF!</v>
      </c>
      <c r="F44" s="670" t="e">
        <f>IF(Tabla46[[#This Row],[Tipos de Acciones]]="","",'[18]Formulario PPGR1'!#REF!)</f>
        <v>#REF!</v>
      </c>
      <c r="G44" s="677" t="s">
        <v>1313</v>
      </c>
      <c r="H44" s="678" t="s">
        <v>149</v>
      </c>
      <c r="I44" s="679" t="str">
        <f>IFERROR(VLOOKUP([23]!Tabla46[[#This Row],[Tipo de Equipo]],[23]LSIns!F50:G65,2,FALSE),"")</f>
        <v/>
      </c>
      <c r="J44" s="678"/>
      <c r="K44" s="678" t="s">
        <v>2631</v>
      </c>
      <c r="L44" s="678" t="s">
        <v>428</v>
      </c>
      <c r="M44" s="680" t="s">
        <v>2633</v>
      </c>
      <c r="N44" s="680" t="s">
        <v>1529</v>
      </c>
      <c r="O44" s="681"/>
      <c r="P44" s="681" t="s">
        <v>1529</v>
      </c>
      <c r="Q44" s="687" t="s">
        <v>404</v>
      </c>
      <c r="R44" s="687">
        <v>1</v>
      </c>
      <c r="S44" s="682">
        <v>10000</v>
      </c>
      <c r="T44" s="682">
        <v>10000</v>
      </c>
      <c r="U44" s="688"/>
      <c r="V44" s="685" t="s">
        <v>1305</v>
      </c>
      <c r="W44" s="686"/>
    </row>
    <row r="45" spans="2:23" ht="38.25" x14ac:dyDescent="0.2">
      <c r="B45" s="670" t="e">
        <f>IF(Tabla46[[#This Row],[Tipos de Acciones]]="","",CONCATENATE(Tabla46[[#This Row],[POA]],".",Tabla46[[#This Row],[SRS]],".",Tabla46[[#This Row],[AREA]],".",Tabla46[[#This Row],[TIPO]]))</f>
        <v>#REF!</v>
      </c>
      <c r="C45" s="670" t="e">
        <f>IF(Tabla46[[#This Row],[Tipos de Acciones]]="","",'[18]Formulario PPGR1'!#REF!)</f>
        <v>#REF!</v>
      </c>
      <c r="D45" s="670" t="e">
        <f>IF(Tabla46[[#This Row],[Tipos de Acciones]]="","",'[18]Formulario PPGR1'!#REF!)</f>
        <v>#REF!</v>
      </c>
      <c r="E45" s="670" t="e">
        <f>IF(Tabla46[[#This Row],[Tipos de Acciones]]="","",'[18]Formulario PPGR1'!#REF!)</f>
        <v>#REF!</v>
      </c>
      <c r="F45" s="670" t="e">
        <f>IF(Tabla46[[#This Row],[Tipos de Acciones]]="","",'[18]Formulario PPGR1'!#REF!)</f>
        <v>#REF!</v>
      </c>
      <c r="G45" s="677" t="s">
        <v>1313</v>
      </c>
      <c r="H45" s="678" t="s">
        <v>149</v>
      </c>
      <c r="I45" s="679" t="str">
        <f>IFERROR(VLOOKUP([24]!Tabla46[[#This Row],[Tipo de Equipo]],[24]LSIns!F51:G66,2,FALSE),"")</f>
        <v/>
      </c>
      <c r="J45" s="678"/>
      <c r="K45" s="678" t="s">
        <v>2634</v>
      </c>
      <c r="L45" s="677" t="s">
        <v>429</v>
      </c>
      <c r="M45" s="680" t="s">
        <v>2640</v>
      </c>
      <c r="N45" s="680" t="s">
        <v>1538</v>
      </c>
      <c r="O45" s="681"/>
      <c r="P45" s="681" t="s">
        <v>1538</v>
      </c>
      <c r="Q45" s="687" t="s">
        <v>404</v>
      </c>
      <c r="R45" s="687">
        <v>1</v>
      </c>
      <c r="S45" s="682">
        <v>10000</v>
      </c>
      <c r="T45" s="682">
        <v>10000</v>
      </c>
      <c r="U45" s="674"/>
      <c r="V45" s="685" t="s">
        <v>1305</v>
      </c>
      <c r="W45" s="686"/>
    </row>
    <row r="46" spans="2:23" ht="38.25" x14ac:dyDescent="0.2">
      <c r="B46" s="670" t="e">
        <f>IF(Tabla46[[#This Row],[Tipos de Acciones]]="","",CONCATENATE(Tabla46[[#This Row],[POA]],".",Tabla46[[#This Row],[SRS]],".",Tabla46[[#This Row],[AREA]],".",Tabla46[[#This Row],[TIPO]]))</f>
        <v>#REF!</v>
      </c>
      <c r="C46" s="670" t="e">
        <f>IF(Tabla46[[#This Row],[Tipos de Acciones]]="","",'[18]Formulario PPGR1'!#REF!)</f>
        <v>#REF!</v>
      </c>
      <c r="D46" s="670" t="e">
        <f>IF(Tabla46[[#This Row],[Tipos de Acciones]]="","",'[18]Formulario PPGR1'!#REF!)</f>
        <v>#REF!</v>
      </c>
      <c r="E46" s="670" t="e">
        <f>IF(Tabla46[[#This Row],[Tipos de Acciones]]="","",'[18]Formulario PPGR1'!#REF!)</f>
        <v>#REF!</v>
      </c>
      <c r="F46" s="670" t="e">
        <f>IF(Tabla46[[#This Row],[Tipos de Acciones]]="","",'[18]Formulario PPGR1'!#REF!)</f>
        <v>#REF!</v>
      </c>
      <c r="G46" s="677" t="s">
        <v>1313</v>
      </c>
      <c r="H46" s="678" t="s">
        <v>149</v>
      </c>
      <c r="I46" s="679" t="str">
        <f>IFERROR(VLOOKUP([24]!Tabla46[[#This Row],[Tipo de Equipo]],[24]LSIns!F52:G67,2,FALSE),"")</f>
        <v/>
      </c>
      <c r="J46" s="678"/>
      <c r="K46" s="678" t="s">
        <v>2634</v>
      </c>
      <c r="L46" s="677" t="s">
        <v>429</v>
      </c>
      <c r="M46" s="680" t="s">
        <v>2627</v>
      </c>
      <c r="N46" s="680" t="s">
        <v>1529</v>
      </c>
      <c r="O46" s="681"/>
      <c r="P46" s="681" t="s">
        <v>1529</v>
      </c>
      <c r="Q46" s="687" t="s">
        <v>404</v>
      </c>
      <c r="R46" s="687">
        <v>1</v>
      </c>
      <c r="S46" s="682">
        <v>10000</v>
      </c>
      <c r="T46" s="682">
        <v>10000</v>
      </c>
      <c r="U46" s="674"/>
      <c r="V46" s="685" t="s">
        <v>1305</v>
      </c>
      <c r="W46" s="686"/>
    </row>
    <row r="47" spans="2:23" ht="38.25" x14ac:dyDescent="0.2">
      <c r="B47" s="670" t="e">
        <f>IF(Tabla46[[#This Row],[Tipos de Acciones]]="","",CONCATENATE(Tabla46[[#This Row],[POA]],".",Tabla46[[#This Row],[SRS]],".",Tabla46[[#This Row],[AREA]],".",Tabla46[[#This Row],[TIPO]]))</f>
        <v>#REF!</v>
      </c>
      <c r="C47" s="670" t="e">
        <f>IF(Tabla46[[#This Row],[Tipos de Acciones]]="","",'[18]Formulario PPGR1'!#REF!)</f>
        <v>#REF!</v>
      </c>
      <c r="D47" s="670" t="e">
        <f>IF(Tabla46[[#This Row],[Tipos de Acciones]]="","",'[18]Formulario PPGR1'!#REF!)</f>
        <v>#REF!</v>
      </c>
      <c r="E47" s="670" t="e">
        <f>IF(Tabla46[[#This Row],[Tipos de Acciones]]="","",'[18]Formulario PPGR1'!#REF!)</f>
        <v>#REF!</v>
      </c>
      <c r="F47" s="670" t="e">
        <f>IF(Tabla46[[#This Row],[Tipos de Acciones]]="","",'[18]Formulario PPGR1'!#REF!)</f>
        <v>#REF!</v>
      </c>
      <c r="G47" s="677" t="s">
        <v>1313</v>
      </c>
      <c r="H47" s="678" t="s">
        <v>149</v>
      </c>
      <c r="I47" s="679" t="str">
        <f>IFERROR(VLOOKUP([24]!Tabla46[[#This Row],[Tipo de Equipo]],[24]LSIns!F53:G68,2,FALSE),"")</f>
        <v/>
      </c>
      <c r="J47" s="678"/>
      <c r="K47" s="678" t="s">
        <v>2635</v>
      </c>
      <c r="L47" s="677" t="s">
        <v>429</v>
      </c>
      <c r="M47" s="680" t="s">
        <v>2627</v>
      </c>
      <c r="N47" s="680" t="s">
        <v>1529</v>
      </c>
      <c r="O47" s="681"/>
      <c r="P47" s="681" t="s">
        <v>1529</v>
      </c>
      <c r="Q47" s="687" t="s">
        <v>404</v>
      </c>
      <c r="R47" s="687">
        <v>1</v>
      </c>
      <c r="S47" s="682">
        <v>10000</v>
      </c>
      <c r="T47" s="682">
        <v>10000</v>
      </c>
      <c r="U47" s="674"/>
      <c r="V47" s="685" t="s">
        <v>1305</v>
      </c>
      <c r="W47" s="686"/>
    </row>
    <row r="48" spans="2:23" ht="38.25" x14ac:dyDescent="0.2">
      <c r="B48" s="670" t="e">
        <f>IF(Tabla46[[#This Row],[Tipos de Acciones]]="","",CONCATENATE(Tabla46[[#This Row],[POA]],".",Tabla46[[#This Row],[SRS]],".",Tabla46[[#This Row],[AREA]],".",Tabla46[[#This Row],[TIPO]]))</f>
        <v>#REF!</v>
      </c>
      <c r="C48" s="670" t="e">
        <f>IF(Tabla46[[#This Row],[Tipos de Acciones]]="","",'[18]Formulario PPGR1'!#REF!)</f>
        <v>#REF!</v>
      </c>
      <c r="D48" s="670" t="e">
        <f>IF(Tabla46[[#This Row],[Tipos de Acciones]]="","",'[18]Formulario PPGR1'!#REF!)</f>
        <v>#REF!</v>
      </c>
      <c r="E48" s="670" t="e">
        <f>IF(Tabla46[[#This Row],[Tipos de Acciones]]="","",'[18]Formulario PPGR1'!#REF!)</f>
        <v>#REF!</v>
      </c>
      <c r="F48" s="670" t="e">
        <f>IF(Tabla46[[#This Row],[Tipos de Acciones]]="","",'[18]Formulario PPGR1'!#REF!)</f>
        <v>#REF!</v>
      </c>
      <c r="G48" s="677" t="s">
        <v>1313</v>
      </c>
      <c r="H48" s="678" t="s">
        <v>149</v>
      </c>
      <c r="I48" s="679" t="str">
        <f>IFERROR(VLOOKUP([24]!Tabla46[[#This Row],[Tipo de Equipo]],[24]LSIns!F54:G69,2,FALSE),"")</f>
        <v/>
      </c>
      <c r="J48" s="678"/>
      <c r="K48" s="678" t="s">
        <v>2635</v>
      </c>
      <c r="L48" s="677" t="s">
        <v>429</v>
      </c>
      <c r="M48" s="680" t="s">
        <v>2625</v>
      </c>
      <c r="N48" s="680" t="s">
        <v>1529</v>
      </c>
      <c r="O48" s="681"/>
      <c r="P48" s="681" t="s">
        <v>1529</v>
      </c>
      <c r="Q48" s="687" t="s">
        <v>404</v>
      </c>
      <c r="R48" s="687">
        <v>1</v>
      </c>
      <c r="S48" s="682">
        <v>10000</v>
      </c>
      <c r="T48" s="682">
        <v>10000</v>
      </c>
      <c r="U48" s="674"/>
      <c r="V48" s="685" t="s">
        <v>1305</v>
      </c>
      <c r="W48" s="686"/>
    </row>
    <row r="49" spans="2:23" ht="38.25" x14ac:dyDescent="0.2">
      <c r="B49" s="670" t="e">
        <f>IF(Tabla46[[#This Row],[Tipos de Acciones]]="","",CONCATENATE(Tabla46[[#This Row],[POA]],".",Tabla46[[#This Row],[SRS]],".",Tabla46[[#This Row],[AREA]],".",Tabla46[[#This Row],[TIPO]]))</f>
        <v>#REF!</v>
      </c>
      <c r="C49" s="670" t="e">
        <f>IF(Tabla46[[#This Row],[Tipos de Acciones]]="","",'[18]Formulario PPGR1'!#REF!)</f>
        <v>#REF!</v>
      </c>
      <c r="D49" s="670" t="e">
        <f>IF(Tabla46[[#This Row],[Tipos de Acciones]]="","",'[18]Formulario PPGR1'!#REF!)</f>
        <v>#REF!</v>
      </c>
      <c r="E49" s="670" t="e">
        <f>IF(Tabla46[[#This Row],[Tipos de Acciones]]="","",'[18]Formulario PPGR1'!#REF!)</f>
        <v>#REF!</v>
      </c>
      <c r="F49" s="670" t="e">
        <f>IF(Tabla46[[#This Row],[Tipos de Acciones]]="","",'[18]Formulario PPGR1'!#REF!)</f>
        <v>#REF!</v>
      </c>
      <c r="G49" s="677" t="s">
        <v>1313</v>
      </c>
      <c r="H49" s="678" t="s">
        <v>149</v>
      </c>
      <c r="I49" s="679" t="str">
        <f>IFERROR(VLOOKUP([24]!Tabla46[[#This Row],[Tipo de Equipo]],[24]LSIns!F55:G70,2,FALSE),"")</f>
        <v/>
      </c>
      <c r="J49" s="678"/>
      <c r="K49" s="678" t="s">
        <v>2635</v>
      </c>
      <c r="L49" s="677" t="s">
        <v>429</v>
      </c>
      <c r="M49" s="680" t="s">
        <v>2629</v>
      </c>
      <c r="N49" s="680" t="s">
        <v>1530</v>
      </c>
      <c r="O49" s="681"/>
      <c r="P49" s="681" t="s">
        <v>1530</v>
      </c>
      <c r="Q49" s="687" t="s">
        <v>404</v>
      </c>
      <c r="R49" s="687">
        <v>1</v>
      </c>
      <c r="S49" s="682">
        <v>10000</v>
      </c>
      <c r="T49" s="682">
        <v>10000</v>
      </c>
      <c r="U49" s="674"/>
      <c r="V49" s="685" t="s">
        <v>1305</v>
      </c>
      <c r="W49" s="686"/>
    </row>
    <row r="50" spans="2:23" ht="38.25" x14ac:dyDescent="0.2">
      <c r="B50" s="670" t="e">
        <f>IF(Tabla46[[#This Row],[Tipos de Acciones]]="","",CONCATENATE(Tabla46[[#This Row],[POA]],".",Tabla46[[#This Row],[SRS]],".",Tabla46[[#This Row],[AREA]],".",Tabla46[[#This Row],[TIPO]]))</f>
        <v>#REF!</v>
      </c>
      <c r="C50" s="670" t="e">
        <f>IF(Tabla46[[#This Row],[Tipos de Acciones]]="","",'[18]Formulario PPGR1'!#REF!)</f>
        <v>#REF!</v>
      </c>
      <c r="D50" s="670" t="e">
        <f>IF(Tabla46[[#This Row],[Tipos de Acciones]]="","",'[18]Formulario PPGR1'!#REF!)</f>
        <v>#REF!</v>
      </c>
      <c r="E50" s="670" t="e">
        <f>IF(Tabla46[[#This Row],[Tipos de Acciones]]="","",'[18]Formulario PPGR1'!#REF!)</f>
        <v>#REF!</v>
      </c>
      <c r="F50" s="670" t="e">
        <f>IF(Tabla46[[#This Row],[Tipos de Acciones]]="","",'[18]Formulario PPGR1'!#REF!)</f>
        <v>#REF!</v>
      </c>
      <c r="G50" s="677" t="s">
        <v>1313</v>
      </c>
      <c r="H50" s="678" t="s">
        <v>149</v>
      </c>
      <c r="I50" s="679" t="str">
        <f>IFERROR(VLOOKUP([24]!Tabla46[[#This Row],[Tipo de Equipo]],[24]LSIns!F56:G71,2,FALSE),"")</f>
        <v/>
      </c>
      <c r="J50" s="678"/>
      <c r="K50" s="678" t="s">
        <v>2635</v>
      </c>
      <c r="L50" s="677" t="s">
        <v>429</v>
      </c>
      <c r="M50" s="680" t="s">
        <v>2639</v>
      </c>
      <c r="N50" s="680" t="s">
        <v>1538</v>
      </c>
      <c r="O50" s="681"/>
      <c r="P50" s="681" t="s">
        <v>1538</v>
      </c>
      <c r="Q50" s="687" t="s">
        <v>404</v>
      </c>
      <c r="R50" s="687">
        <v>1</v>
      </c>
      <c r="S50" s="682">
        <v>10000</v>
      </c>
      <c r="T50" s="682">
        <v>10000</v>
      </c>
      <c r="U50" s="674"/>
      <c r="V50" s="685" t="s">
        <v>1305</v>
      </c>
      <c r="W50" s="686"/>
    </row>
    <row r="51" spans="2:23" ht="76.5" x14ac:dyDescent="0.2">
      <c r="B51" s="670" t="e">
        <f>IF(Tabla46[[#This Row],[Tipos de Acciones]]="","",CONCATENATE(Tabla46[[#This Row],[POA]],".",Tabla46[[#This Row],[SRS]],".",Tabla46[[#This Row],[AREA]],".",Tabla46[[#This Row],[TIPO]]))</f>
        <v>#REF!</v>
      </c>
      <c r="C51" s="670" t="e">
        <f>IF(Tabla46[[#This Row],[Tipos de Acciones]]="","",'[18]Formulario PPGR1'!#REF!)</f>
        <v>#REF!</v>
      </c>
      <c r="D51" s="670" t="e">
        <f>IF(Tabla46[[#This Row],[Tipos de Acciones]]="","",'[18]Formulario PPGR1'!#REF!)</f>
        <v>#REF!</v>
      </c>
      <c r="E51" s="670" t="e">
        <f>IF(Tabla46[[#This Row],[Tipos de Acciones]]="","",'[18]Formulario PPGR1'!#REF!)</f>
        <v>#REF!</v>
      </c>
      <c r="F51" s="670" t="e">
        <f>IF(Tabla46[[#This Row],[Tipos de Acciones]]="","",'[18]Formulario PPGR1'!#REF!)</f>
        <v>#REF!</v>
      </c>
      <c r="G51" s="677" t="s">
        <v>1315</v>
      </c>
      <c r="H51" s="678" t="s">
        <v>252</v>
      </c>
      <c r="I51" s="679" t="str">
        <f>IFERROR(VLOOKUP([24]!Tabla46[[#This Row],[Tipo de Equipo]],[24]LSIns!F58:G73,2,FALSE),"")</f>
        <v/>
      </c>
      <c r="J51" s="678"/>
      <c r="K51" s="678" t="s">
        <v>2641</v>
      </c>
      <c r="L51" s="677" t="s">
        <v>432</v>
      </c>
      <c r="M51" s="680" t="s">
        <v>432</v>
      </c>
      <c r="N51" s="680" t="s">
        <v>2630</v>
      </c>
      <c r="O51" s="681"/>
      <c r="P51" s="681" t="s">
        <v>1529</v>
      </c>
      <c r="Q51" s="687" t="s">
        <v>2642</v>
      </c>
      <c r="R51" s="687">
        <v>1</v>
      </c>
      <c r="S51" s="687">
        <v>60000</v>
      </c>
      <c r="T51" s="674">
        <v>60000</v>
      </c>
      <c r="U51" s="674"/>
      <c r="V51" s="685" t="s">
        <v>1305</v>
      </c>
      <c r="W51" s="686"/>
    </row>
    <row r="52" spans="2:23" ht="51" x14ac:dyDescent="0.2">
      <c r="B52" s="670" t="e">
        <f>IF(Tabla46[[#This Row],[Tipos de Acciones]]="","",CONCATENATE(Tabla46[[#This Row],[POA]],".",Tabla46[[#This Row],[SRS]],".",Tabla46[[#This Row],[AREA]],".",Tabla46[[#This Row],[TIPO]]))</f>
        <v>#REF!</v>
      </c>
      <c r="C52" s="670" t="e">
        <f>IF(Tabla46[[#This Row],[Tipos de Acciones]]="","",'[18]Formulario PPGR1'!#REF!)</f>
        <v>#REF!</v>
      </c>
      <c r="D52" s="670" t="e">
        <f>IF(Tabla46[[#This Row],[Tipos de Acciones]]="","",'[18]Formulario PPGR1'!#REF!)</f>
        <v>#REF!</v>
      </c>
      <c r="E52" s="670" t="e">
        <f>IF(Tabla46[[#This Row],[Tipos de Acciones]]="","",'[18]Formulario PPGR1'!#REF!)</f>
        <v>#REF!</v>
      </c>
      <c r="F52" s="670" t="e">
        <f>IF(Tabla46[[#This Row],[Tipos de Acciones]]="","",'[18]Formulario PPGR1'!#REF!)</f>
        <v>#REF!</v>
      </c>
      <c r="G52" s="677" t="s">
        <v>1315</v>
      </c>
      <c r="H52" s="678" t="s">
        <v>252</v>
      </c>
      <c r="I52" s="679" t="str">
        <f>IFERROR(VLOOKUP([24]!Tabla46[[#This Row],[Tipo de Equipo]],[24]LSIns!F59:G74,2,FALSE),"")</f>
        <v/>
      </c>
      <c r="J52" s="678"/>
      <c r="K52" s="678" t="s">
        <v>2643</v>
      </c>
      <c r="L52" s="677" t="s">
        <v>432</v>
      </c>
      <c r="M52" s="680" t="s">
        <v>2644</v>
      </c>
      <c r="N52" s="680" t="s">
        <v>2645</v>
      </c>
      <c r="O52" s="681"/>
      <c r="P52" s="681" t="s">
        <v>1529</v>
      </c>
      <c r="Q52" s="687" t="s">
        <v>2642</v>
      </c>
      <c r="R52" s="687">
        <v>3</v>
      </c>
      <c r="S52" s="687">
        <v>4500</v>
      </c>
      <c r="T52" s="674"/>
      <c r="U52" s="674"/>
      <c r="V52" s="685" t="s">
        <v>1305</v>
      </c>
      <c r="W52" s="686"/>
    </row>
    <row r="53" spans="2:23" ht="25.5" x14ac:dyDescent="0.2">
      <c r="B53" s="670" t="e">
        <f>IF(Tabla46[[#This Row],[Tipos de Acciones]]="","",CONCATENATE(Tabla46[[#This Row],[POA]],".",Tabla46[[#This Row],[SRS]],".",Tabla46[[#This Row],[AREA]],".",Tabla46[[#This Row],[TIPO]]))</f>
        <v>#REF!</v>
      </c>
      <c r="C53" s="670" t="e">
        <f>IF(Tabla46[[#This Row],[Tipos de Acciones]]="","",'[18]Formulario PPGR1'!#REF!)</f>
        <v>#REF!</v>
      </c>
      <c r="D53" s="670" t="e">
        <f>IF(Tabla46[[#This Row],[Tipos de Acciones]]="","",'[18]Formulario PPGR1'!#REF!)</f>
        <v>#REF!</v>
      </c>
      <c r="E53" s="670" t="e">
        <f>IF(Tabla46[[#This Row],[Tipos de Acciones]]="","",'[18]Formulario PPGR1'!#REF!)</f>
        <v>#REF!</v>
      </c>
      <c r="F53" s="670" t="e">
        <f>IF(Tabla46[[#This Row],[Tipos de Acciones]]="","",'[18]Formulario PPGR1'!#REF!)</f>
        <v>#REF!</v>
      </c>
      <c r="G53" s="677" t="s">
        <v>1315</v>
      </c>
      <c r="H53" s="678" t="s">
        <v>252</v>
      </c>
      <c r="I53" s="679" t="str">
        <f>IFERROR(VLOOKUP([24]!Tabla46[[#This Row],[Tipo de Equipo]],[24]LSIns!F60:G75,2,FALSE),"")</f>
        <v/>
      </c>
      <c r="J53" s="678"/>
      <c r="K53" s="678" t="s">
        <v>2646</v>
      </c>
      <c r="L53" s="677" t="s">
        <v>432</v>
      </c>
      <c r="M53" s="680" t="s">
        <v>432</v>
      </c>
      <c r="N53" s="680" t="s">
        <v>2630</v>
      </c>
      <c r="O53" s="681"/>
      <c r="P53" s="681" t="s">
        <v>1529</v>
      </c>
      <c r="Q53" s="687" t="s">
        <v>2642</v>
      </c>
      <c r="R53" s="687">
        <v>3</v>
      </c>
      <c r="S53" s="687">
        <v>1000</v>
      </c>
      <c r="T53" s="674">
        <v>3000</v>
      </c>
      <c r="U53" s="674"/>
      <c r="V53" s="685" t="s">
        <v>1305</v>
      </c>
      <c r="W53" s="686"/>
    </row>
    <row r="54" spans="2:23" x14ac:dyDescent="0.2">
      <c r="B54" s="670" t="e">
        <f>IF(Tabla46[[#This Row],[Tipos de Acciones]]="","",CONCATENATE(Tabla46[[#This Row],[POA]],".",Tabla46[[#This Row],[SRS]],".",Tabla46[[#This Row],[AREA]],".",Tabla46[[#This Row],[TIPO]]))</f>
        <v>#REF!</v>
      </c>
      <c r="C54" s="670" t="e">
        <f>IF(Tabla46[[#This Row],[Tipos de Acciones]]="","",'[18]Formulario PPGR1'!#REF!)</f>
        <v>#REF!</v>
      </c>
      <c r="D54" s="670" t="e">
        <f>IF(Tabla46[[#This Row],[Tipos de Acciones]]="","",'[18]Formulario PPGR1'!#REF!)</f>
        <v>#REF!</v>
      </c>
      <c r="E54" s="670" t="e">
        <f>IF(Tabla46[[#This Row],[Tipos de Acciones]]="","",'[18]Formulario PPGR1'!#REF!)</f>
        <v>#REF!</v>
      </c>
      <c r="F54" s="670" t="e">
        <f>IF(Tabla46[[#This Row],[Tipos de Acciones]]="","",'[18]Formulario PPGR1'!#REF!)</f>
        <v>#REF!</v>
      </c>
      <c r="G54" s="677" t="s">
        <v>1315</v>
      </c>
      <c r="H54" s="678" t="s">
        <v>252</v>
      </c>
      <c r="I54" s="679" t="str">
        <f>IFERROR(VLOOKUP([24]!Tabla46[[#This Row],[Tipo de Equipo]],[24]LSIns!F61:G76,2,FALSE),"")</f>
        <v/>
      </c>
      <c r="J54" s="678"/>
      <c r="K54" s="678" t="s">
        <v>2647</v>
      </c>
      <c r="L54" s="677" t="s">
        <v>2644</v>
      </c>
      <c r="M54" s="680" t="s">
        <v>432</v>
      </c>
      <c r="N54" s="680" t="s">
        <v>1529</v>
      </c>
      <c r="O54" s="681"/>
      <c r="P54" s="681" t="s">
        <v>1529</v>
      </c>
      <c r="Q54" s="687" t="s">
        <v>2642</v>
      </c>
      <c r="R54" s="687">
        <v>10</v>
      </c>
      <c r="S54" s="687">
        <v>500</v>
      </c>
      <c r="T54" s="674">
        <v>5000</v>
      </c>
      <c r="U54" s="674"/>
      <c r="V54" s="685" t="s">
        <v>1305</v>
      </c>
      <c r="W54" s="686"/>
    </row>
    <row r="55" spans="2:23" x14ac:dyDescent="0.2">
      <c r="B55" s="670" t="e">
        <f>IF(Tabla46[[#This Row],[Tipos de Acciones]]="","",CONCATENATE(Tabla46[[#This Row],[POA]],".",Tabla46[[#This Row],[SRS]],".",Tabla46[[#This Row],[AREA]],".",Tabla46[[#This Row],[TIPO]]))</f>
        <v>#REF!</v>
      </c>
      <c r="C55" s="670" t="e">
        <f>IF(Tabla46[[#This Row],[Tipos de Acciones]]="","",'[18]Formulario PPGR1'!#REF!)</f>
        <v>#REF!</v>
      </c>
      <c r="D55" s="670" t="e">
        <f>IF(Tabla46[[#This Row],[Tipos de Acciones]]="","",'[18]Formulario PPGR1'!#REF!)</f>
        <v>#REF!</v>
      </c>
      <c r="E55" s="670" t="e">
        <f>IF(Tabla46[[#This Row],[Tipos de Acciones]]="","",'[18]Formulario PPGR1'!#REF!)</f>
        <v>#REF!</v>
      </c>
      <c r="F55" s="670" t="e">
        <f>IF(Tabla46[[#This Row],[Tipos de Acciones]]="","",'[18]Formulario PPGR1'!#REF!)</f>
        <v>#REF!</v>
      </c>
      <c r="G55" s="677" t="s">
        <v>1315</v>
      </c>
      <c r="H55" s="678" t="s">
        <v>252</v>
      </c>
      <c r="I55" s="679" t="str">
        <f>IFERROR(VLOOKUP([24]!Tabla46[[#This Row],[Tipo de Equipo]],[24]LSIns!F62:G77,2,FALSE),"")</f>
        <v/>
      </c>
      <c r="J55" s="678"/>
      <c r="K55" s="678" t="s">
        <v>2648</v>
      </c>
      <c r="L55" s="677" t="s">
        <v>432</v>
      </c>
      <c r="M55" s="680" t="s">
        <v>432</v>
      </c>
      <c r="N55" s="680" t="s">
        <v>1529</v>
      </c>
      <c r="O55" s="681"/>
      <c r="P55" s="681" t="s">
        <v>1529</v>
      </c>
      <c r="Q55" s="687" t="s">
        <v>2642</v>
      </c>
      <c r="R55" s="687">
        <v>2</v>
      </c>
      <c r="S55" s="687">
        <v>1300</v>
      </c>
      <c r="T55" s="674">
        <v>2600</v>
      </c>
      <c r="U55" s="674"/>
      <c r="V55" s="685" t="s">
        <v>1305</v>
      </c>
      <c r="W55" s="686"/>
    </row>
    <row r="56" spans="2:23" ht="25.5" x14ac:dyDescent="0.2">
      <c r="B56" s="670" t="e">
        <f>IF(Tabla46[[#This Row],[Tipos de Acciones]]="","",CONCATENATE(Tabla46[[#This Row],[POA]],".",Tabla46[[#This Row],[SRS]],".",Tabla46[[#This Row],[AREA]],".",Tabla46[[#This Row],[TIPO]]))</f>
        <v>#REF!</v>
      </c>
      <c r="C56" s="670" t="e">
        <f>IF(Tabla46[[#This Row],[Tipos de Acciones]]="","",'[18]Formulario PPGR1'!#REF!)</f>
        <v>#REF!</v>
      </c>
      <c r="D56" s="670" t="e">
        <f>IF(Tabla46[[#This Row],[Tipos de Acciones]]="","",'[18]Formulario PPGR1'!#REF!)</f>
        <v>#REF!</v>
      </c>
      <c r="E56" s="670" t="e">
        <f>IF(Tabla46[[#This Row],[Tipos de Acciones]]="","",'[18]Formulario PPGR1'!#REF!)</f>
        <v>#REF!</v>
      </c>
      <c r="F56" s="670" t="e">
        <f>IF(Tabla46[[#This Row],[Tipos de Acciones]]="","",'[18]Formulario PPGR1'!#REF!)</f>
        <v>#REF!</v>
      </c>
      <c r="G56" s="677" t="s">
        <v>1315</v>
      </c>
      <c r="H56" s="678" t="s">
        <v>252</v>
      </c>
      <c r="I56" s="679" t="str">
        <f>IFERROR(VLOOKUP([25]!Tabla46[[#This Row],[Tipo de Equipo]],[25]LSIns!F63:G78,2,FALSE),"")</f>
        <v/>
      </c>
      <c r="J56" s="678"/>
      <c r="K56" s="678" t="s">
        <v>2649</v>
      </c>
      <c r="L56" s="677" t="s">
        <v>432</v>
      </c>
      <c r="M56" s="680" t="s">
        <v>432</v>
      </c>
      <c r="N56" s="680" t="s">
        <v>2630</v>
      </c>
      <c r="O56" s="681"/>
      <c r="P56" s="681" t="s">
        <v>1529</v>
      </c>
      <c r="Q56" s="687" t="s">
        <v>2642</v>
      </c>
      <c r="R56" s="687">
        <v>3</v>
      </c>
      <c r="S56" s="687">
        <v>700</v>
      </c>
      <c r="T56" s="674">
        <v>2100</v>
      </c>
      <c r="U56" s="674"/>
      <c r="V56" s="685" t="s">
        <v>1305</v>
      </c>
      <c r="W56" s="686"/>
    </row>
    <row r="57" spans="2:23" ht="25.5" x14ac:dyDescent="0.2">
      <c r="B57" s="670" t="e">
        <f>IF(Tabla46[[#This Row],[Tipos de Acciones]]="","",CONCATENATE(Tabla46[[#This Row],[POA]],".",Tabla46[[#This Row],[SRS]],".",Tabla46[[#This Row],[AREA]],".",Tabla46[[#This Row],[TIPO]]))</f>
        <v>#REF!</v>
      </c>
      <c r="C57" s="670" t="e">
        <f>IF(Tabla46[[#This Row],[Tipos de Acciones]]="","",'[18]Formulario PPGR1'!#REF!)</f>
        <v>#REF!</v>
      </c>
      <c r="D57" s="670" t="e">
        <f>IF(Tabla46[[#This Row],[Tipos de Acciones]]="","",'[18]Formulario PPGR1'!#REF!)</f>
        <v>#REF!</v>
      </c>
      <c r="E57" s="670" t="e">
        <f>IF(Tabla46[[#This Row],[Tipos de Acciones]]="","",'[18]Formulario PPGR1'!#REF!)</f>
        <v>#REF!</v>
      </c>
      <c r="F57" s="670" t="e">
        <f>IF(Tabla46[[#This Row],[Tipos de Acciones]]="","",'[18]Formulario PPGR1'!#REF!)</f>
        <v>#REF!</v>
      </c>
      <c r="G57" s="677" t="s">
        <v>1315</v>
      </c>
      <c r="H57" s="678" t="s">
        <v>252</v>
      </c>
      <c r="I57" s="679" t="str">
        <f>IFERROR(VLOOKUP([26]!Tabla46[[#This Row],[Tipo de Equipo]],[26]LSIns!F64:G79,2,FALSE),"")</f>
        <v/>
      </c>
      <c r="J57" s="678"/>
      <c r="K57" s="678" t="s">
        <v>2650</v>
      </c>
      <c r="L57" s="677" t="s">
        <v>432</v>
      </c>
      <c r="M57" s="680" t="s">
        <v>432</v>
      </c>
      <c r="N57" s="680" t="s">
        <v>1529</v>
      </c>
      <c r="O57" s="681"/>
      <c r="P57" s="681" t="s">
        <v>1529</v>
      </c>
      <c r="Q57" s="687" t="s">
        <v>2642</v>
      </c>
      <c r="R57" s="687">
        <v>1</v>
      </c>
      <c r="S57" s="687">
        <v>650</v>
      </c>
      <c r="T57" s="674">
        <v>650</v>
      </c>
      <c r="U57" s="674"/>
      <c r="V57" s="685" t="s">
        <v>1305</v>
      </c>
      <c r="W57" s="686"/>
    </row>
    <row r="58" spans="2:23" x14ac:dyDescent="0.2">
      <c r="B58" s="670" t="str">
        <f>IF(Tabla46[[#This Row],[Tipos de Acciones]]="","",CONCATENATE(Tabla46[[#This Row],[POA]],".",Tabla46[[#This Row],[SRS]],".",Tabla46[[#This Row],[AREA]],".",Tabla46[[#This Row],[TIPO]]))</f>
        <v/>
      </c>
      <c r="C58" s="670" t="str">
        <f>IF(Tabla46[[#This Row],[Tipos de Acciones]]="","",'[18]Formulario PPGR1'!#REF!)</f>
        <v/>
      </c>
      <c r="D58" s="670" t="str">
        <f>IF(Tabla46[[#This Row],[Tipos de Acciones]]="","",'[18]Formulario PPGR1'!#REF!)</f>
        <v/>
      </c>
      <c r="E58" s="670" t="str">
        <f>IF(Tabla46[[#This Row],[Tipos de Acciones]]="","",'[18]Formulario PPGR1'!#REF!)</f>
        <v/>
      </c>
      <c r="F58" s="670" t="str">
        <f>IF(Tabla46[[#This Row],[Tipos de Acciones]]="","",'[18]Formulario PPGR1'!#REF!)</f>
        <v/>
      </c>
      <c r="G58" s="677"/>
      <c r="H58" s="678"/>
      <c r="I58" s="679"/>
      <c r="J58" s="678"/>
      <c r="K58" s="678"/>
      <c r="L58" s="677"/>
      <c r="M58" s="680"/>
      <c r="N58" s="680"/>
      <c r="O58" s="681"/>
      <c r="P58" s="681"/>
      <c r="Q58" s="687"/>
      <c r="R58" s="687"/>
      <c r="S58" s="687"/>
      <c r="T58" s="674"/>
      <c r="U58" s="674"/>
      <c r="V58" s="688"/>
      <c r="W58" s="686"/>
    </row>
    <row r="59" spans="2:23" x14ac:dyDescent="0.2">
      <c r="B59" s="670" t="str">
        <f>IF(Tabla46[[#This Row],[Tipos de Acciones]]="","",CONCATENATE(Tabla46[[#This Row],[POA]],".",Tabla46[[#This Row],[SRS]],".",Tabla46[[#This Row],[AREA]],".",Tabla46[[#This Row],[TIPO]]))</f>
        <v/>
      </c>
      <c r="C59" s="670" t="str">
        <f>IF(Tabla46[[#This Row],[Tipos de Acciones]]="","",'[18]Formulario PPGR1'!#REF!)</f>
        <v/>
      </c>
      <c r="D59" s="670" t="str">
        <f>IF(Tabla46[[#This Row],[Tipos de Acciones]]="","",'[18]Formulario PPGR1'!#REF!)</f>
        <v/>
      </c>
      <c r="E59" s="670" t="str">
        <f>IF(Tabla46[[#This Row],[Tipos de Acciones]]="","",'[18]Formulario PPGR1'!#REF!)</f>
        <v/>
      </c>
      <c r="F59" s="670" t="str">
        <f>IF(Tabla46[[#This Row],[Tipos de Acciones]]="","",'[18]Formulario PPGR1'!#REF!)</f>
        <v/>
      </c>
      <c r="G59" s="677"/>
      <c r="H59" s="678"/>
      <c r="I59" s="679"/>
      <c r="J59" s="678"/>
      <c r="K59" s="678"/>
      <c r="L59" s="677"/>
      <c r="M59" s="680"/>
      <c r="N59" s="680"/>
      <c r="O59" s="681"/>
      <c r="P59" s="681"/>
      <c r="Q59" s="687"/>
      <c r="R59" s="687"/>
      <c r="S59" s="687"/>
      <c r="T59" s="674"/>
      <c r="U59" s="674"/>
      <c r="V59" s="688"/>
      <c r="W59" s="686"/>
    </row>
    <row r="60" spans="2:23" x14ac:dyDescent="0.2">
      <c r="B60" s="670" t="str">
        <f>IF(Tabla46[[#This Row],[Tipos de Acciones]]="","",CONCATENATE(Tabla46[[#This Row],[POA]],".",Tabla46[[#This Row],[SRS]],".",Tabla46[[#This Row],[AREA]],".",Tabla46[[#This Row],[TIPO]]))</f>
        <v/>
      </c>
      <c r="C60" s="670" t="str">
        <f>IF(Tabla46[[#This Row],[Tipos de Acciones]]="","",'[18]Formulario PPGR1'!#REF!)</f>
        <v/>
      </c>
      <c r="D60" s="670" t="str">
        <f>IF(Tabla46[[#This Row],[Tipos de Acciones]]="","",'[18]Formulario PPGR1'!#REF!)</f>
        <v/>
      </c>
      <c r="E60" s="670" t="str">
        <f>IF(Tabla46[[#This Row],[Tipos de Acciones]]="","",'[18]Formulario PPGR1'!#REF!)</f>
        <v/>
      </c>
      <c r="F60" s="670" t="str">
        <f>IF(Tabla46[[#This Row],[Tipos de Acciones]]="","",'[18]Formulario PPGR1'!#REF!)</f>
        <v/>
      </c>
      <c r="G60" s="677"/>
      <c r="H60" s="678"/>
      <c r="I60" s="679" t="str">
        <f>IFERROR(VLOOKUP([27]!Tabla46[[#This Row],[Tipo de Equipo]],[27]LSIns!F67:G82,2,FALSE),"")</f>
        <v/>
      </c>
      <c r="J60" s="678"/>
      <c r="K60" s="678"/>
      <c r="L60" s="677"/>
      <c r="M60" s="680"/>
      <c r="N60" s="680"/>
      <c r="O60" s="681"/>
      <c r="P60" s="681"/>
      <c r="Q60" s="687"/>
      <c r="R60" s="687"/>
      <c r="S60" s="687"/>
      <c r="T60" s="674"/>
      <c r="U60" s="674"/>
      <c r="V60" s="688"/>
      <c r="W60" s="686"/>
    </row>
    <row r="61" spans="2:23" x14ac:dyDescent="0.2">
      <c r="B61" s="670" t="str">
        <f>IF(Tabla46[[#This Row],[Tipos de Acciones]]="","",CONCATENATE(Tabla46[[#This Row],[POA]],".",Tabla46[[#This Row],[SRS]],".",Tabla46[[#This Row],[AREA]],".",Tabla46[[#This Row],[TIPO]]))</f>
        <v/>
      </c>
      <c r="C61" s="670" t="str">
        <f>IF(Tabla46[[#This Row],[Tipos de Acciones]]="","",'[18]Formulario PPGR1'!#REF!)</f>
        <v/>
      </c>
      <c r="D61" s="670" t="str">
        <f>IF(Tabla46[[#This Row],[Tipos de Acciones]]="","",'[18]Formulario PPGR1'!#REF!)</f>
        <v/>
      </c>
      <c r="E61" s="670" t="str">
        <f>IF(Tabla46[[#This Row],[Tipos de Acciones]]="","",'[18]Formulario PPGR1'!#REF!)</f>
        <v/>
      </c>
      <c r="F61" s="670" t="str">
        <f>IF(Tabla46[[#This Row],[Tipos de Acciones]]="","",'[18]Formulario PPGR1'!#REF!)</f>
        <v/>
      </c>
      <c r="G61" s="677"/>
      <c r="H61" s="678"/>
      <c r="I61" s="679" t="str">
        <f>IFERROR(VLOOKUP([27]!Tabla46[[#This Row],[Tipo de Equipo]],[27]LSIns!F68:G83,2,FALSE),"")</f>
        <v/>
      </c>
      <c r="J61" s="678"/>
      <c r="K61" s="678"/>
      <c r="L61" s="677"/>
      <c r="M61" s="680"/>
      <c r="N61" s="680"/>
      <c r="O61" s="681"/>
      <c r="P61" s="681"/>
      <c r="Q61" s="687"/>
      <c r="R61" s="687"/>
      <c r="S61" s="687"/>
      <c r="T61" s="674"/>
      <c r="U61" s="674"/>
      <c r="V61" s="688"/>
      <c r="W61" s="686"/>
    </row>
    <row r="62" spans="2:23" x14ac:dyDescent="0.2">
      <c r="B62" s="670" t="str">
        <f>IF(Tabla46[[#This Row],[Tipos de Acciones]]="","",CONCATENATE(Tabla46[[#This Row],[POA]],".",Tabla46[[#This Row],[SRS]],".",Tabla46[[#This Row],[AREA]],".",Tabla46[[#This Row],[TIPO]]))</f>
        <v/>
      </c>
      <c r="C62" s="670" t="str">
        <f>IF(Tabla46[[#This Row],[Tipos de Acciones]]="","",'[18]Formulario PPGR1'!#REF!)</f>
        <v/>
      </c>
      <c r="D62" s="670" t="str">
        <f>IF(Tabla46[[#This Row],[Tipos de Acciones]]="","",'[18]Formulario PPGR1'!#REF!)</f>
        <v/>
      </c>
      <c r="E62" s="670" t="str">
        <f>IF(Tabla46[[#This Row],[Tipos de Acciones]]="","",'[18]Formulario PPGR1'!#REF!)</f>
        <v/>
      </c>
      <c r="F62" s="670" t="str">
        <f>IF(Tabla46[[#This Row],[Tipos de Acciones]]="","",'[18]Formulario PPGR1'!#REF!)</f>
        <v/>
      </c>
      <c r="G62" s="677"/>
      <c r="H62" s="678"/>
      <c r="I62" s="679" t="str">
        <f>IFERROR(VLOOKUP([27]!Tabla46[[#This Row],[Tipo de Equipo]],[27]LSIns!F69:G84,2,FALSE),"")</f>
        <v/>
      </c>
      <c r="J62" s="678"/>
      <c r="K62" s="678"/>
      <c r="L62" s="677"/>
      <c r="M62" s="680"/>
      <c r="N62" s="680"/>
      <c r="O62" s="681"/>
      <c r="P62" s="681"/>
      <c r="Q62" s="687"/>
      <c r="R62" s="687"/>
      <c r="S62" s="687"/>
      <c r="T62" s="674"/>
      <c r="U62" s="674"/>
      <c r="V62" s="688"/>
      <c r="W62" s="686"/>
    </row>
    <row r="63" spans="2:23" x14ac:dyDescent="0.2">
      <c r="B63" s="670" t="str">
        <f>IF(Tabla46[[#This Row],[Tipos de Acciones]]="","",CONCATENATE(Tabla46[[#This Row],[POA]],".",Tabla46[[#This Row],[SRS]],".",Tabla46[[#This Row],[AREA]],".",Tabla46[[#This Row],[TIPO]]))</f>
        <v/>
      </c>
      <c r="C63" s="670" t="str">
        <f>IF(Tabla46[[#This Row],[Tipos de Acciones]]="","",'[18]Formulario PPGR1'!#REF!)</f>
        <v/>
      </c>
      <c r="D63" s="670" t="str">
        <f>IF(Tabla46[[#This Row],[Tipos de Acciones]]="","",'[18]Formulario PPGR1'!#REF!)</f>
        <v/>
      </c>
      <c r="E63" s="670" t="str">
        <f>IF(Tabla46[[#This Row],[Tipos de Acciones]]="","",'[18]Formulario PPGR1'!#REF!)</f>
        <v/>
      </c>
      <c r="F63" s="670" t="str">
        <f>IF(Tabla46[[#This Row],[Tipos de Acciones]]="","",'[18]Formulario PPGR1'!#REF!)</f>
        <v/>
      </c>
      <c r="G63" s="677"/>
      <c r="H63" s="678"/>
      <c r="I63" s="679" t="str">
        <f>IFERROR(VLOOKUP([27]!Tabla46[[#This Row],[Tipo de Equipo]],[27]LSIns!F70:G85,2,FALSE),"")</f>
        <v/>
      </c>
      <c r="J63" s="678"/>
      <c r="K63" s="678"/>
      <c r="L63" s="677"/>
      <c r="M63" s="680"/>
      <c r="N63" s="680"/>
      <c r="O63" s="681"/>
      <c r="P63" s="681"/>
      <c r="Q63" s="687"/>
      <c r="R63" s="687"/>
      <c r="S63" s="687"/>
      <c r="T63" s="674"/>
      <c r="U63" s="674"/>
      <c r="V63" s="688"/>
      <c r="W63" s="686"/>
    </row>
    <row r="64" spans="2:23" x14ac:dyDescent="0.2">
      <c r="B64" s="670" t="str">
        <f>IF(Tabla46[[#This Row],[Tipos de Acciones]]="","",CONCATENATE(Tabla46[[#This Row],[POA]],".",Tabla46[[#This Row],[SRS]],".",Tabla46[[#This Row],[AREA]],".",Tabla46[[#This Row],[TIPO]]))</f>
        <v/>
      </c>
      <c r="C64" s="670" t="str">
        <f>IF(Tabla46[[#This Row],[Tipos de Acciones]]="","",'[18]Formulario PPGR1'!#REF!)</f>
        <v/>
      </c>
      <c r="D64" s="670" t="str">
        <f>IF(Tabla46[[#This Row],[Tipos de Acciones]]="","",'[18]Formulario PPGR1'!#REF!)</f>
        <v/>
      </c>
      <c r="E64" s="670" t="str">
        <f>IF(Tabla46[[#This Row],[Tipos de Acciones]]="","",'[18]Formulario PPGR1'!#REF!)</f>
        <v/>
      </c>
      <c r="F64" s="670" t="str">
        <f>IF(Tabla46[[#This Row],[Tipos de Acciones]]="","",'[18]Formulario PPGR1'!#REF!)</f>
        <v/>
      </c>
      <c r="G64" s="677"/>
      <c r="H64" s="678"/>
      <c r="I64" s="679" t="str">
        <f>IFERROR(VLOOKUP([27]!Tabla46[[#This Row],[Tipo de Equipo]],[27]LSIns!F71:G86,2,FALSE),"")</f>
        <v/>
      </c>
      <c r="J64" s="678"/>
      <c r="K64" s="678"/>
      <c r="L64" s="677"/>
      <c r="M64" s="680"/>
      <c r="N64" s="680"/>
      <c r="O64" s="681"/>
      <c r="P64" s="681"/>
      <c r="Q64" s="687"/>
      <c r="R64" s="687"/>
      <c r="S64" s="687"/>
      <c r="T64" s="674"/>
      <c r="U64" s="674"/>
      <c r="V64" s="688"/>
      <c r="W64" s="686"/>
    </row>
    <row r="65" spans="2:23" x14ac:dyDescent="0.2">
      <c r="B65" s="670" t="str">
        <f>IF(Tabla46[[#This Row],[Tipos de Acciones]]="","",CONCATENATE(Tabla46[[#This Row],[POA]],".",Tabla46[[#This Row],[SRS]],".",Tabla46[[#This Row],[AREA]],".",Tabla46[[#This Row],[TIPO]]))</f>
        <v/>
      </c>
      <c r="C65" s="670" t="str">
        <f>IF(Tabla46[[#This Row],[Tipos de Acciones]]="","",'[18]Formulario PPGR1'!#REF!)</f>
        <v/>
      </c>
      <c r="D65" s="670" t="str">
        <f>IF(Tabla46[[#This Row],[Tipos de Acciones]]="","",'[18]Formulario PPGR1'!#REF!)</f>
        <v/>
      </c>
      <c r="E65" s="670" t="str">
        <f>IF(Tabla46[[#This Row],[Tipos de Acciones]]="","",'[18]Formulario PPGR1'!#REF!)</f>
        <v/>
      </c>
      <c r="F65" s="670" t="str">
        <f>IF(Tabla46[[#This Row],[Tipos de Acciones]]="","",'[18]Formulario PPGR1'!#REF!)</f>
        <v/>
      </c>
      <c r="G65" s="677"/>
      <c r="H65" s="678"/>
      <c r="I65" s="679" t="str">
        <f>IFERROR(VLOOKUP([28]!Tabla46[[#This Row],[Tipo de Equipo]],[28]LSIns!F72:G87,2,FALSE),"")</f>
        <v/>
      </c>
      <c r="J65" s="678"/>
      <c r="K65" s="678"/>
      <c r="L65" s="677"/>
      <c r="M65" s="680"/>
      <c r="N65" s="680"/>
      <c r="O65" s="681"/>
      <c r="P65" s="681"/>
      <c r="Q65" s="687"/>
      <c r="R65" s="687"/>
      <c r="S65" s="687"/>
      <c r="T65" s="674"/>
      <c r="U65" s="674"/>
      <c r="V65" s="688"/>
      <c r="W65" s="686"/>
    </row>
  </sheetData>
  <dataValidations count="7">
    <dataValidation type="list" allowBlank="1" showInputMessage="1" showErrorMessage="1" sqref="J9:J65" xr:uid="{00000000-0002-0000-0500-000000000000}">
      <formula1>INDIRECT($I9)</formula1>
    </dataValidation>
    <dataValidation type="list" allowBlank="1" showInputMessage="1" showErrorMessage="1" sqref="H9:H65" xr:uid="{00000000-0002-0000-0500-000001000000}">
      <formula1>lsInsumosEquipos</formula1>
    </dataValidation>
    <dataValidation type="list" allowBlank="1" showInputMessage="1" showErrorMessage="1" sqref="G9:G65" xr:uid="{00000000-0002-0000-0500-000002000000}">
      <formula1>ls_TiposAcciones</formula1>
    </dataValidation>
    <dataValidation type="list" allowBlank="1" showInputMessage="1" showErrorMessage="1" sqref="Q12:Q19" xr:uid="{00000000-0002-0000-0500-000003000000}">
      <formula1>INDIRECT($P12)</formula1>
    </dataValidation>
    <dataValidation type="list" allowBlank="1" showInputMessage="1" showErrorMessage="1" sqref="O9:O10 N9:N65 O12:O58 P9:P65" xr:uid="{00000000-0002-0000-0500-000004000000}">
      <formula1>Provincias</formula1>
    </dataValidation>
    <dataValidation type="list" allowBlank="1" showInputMessage="1" showErrorMessage="1" sqref="W12:W19 W41:W44 U41:U44 V9:V65" xr:uid="{00000000-0002-0000-0500-000005000000}">
      <formula1>lsFuentesFinanciamiento</formula1>
    </dataValidation>
    <dataValidation type="list" allowBlank="1" showInputMessage="1" showErrorMessage="1" sqref="L9:L11 L20:L40 L45:L65" xr:uid="{00000000-0002-0000-0500-000006000000}">
      <formula1>LsTipoEESS</formula1>
    </dataValidation>
  </dataValidations>
  <pageMargins left="1.0098425200000001" right="0.27559055118110198" top="1.1023622047244099" bottom="0.15748031496063" header="0" footer="0"/>
  <pageSetup paperSize="5" scale="55" orientation="landscape" r:id="rId1"/>
  <headerFooter alignWithMargins="0"/>
  <drawing r:id="rId2"/>
  <legacyDrawing r:id="rId3"/>
  <controls>
    <mc:AlternateContent xmlns:mc="http://schemas.openxmlformats.org/markup-compatibility/2006">
      <mc:Choice Requires="x14">
        <control shapeId="44034" r:id="rId4" name="CommandButton1">
          <controlPr defaultSize="0" autoLine="0" r:id="rId5">
            <anchor moveWithCells="1">
              <from>
                <xdr:col>6</xdr:col>
                <xdr:colOff>0</xdr:colOff>
                <xdr:row>0</xdr:row>
                <xdr:rowOff>0</xdr:rowOff>
              </from>
              <to>
                <xdr:col>6</xdr:col>
                <xdr:colOff>1457325</xdr:colOff>
                <xdr:row>1</xdr:row>
                <xdr:rowOff>95250</xdr:rowOff>
              </to>
            </anchor>
          </controlPr>
        </control>
      </mc:Choice>
      <mc:Fallback>
        <control shapeId="44034" r:id="rId4" name="CommandButton1"/>
      </mc:Fallback>
    </mc:AlternateContent>
  </controls>
  <tableParts count="1">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1:BH211"/>
  <sheetViews>
    <sheetView showGridLines="0" workbookViewId="0">
      <selection activeCell="F19" sqref="F19"/>
    </sheetView>
  </sheetViews>
  <sheetFormatPr baseColWidth="10" defaultColWidth="11.42578125" defaultRowHeight="15" x14ac:dyDescent="0.25"/>
  <cols>
    <col min="1" max="4" width="8.42578125" style="34" customWidth="1"/>
    <col min="5" max="5" width="53.42578125" style="34" customWidth="1"/>
    <col min="6" max="6" width="14.140625" style="34" customWidth="1"/>
    <col min="7" max="7" width="11.42578125" style="34"/>
    <col min="8" max="60" width="11.42578125" style="68"/>
    <col min="61" max="16384" width="11.42578125" style="3"/>
  </cols>
  <sheetData>
    <row r="1" spans="1:49" customFormat="1" x14ac:dyDescent="0.25">
      <c r="C1" s="1"/>
      <c r="D1" s="1"/>
      <c r="E1" s="1"/>
      <c r="F1" s="1"/>
      <c r="G1" s="1"/>
      <c r="H1" s="1"/>
      <c r="I1" s="1"/>
      <c r="J1" s="1"/>
      <c r="K1" s="1"/>
      <c r="L1" s="1"/>
      <c r="M1" s="1"/>
      <c r="N1" s="1"/>
      <c r="O1" s="1"/>
      <c r="P1" s="118"/>
      <c r="Q1" s="114"/>
      <c r="R1" s="114"/>
      <c r="S1" s="114"/>
      <c r="T1" s="116"/>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row>
    <row r="2" spans="1:49" customFormat="1" ht="15.75" x14ac:dyDescent="0.25">
      <c r="C2" s="34"/>
      <c r="D2" s="1"/>
      <c r="E2" s="103" t="str">
        <f>'Formulario PPGR1'!G2</f>
        <v>Servicio Nacional de Salud</v>
      </c>
      <c r="F2" s="1"/>
      <c r="G2" s="1"/>
      <c r="H2" s="1"/>
      <c r="I2" s="1"/>
      <c r="J2" s="1"/>
      <c r="K2" s="1"/>
      <c r="L2" s="1"/>
      <c r="M2" s="1"/>
      <c r="N2" s="1"/>
      <c r="O2" s="1"/>
      <c r="P2" s="118"/>
      <c r="Q2" s="114"/>
      <c r="R2" s="114"/>
      <c r="S2" s="114"/>
      <c r="T2" s="116"/>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row>
    <row r="3" spans="1:49" customFormat="1" x14ac:dyDescent="0.25">
      <c r="C3" s="34"/>
      <c r="D3" s="1"/>
      <c r="E3" s="104" t="str">
        <f>'Formulario PPGR1'!G3</f>
        <v>Dirección de Planificación y Desarrollo</v>
      </c>
      <c r="F3" s="1"/>
      <c r="G3" s="1"/>
      <c r="H3" s="1"/>
      <c r="I3" s="1"/>
      <c r="J3" s="1"/>
      <c r="K3" s="1"/>
      <c r="L3" s="1"/>
      <c r="M3" s="1"/>
      <c r="N3" s="1"/>
      <c r="O3" s="1"/>
      <c r="P3" s="118"/>
      <c r="Q3" s="114"/>
      <c r="R3" s="114"/>
      <c r="S3" s="114"/>
      <c r="T3" s="116"/>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row>
    <row r="4" spans="1:49" customFormat="1" x14ac:dyDescent="0.25">
      <c r="C4" s="34"/>
      <c r="D4" s="1"/>
      <c r="E4" s="105" t="str">
        <f>'Formulario PPGR1'!G4</f>
        <v xml:space="preserve">Plan Operativo Anual </v>
      </c>
      <c r="F4" s="1"/>
      <c r="G4" s="1"/>
      <c r="H4" s="1"/>
      <c r="I4" s="1"/>
      <c r="J4" s="1"/>
      <c r="K4" s="1"/>
      <c r="L4" s="1"/>
      <c r="M4" s="1"/>
      <c r="N4" s="1"/>
      <c r="O4" s="1"/>
      <c r="P4" s="118"/>
      <c r="Q4" s="114"/>
      <c r="R4" s="114"/>
      <c r="S4" s="114"/>
      <c r="T4" s="116"/>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row>
    <row r="5" spans="1:49" customFormat="1" x14ac:dyDescent="0.25">
      <c r="C5" s="34"/>
      <c r="D5" s="1"/>
      <c r="E5" s="105" t="s">
        <v>1588</v>
      </c>
      <c r="F5" s="1"/>
      <c r="G5" s="1"/>
      <c r="H5" s="1"/>
      <c r="I5" s="1"/>
      <c r="J5" s="1"/>
      <c r="K5" s="1"/>
      <c r="L5" s="1"/>
      <c r="M5" s="1"/>
      <c r="N5" s="1"/>
      <c r="O5" s="1"/>
      <c r="P5" s="118"/>
      <c r="Q5" s="114"/>
      <c r="R5" s="114"/>
      <c r="S5" s="114"/>
      <c r="T5" s="116"/>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row>
    <row r="6" spans="1:49" customFormat="1" x14ac:dyDescent="0.25">
      <c r="C6" s="1"/>
      <c r="D6" s="1"/>
      <c r="E6" s="105" t="str">
        <f>'Formulario PPGR1'!$M$3</f>
        <v>SNS - Dirección Central</v>
      </c>
      <c r="F6" s="1"/>
      <c r="G6" s="1"/>
      <c r="H6" s="1"/>
      <c r="I6" s="1"/>
      <c r="J6" s="1"/>
      <c r="K6" s="1"/>
      <c r="L6" s="1"/>
      <c r="M6" s="1"/>
      <c r="N6" s="1"/>
      <c r="O6" s="1"/>
      <c r="P6" s="1"/>
      <c r="Q6" s="1"/>
      <c r="R6" s="114"/>
      <c r="S6" s="114"/>
      <c r="T6" s="116"/>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row>
    <row r="7" spans="1:49" ht="16.5" customHeight="1" x14ac:dyDescent="0.2">
      <c r="A7" s="68"/>
      <c r="B7" s="68"/>
      <c r="C7" s="68"/>
      <c r="D7" s="68"/>
      <c r="E7" s="68"/>
      <c r="F7" s="68"/>
      <c r="G7" s="68"/>
    </row>
    <row r="8" spans="1:49" ht="48" customHeight="1" x14ac:dyDescent="0.2">
      <c r="A8" s="5" t="s">
        <v>398</v>
      </c>
      <c r="B8" s="5" t="s">
        <v>29</v>
      </c>
      <c r="C8" s="5" t="s">
        <v>7</v>
      </c>
      <c r="D8" s="5" t="s">
        <v>8</v>
      </c>
      <c r="E8" s="6" t="s">
        <v>68</v>
      </c>
      <c r="F8" s="7" t="s">
        <v>294</v>
      </c>
      <c r="G8" s="7" t="s">
        <v>9</v>
      </c>
    </row>
    <row r="9" spans="1:49" ht="12.75" x14ac:dyDescent="0.2">
      <c r="A9" s="8">
        <v>3</v>
      </c>
      <c r="B9" s="9"/>
      <c r="C9" s="9"/>
      <c r="D9" s="9"/>
      <c r="E9" s="10" t="s">
        <v>30</v>
      </c>
      <c r="F9" s="11">
        <f>+F10</f>
        <v>0</v>
      </c>
      <c r="G9" s="11">
        <f>G10</f>
        <v>0</v>
      </c>
    </row>
    <row r="10" spans="1:49" ht="12.75" x14ac:dyDescent="0.2">
      <c r="A10" s="12"/>
      <c r="B10" s="12">
        <v>31</v>
      </c>
      <c r="C10" s="13"/>
      <c r="D10" s="13"/>
      <c r="E10" s="80" t="s">
        <v>31</v>
      </c>
      <c r="F10" s="15">
        <f>SUM(F11:F12)</f>
        <v>0</v>
      </c>
      <c r="G10" s="16">
        <f>G11+G12</f>
        <v>0</v>
      </c>
    </row>
    <row r="11" spans="1:49" ht="12.75" x14ac:dyDescent="0.2">
      <c r="A11" s="17"/>
      <c r="B11" s="17"/>
      <c r="C11" s="17">
        <v>311</v>
      </c>
      <c r="D11" s="18"/>
      <c r="E11" s="78" t="s">
        <v>32</v>
      </c>
      <c r="F11" s="510"/>
      <c r="G11" s="20">
        <f>IFERROR(F11/$F$30*100,"0.00")</f>
        <v>0</v>
      </c>
    </row>
    <row r="12" spans="1:49" ht="12.75" x14ac:dyDescent="0.2">
      <c r="A12" s="17"/>
      <c r="B12" s="17"/>
      <c r="C12" s="17">
        <v>312</v>
      </c>
      <c r="D12" s="18"/>
      <c r="E12" s="78" t="s">
        <v>60</v>
      </c>
      <c r="F12" s="510"/>
      <c r="G12" s="20">
        <f>IFERROR(F12/$F$30*100,"0.00")</f>
        <v>0</v>
      </c>
    </row>
    <row r="13" spans="1:49" ht="12.75" x14ac:dyDescent="0.2">
      <c r="A13" s="21">
        <v>4</v>
      </c>
      <c r="B13" s="22"/>
      <c r="C13" s="22"/>
      <c r="D13" s="22"/>
      <c r="E13" s="23" t="s">
        <v>33</v>
      </c>
      <c r="F13" s="24">
        <f>+F14+F19</f>
        <v>309013967.22999996</v>
      </c>
      <c r="G13" s="24">
        <f>G14+G19</f>
        <v>99.613170222245245</v>
      </c>
    </row>
    <row r="14" spans="1:49" ht="12.75" x14ac:dyDescent="0.2">
      <c r="A14" s="12"/>
      <c r="B14" s="12">
        <v>41</v>
      </c>
      <c r="C14" s="12"/>
      <c r="D14" s="13"/>
      <c r="E14" s="14" t="s">
        <v>34</v>
      </c>
      <c r="F14" s="25">
        <f>SUM(F15:F18)</f>
        <v>309013967.22999996</v>
      </c>
      <c r="G14" s="26">
        <f>SUM(G15:G18)</f>
        <v>99.613170222245245</v>
      </c>
    </row>
    <row r="15" spans="1:49" ht="12.75" x14ac:dyDescent="0.2">
      <c r="A15" s="17"/>
      <c r="B15" s="17"/>
      <c r="C15" s="17">
        <v>411</v>
      </c>
      <c r="D15" s="18"/>
      <c r="E15" s="78" t="s">
        <v>435</v>
      </c>
      <c r="F15" s="510"/>
      <c r="G15" s="20">
        <f>IFERROR(F15/$F$30*100,"0.00")</f>
        <v>0</v>
      </c>
    </row>
    <row r="16" spans="1:49" ht="12.75" x14ac:dyDescent="0.2">
      <c r="A16" s="17"/>
      <c r="B16" s="17"/>
      <c r="C16" s="17">
        <v>412</v>
      </c>
      <c r="D16" s="18"/>
      <c r="E16" s="78" t="s">
        <v>61</v>
      </c>
      <c r="F16" s="510">
        <v>21808762.579999998</v>
      </c>
      <c r="G16" s="20">
        <f>IFERROR(F16/$F$30*100,"0.00")</f>
        <v>7.0302323182729127</v>
      </c>
    </row>
    <row r="17" spans="1:7" ht="12.75" x14ac:dyDescent="0.2">
      <c r="A17" s="17"/>
      <c r="B17" s="17"/>
      <c r="C17" s="17">
        <v>413</v>
      </c>
      <c r="D17" s="18"/>
      <c r="E17" s="78" t="s">
        <v>438</v>
      </c>
      <c r="F17" s="510"/>
      <c r="G17" s="20">
        <f>IFERROR(F17/$F$30*100,"0.00")</f>
        <v>0</v>
      </c>
    </row>
    <row r="18" spans="1:7" ht="12.75" x14ac:dyDescent="0.2">
      <c r="A18" s="17"/>
      <c r="B18" s="17"/>
      <c r="C18" s="17">
        <v>414</v>
      </c>
      <c r="D18" s="18"/>
      <c r="E18" s="79" t="s">
        <v>69</v>
      </c>
      <c r="F18" s="510">
        <v>287205204.64999998</v>
      </c>
      <c r="G18" s="20">
        <f>IFERROR(F18/$F$30*100,"0.00")</f>
        <v>92.582937903972336</v>
      </c>
    </row>
    <row r="19" spans="1:7" ht="12.75" x14ac:dyDescent="0.2">
      <c r="A19" s="12"/>
      <c r="B19" s="12">
        <v>42</v>
      </c>
      <c r="C19" s="12"/>
      <c r="D19" s="13"/>
      <c r="E19" s="80" t="s">
        <v>35</v>
      </c>
      <c r="F19" s="25">
        <f>SUM(F20:F21)</f>
        <v>0</v>
      </c>
      <c r="G19" s="26">
        <f>G20+G21</f>
        <v>0</v>
      </c>
    </row>
    <row r="20" spans="1:7" ht="12.75" x14ac:dyDescent="0.2">
      <c r="A20" s="17"/>
      <c r="B20" s="17"/>
      <c r="C20" s="17">
        <v>421</v>
      </c>
      <c r="D20" s="18"/>
      <c r="E20" s="78" t="s">
        <v>436</v>
      </c>
      <c r="F20" s="510"/>
      <c r="G20" s="20">
        <f>IFERROR(F20/$F$30*100,"0.00")</f>
        <v>0</v>
      </c>
    </row>
    <row r="21" spans="1:7" ht="12.75" x14ac:dyDescent="0.2">
      <c r="A21" s="17"/>
      <c r="B21" s="17"/>
      <c r="C21" s="17">
        <v>422</v>
      </c>
      <c r="D21" s="18"/>
      <c r="E21" s="78" t="s">
        <v>437</v>
      </c>
      <c r="F21" s="510"/>
      <c r="G21" s="20">
        <f>IFERROR(F21/$F$30*100,"0.00")</f>
        <v>0</v>
      </c>
    </row>
    <row r="22" spans="1:7" ht="12.75" x14ac:dyDescent="0.2">
      <c r="A22" s="21">
        <v>5</v>
      </c>
      <c r="B22" s="22"/>
      <c r="C22" s="22"/>
      <c r="D22" s="22"/>
      <c r="E22" s="23" t="s">
        <v>36</v>
      </c>
      <c r="F22" s="24">
        <f>+F23</f>
        <v>1200000</v>
      </c>
      <c r="G22" s="24">
        <f>G23</f>
        <v>0.38682977775474942</v>
      </c>
    </row>
    <row r="23" spans="1:7" ht="12.75" x14ac:dyDescent="0.2">
      <c r="A23" s="12"/>
      <c r="B23" s="12">
        <v>52</v>
      </c>
      <c r="C23" s="12"/>
      <c r="D23" s="13"/>
      <c r="E23" s="14" t="s">
        <v>37</v>
      </c>
      <c r="F23" s="25">
        <f>SUM(F24:F29)</f>
        <v>1200000</v>
      </c>
      <c r="G23" s="26">
        <f>SUM(G24:G29)</f>
        <v>0.38682977775474942</v>
      </c>
    </row>
    <row r="24" spans="1:7" ht="14.25" customHeight="1" x14ac:dyDescent="0.2">
      <c r="A24" s="18"/>
      <c r="B24" s="17"/>
      <c r="C24" s="17">
        <v>521</v>
      </c>
      <c r="D24" s="18"/>
      <c r="E24" s="19" t="s">
        <v>38</v>
      </c>
      <c r="F24" s="510">
        <v>0</v>
      </c>
      <c r="G24" s="20">
        <f t="shared" ref="G24:G29" si="0">IFERROR(F24/$F$30*100,"0.00")</f>
        <v>0</v>
      </c>
    </row>
    <row r="25" spans="1:7" ht="12.75" x14ac:dyDescent="0.2">
      <c r="A25" s="18"/>
      <c r="B25" s="18"/>
      <c r="C25" s="17">
        <v>522</v>
      </c>
      <c r="D25" s="18"/>
      <c r="E25" s="19" t="s">
        <v>39</v>
      </c>
      <c r="F25" s="510"/>
      <c r="G25" s="20">
        <f t="shared" si="0"/>
        <v>0</v>
      </c>
    </row>
    <row r="26" spans="1:7" ht="14.25" customHeight="1" x14ac:dyDescent="0.2">
      <c r="A26" s="18"/>
      <c r="B26" s="18"/>
      <c r="C26" s="17">
        <v>523</v>
      </c>
      <c r="D26" s="18"/>
      <c r="E26" s="19" t="s">
        <v>40</v>
      </c>
      <c r="F26" s="510"/>
      <c r="G26" s="20">
        <f t="shared" si="0"/>
        <v>0</v>
      </c>
    </row>
    <row r="27" spans="1:7" ht="12.75" x14ac:dyDescent="0.2">
      <c r="A27" s="18"/>
      <c r="B27" s="18"/>
      <c r="C27" s="17">
        <v>524</v>
      </c>
      <c r="D27" s="18"/>
      <c r="E27" s="19" t="s">
        <v>41</v>
      </c>
      <c r="F27" s="510"/>
      <c r="G27" s="20">
        <f t="shared" si="0"/>
        <v>0</v>
      </c>
    </row>
    <row r="28" spans="1:7" ht="12.75" x14ac:dyDescent="0.2">
      <c r="A28" s="18"/>
      <c r="B28" s="18"/>
      <c r="C28" s="17">
        <v>525</v>
      </c>
      <c r="D28" s="18"/>
      <c r="E28" s="19" t="s">
        <v>42</v>
      </c>
      <c r="F28" s="510"/>
      <c r="G28" s="20">
        <f t="shared" si="0"/>
        <v>0</v>
      </c>
    </row>
    <row r="29" spans="1:7" ht="12.75" x14ac:dyDescent="0.2">
      <c r="A29" s="27"/>
      <c r="B29" s="27"/>
      <c r="C29" s="28">
        <v>526</v>
      </c>
      <c r="D29" s="27"/>
      <c r="E29" s="29" t="s">
        <v>43</v>
      </c>
      <c r="F29" s="511">
        <v>1200000</v>
      </c>
      <c r="G29" s="30">
        <f t="shared" si="0"/>
        <v>0.38682977775474942</v>
      </c>
    </row>
    <row r="30" spans="1:7" ht="12.75" x14ac:dyDescent="0.2">
      <c r="A30" s="31"/>
      <c r="B30" s="31"/>
      <c r="C30" s="31"/>
      <c r="D30" s="31"/>
      <c r="E30" s="32" t="s">
        <v>44</v>
      </c>
      <c r="F30" s="33">
        <f>+F22+F13+F9</f>
        <v>310213967.22999996</v>
      </c>
      <c r="G30" s="33">
        <f>+G22+G13+G9</f>
        <v>100</v>
      </c>
    </row>
    <row r="31" spans="1:7" s="68" customFormat="1" x14ac:dyDescent="0.25">
      <c r="A31" s="69"/>
      <c r="B31" s="69"/>
      <c r="C31" s="69"/>
      <c r="D31" s="69"/>
      <c r="E31" s="69"/>
      <c r="F31" s="69"/>
      <c r="G31" s="69"/>
    </row>
    <row r="32" spans="1:7" s="68" customFormat="1" x14ac:dyDescent="0.25">
      <c r="A32" s="69"/>
      <c r="B32" s="69"/>
      <c r="C32" s="69"/>
      <c r="D32" s="69"/>
      <c r="E32" s="69"/>
      <c r="F32" s="690">
        <f>+F30-'Formulario PPGR7'!J18</f>
        <v>-2.6226043701171875E-5</v>
      </c>
      <c r="G32" s="69"/>
    </row>
    <row r="33" spans="1:7" s="68" customFormat="1" x14ac:dyDescent="0.25">
      <c r="A33" s="69"/>
      <c r="B33" s="69"/>
      <c r="C33" s="69"/>
      <c r="D33" s="69"/>
      <c r="E33" s="69"/>
      <c r="F33" s="69"/>
      <c r="G33" s="69"/>
    </row>
    <row r="34" spans="1:7" s="68" customFormat="1" x14ac:dyDescent="0.25">
      <c r="A34" s="69"/>
      <c r="B34" s="69"/>
      <c r="C34" s="69"/>
      <c r="D34" s="69"/>
      <c r="E34" s="69"/>
      <c r="F34" s="69"/>
      <c r="G34" s="69"/>
    </row>
    <row r="35" spans="1:7" s="68" customFormat="1" x14ac:dyDescent="0.25">
      <c r="A35" s="69"/>
      <c r="B35" s="69"/>
      <c r="C35" s="69"/>
      <c r="D35" s="69"/>
      <c r="E35" s="69"/>
      <c r="F35" s="69"/>
      <c r="G35" s="69"/>
    </row>
    <row r="36" spans="1:7" s="68" customFormat="1" x14ac:dyDescent="0.25">
      <c r="A36" s="69"/>
      <c r="B36" s="69"/>
      <c r="C36" s="69"/>
      <c r="D36" s="69"/>
      <c r="E36" s="69"/>
      <c r="F36" s="69"/>
      <c r="G36" s="69"/>
    </row>
    <row r="37" spans="1:7" s="68" customFormat="1" x14ac:dyDescent="0.25">
      <c r="A37" s="69"/>
      <c r="B37" s="69"/>
      <c r="C37" s="69"/>
      <c r="D37" s="69"/>
      <c r="E37" s="69"/>
      <c r="F37" s="69"/>
      <c r="G37" s="69"/>
    </row>
    <row r="38" spans="1:7" s="68" customFormat="1" x14ac:dyDescent="0.25">
      <c r="A38" s="69"/>
      <c r="B38" s="69"/>
      <c r="C38" s="69"/>
      <c r="D38" s="69"/>
      <c r="E38" s="69"/>
      <c r="F38" s="69"/>
      <c r="G38" s="69"/>
    </row>
    <row r="39" spans="1:7" s="68" customFormat="1" x14ac:dyDescent="0.25">
      <c r="A39" s="70"/>
      <c r="B39" s="70"/>
      <c r="C39" s="70"/>
      <c r="D39" s="70"/>
      <c r="E39" s="70"/>
      <c r="F39" s="70"/>
      <c r="G39" s="70"/>
    </row>
    <row r="40" spans="1:7" s="68" customFormat="1" x14ac:dyDescent="0.25">
      <c r="A40" s="70"/>
      <c r="B40" s="70"/>
      <c r="C40" s="70"/>
      <c r="D40" s="70"/>
      <c r="E40" s="70"/>
      <c r="F40" s="70"/>
      <c r="G40" s="70"/>
    </row>
    <row r="41" spans="1:7" s="68" customFormat="1" x14ac:dyDescent="0.25">
      <c r="A41" s="70"/>
      <c r="B41" s="70"/>
      <c r="C41" s="70"/>
      <c r="D41" s="70"/>
      <c r="E41" s="70"/>
      <c r="F41" s="70"/>
      <c r="G41" s="70"/>
    </row>
    <row r="42" spans="1:7" s="68" customFormat="1" x14ac:dyDescent="0.25">
      <c r="A42" s="70"/>
      <c r="B42" s="70"/>
      <c r="C42" s="70"/>
      <c r="D42" s="70"/>
      <c r="E42" s="70"/>
      <c r="F42" s="70"/>
      <c r="G42" s="70"/>
    </row>
    <row r="43" spans="1:7" s="68" customFormat="1" x14ac:dyDescent="0.25">
      <c r="A43" s="70"/>
      <c r="B43" s="70"/>
      <c r="C43" s="70"/>
      <c r="D43" s="70"/>
      <c r="E43" s="70"/>
      <c r="F43" s="70"/>
      <c r="G43" s="70"/>
    </row>
    <row r="44" spans="1:7" s="68" customFormat="1" x14ac:dyDescent="0.25">
      <c r="A44" s="70"/>
      <c r="B44" s="70"/>
      <c r="C44" s="70"/>
      <c r="D44" s="70"/>
      <c r="E44" s="70"/>
      <c r="F44" s="70"/>
      <c r="G44" s="70"/>
    </row>
    <row r="45" spans="1:7" s="68" customFormat="1" x14ac:dyDescent="0.25">
      <c r="A45" s="70"/>
      <c r="B45" s="70"/>
      <c r="C45" s="70"/>
      <c r="D45" s="70"/>
      <c r="E45" s="70"/>
      <c r="F45" s="70"/>
      <c r="G45" s="70"/>
    </row>
    <row r="46" spans="1:7" s="68" customFormat="1" x14ac:dyDescent="0.25">
      <c r="A46" s="70"/>
      <c r="B46" s="70"/>
      <c r="C46" s="70"/>
      <c r="D46" s="70"/>
      <c r="E46" s="70"/>
      <c r="F46" s="70"/>
      <c r="G46" s="70"/>
    </row>
    <row r="47" spans="1:7" s="68" customFormat="1" x14ac:dyDescent="0.25">
      <c r="A47" s="70"/>
      <c r="B47" s="70"/>
      <c r="C47" s="70"/>
      <c r="D47" s="70"/>
      <c r="E47" s="70"/>
      <c r="F47" s="70"/>
      <c r="G47" s="70"/>
    </row>
    <row r="48" spans="1:7" s="68" customFormat="1" x14ac:dyDescent="0.25">
      <c r="A48" s="70"/>
      <c r="B48" s="70"/>
      <c r="C48" s="70"/>
      <c r="D48" s="70"/>
      <c r="E48" s="70"/>
      <c r="F48" s="70"/>
      <c r="G48" s="70"/>
    </row>
    <row r="49" spans="1:7" s="68" customFormat="1" x14ac:dyDescent="0.25">
      <c r="A49" s="70"/>
      <c r="B49" s="70"/>
      <c r="C49" s="70"/>
      <c r="D49" s="70"/>
      <c r="E49" s="70"/>
      <c r="F49" s="70"/>
      <c r="G49" s="70"/>
    </row>
    <row r="50" spans="1:7" s="68" customFormat="1" x14ac:dyDescent="0.25">
      <c r="A50" s="70"/>
      <c r="B50" s="70"/>
      <c r="C50" s="70"/>
      <c r="D50" s="70"/>
      <c r="E50" s="70"/>
      <c r="F50" s="70"/>
      <c r="G50" s="70"/>
    </row>
    <row r="51" spans="1:7" s="68" customFormat="1" x14ac:dyDescent="0.25">
      <c r="A51" s="70"/>
      <c r="B51" s="70"/>
      <c r="C51" s="70"/>
      <c r="D51" s="70"/>
      <c r="E51" s="70"/>
      <c r="F51" s="70"/>
      <c r="G51" s="70"/>
    </row>
    <row r="52" spans="1:7" s="68" customFormat="1" x14ac:dyDescent="0.25">
      <c r="A52" s="70"/>
      <c r="B52" s="70"/>
      <c r="C52" s="70"/>
      <c r="D52" s="70"/>
      <c r="E52" s="70"/>
      <c r="F52" s="70"/>
      <c r="G52" s="70"/>
    </row>
    <row r="53" spans="1:7" s="68" customFormat="1" x14ac:dyDescent="0.25">
      <c r="A53" s="70"/>
      <c r="B53" s="70"/>
      <c r="C53" s="70"/>
      <c r="D53" s="70"/>
      <c r="E53" s="70"/>
      <c r="F53" s="70"/>
      <c r="G53" s="70"/>
    </row>
    <row r="54" spans="1:7" s="68" customFormat="1" x14ac:dyDescent="0.25">
      <c r="A54" s="70"/>
      <c r="B54" s="70"/>
      <c r="C54" s="70"/>
      <c r="D54" s="70"/>
      <c r="E54" s="70"/>
      <c r="F54" s="70"/>
      <c r="G54" s="70"/>
    </row>
    <row r="55" spans="1:7" s="68" customFormat="1" x14ac:dyDescent="0.25">
      <c r="A55" s="70"/>
      <c r="B55" s="70"/>
      <c r="C55" s="70"/>
      <c r="D55" s="70"/>
      <c r="E55" s="70"/>
      <c r="F55" s="70"/>
      <c r="G55" s="70"/>
    </row>
    <row r="56" spans="1:7" s="68" customFormat="1" x14ac:dyDescent="0.25">
      <c r="A56" s="70"/>
      <c r="B56" s="70"/>
      <c r="C56" s="70"/>
      <c r="D56" s="70"/>
      <c r="E56" s="70"/>
      <c r="F56" s="70"/>
      <c r="G56" s="70"/>
    </row>
    <row r="57" spans="1:7" s="68" customFormat="1" x14ac:dyDescent="0.25">
      <c r="A57" s="70"/>
      <c r="B57" s="70"/>
      <c r="C57" s="70"/>
      <c r="D57" s="70"/>
      <c r="E57" s="70"/>
      <c r="F57" s="70"/>
      <c r="G57" s="70"/>
    </row>
    <row r="58" spans="1:7" s="68" customFormat="1" x14ac:dyDescent="0.25">
      <c r="A58" s="70"/>
      <c r="B58" s="70"/>
      <c r="C58" s="70"/>
      <c r="D58" s="70"/>
      <c r="E58" s="70"/>
      <c r="F58" s="70"/>
      <c r="G58" s="70"/>
    </row>
    <row r="59" spans="1:7" s="68" customFormat="1" x14ac:dyDescent="0.25">
      <c r="A59" s="70"/>
      <c r="B59" s="70"/>
      <c r="C59" s="70"/>
      <c r="D59" s="70"/>
      <c r="E59" s="70"/>
      <c r="F59" s="70"/>
      <c r="G59" s="70"/>
    </row>
    <row r="60" spans="1:7" s="68" customFormat="1" x14ac:dyDescent="0.25">
      <c r="A60" s="70"/>
      <c r="B60" s="70"/>
      <c r="C60" s="70"/>
      <c r="D60" s="70"/>
      <c r="E60" s="70"/>
      <c r="F60" s="70"/>
      <c r="G60" s="70"/>
    </row>
    <row r="61" spans="1:7" s="68" customFormat="1" x14ac:dyDescent="0.25">
      <c r="A61" s="70"/>
      <c r="B61" s="70"/>
      <c r="C61" s="70"/>
      <c r="D61" s="70"/>
      <c r="E61" s="70"/>
      <c r="F61" s="70"/>
      <c r="G61" s="70"/>
    </row>
    <row r="62" spans="1:7" s="68" customFormat="1" x14ac:dyDescent="0.25">
      <c r="A62" s="70"/>
      <c r="B62" s="70"/>
      <c r="C62" s="70"/>
      <c r="D62" s="70"/>
      <c r="E62" s="70"/>
      <c r="F62" s="70"/>
      <c r="G62" s="70"/>
    </row>
    <row r="63" spans="1:7" s="68" customFormat="1" x14ac:dyDescent="0.25">
      <c r="A63" s="70"/>
      <c r="B63" s="70"/>
      <c r="C63" s="70"/>
      <c r="D63" s="70"/>
      <c r="E63" s="70"/>
      <c r="F63" s="70"/>
      <c r="G63" s="70"/>
    </row>
    <row r="64" spans="1:7" s="68" customFormat="1" x14ac:dyDescent="0.25">
      <c r="A64" s="70"/>
      <c r="B64" s="70"/>
      <c r="C64" s="70"/>
      <c r="D64" s="70"/>
      <c r="E64" s="70"/>
      <c r="F64" s="70"/>
      <c r="G64" s="70"/>
    </row>
    <row r="65" spans="1:7" s="68" customFormat="1" x14ac:dyDescent="0.25">
      <c r="A65" s="70"/>
      <c r="B65" s="70"/>
      <c r="C65" s="70"/>
      <c r="D65" s="70"/>
      <c r="E65" s="70"/>
      <c r="F65" s="70"/>
      <c r="G65" s="70"/>
    </row>
    <row r="66" spans="1:7" s="68" customFormat="1" x14ac:dyDescent="0.25">
      <c r="A66" s="70"/>
      <c r="B66" s="70"/>
      <c r="C66" s="70"/>
      <c r="D66" s="70"/>
      <c r="E66" s="70"/>
      <c r="F66" s="70"/>
      <c r="G66" s="70"/>
    </row>
    <row r="67" spans="1:7" s="68" customFormat="1" x14ac:dyDescent="0.25">
      <c r="A67" s="70"/>
      <c r="B67" s="70"/>
      <c r="C67" s="70"/>
      <c r="D67" s="70"/>
      <c r="E67" s="70"/>
      <c r="F67" s="70"/>
      <c r="G67" s="70"/>
    </row>
    <row r="68" spans="1:7" s="68" customFormat="1" x14ac:dyDescent="0.25">
      <c r="A68" s="70"/>
      <c r="B68" s="70"/>
      <c r="C68" s="70"/>
      <c r="D68" s="70"/>
      <c r="E68" s="70"/>
      <c r="F68" s="70"/>
      <c r="G68" s="70"/>
    </row>
    <row r="69" spans="1:7" s="68" customFormat="1" x14ac:dyDescent="0.25">
      <c r="A69" s="70"/>
      <c r="B69" s="70"/>
      <c r="C69" s="70"/>
      <c r="D69" s="70"/>
      <c r="E69" s="70"/>
      <c r="F69" s="70"/>
      <c r="G69" s="70"/>
    </row>
    <row r="70" spans="1:7" s="68" customFormat="1" x14ac:dyDescent="0.25">
      <c r="A70" s="70"/>
      <c r="B70" s="70"/>
      <c r="C70" s="70"/>
      <c r="D70" s="70"/>
      <c r="E70" s="70"/>
      <c r="F70" s="70"/>
      <c r="G70" s="70"/>
    </row>
    <row r="71" spans="1:7" s="68" customFormat="1" x14ac:dyDescent="0.25">
      <c r="A71" s="70"/>
      <c r="B71" s="70"/>
      <c r="C71" s="70"/>
      <c r="D71" s="70"/>
      <c r="E71" s="70"/>
      <c r="F71" s="70"/>
      <c r="G71" s="70"/>
    </row>
    <row r="72" spans="1:7" s="68" customFormat="1" x14ac:dyDescent="0.25">
      <c r="A72" s="70"/>
      <c r="B72" s="70"/>
      <c r="C72" s="70"/>
      <c r="D72" s="70"/>
      <c r="E72" s="70"/>
      <c r="F72" s="70"/>
      <c r="G72" s="70"/>
    </row>
    <row r="73" spans="1:7" s="68" customFormat="1" x14ac:dyDescent="0.25">
      <c r="A73" s="70"/>
      <c r="B73" s="70"/>
      <c r="C73" s="70"/>
      <c r="D73" s="70"/>
      <c r="E73" s="70"/>
      <c r="F73" s="70"/>
      <c r="G73" s="70"/>
    </row>
    <row r="74" spans="1:7" s="68" customFormat="1" x14ac:dyDescent="0.25">
      <c r="A74" s="70"/>
      <c r="B74" s="70"/>
      <c r="C74" s="70"/>
      <c r="D74" s="70"/>
      <c r="E74" s="70"/>
      <c r="F74" s="70"/>
      <c r="G74" s="70"/>
    </row>
    <row r="75" spans="1:7" s="68" customFormat="1" x14ac:dyDescent="0.25">
      <c r="A75" s="70"/>
      <c r="B75" s="70"/>
      <c r="C75" s="70"/>
      <c r="D75" s="70"/>
      <c r="E75" s="70"/>
      <c r="F75" s="70"/>
      <c r="G75" s="70"/>
    </row>
    <row r="76" spans="1:7" s="68" customFormat="1" x14ac:dyDescent="0.25">
      <c r="A76" s="70"/>
      <c r="B76" s="70"/>
      <c r="C76" s="70"/>
      <c r="D76" s="70"/>
      <c r="E76" s="70"/>
      <c r="F76" s="70"/>
      <c r="G76" s="70"/>
    </row>
    <row r="77" spans="1:7" s="68" customFormat="1" x14ac:dyDescent="0.25">
      <c r="A77" s="70"/>
      <c r="B77" s="70"/>
      <c r="C77" s="70"/>
      <c r="D77" s="70"/>
      <c r="E77" s="70"/>
      <c r="F77" s="70"/>
      <c r="G77" s="70"/>
    </row>
    <row r="78" spans="1:7" s="68" customFormat="1" x14ac:dyDescent="0.25">
      <c r="A78" s="70"/>
      <c r="B78" s="70"/>
      <c r="C78" s="70"/>
      <c r="D78" s="70"/>
      <c r="E78" s="70"/>
      <c r="F78" s="70"/>
      <c r="G78" s="70"/>
    </row>
    <row r="79" spans="1:7" s="68" customFormat="1" x14ac:dyDescent="0.25">
      <c r="A79" s="70"/>
      <c r="B79" s="70"/>
      <c r="C79" s="70"/>
      <c r="D79" s="70"/>
      <c r="E79" s="70"/>
      <c r="F79" s="70"/>
      <c r="G79" s="70"/>
    </row>
    <row r="80" spans="1:7" s="68" customFormat="1" x14ac:dyDescent="0.25">
      <c r="A80" s="70"/>
      <c r="B80" s="70"/>
      <c r="C80" s="70"/>
      <c r="D80" s="70"/>
      <c r="E80" s="70"/>
      <c r="F80" s="70"/>
      <c r="G80" s="70"/>
    </row>
    <row r="81" spans="1:7" s="68" customFormat="1" x14ac:dyDescent="0.25">
      <c r="A81" s="70"/>
      <c r="B81" s="70"/>
      <c r="C81" s="70"/>
      <c r="D81" s="70"/>
      <c r="E81" s="70"/>
      <c r="F81" s="70"/>
      <c r="G81" s="70"/>
    </row>
    <row r="82" spans="1:7" s="68" customFormat="1" x14ac:dyDescent="0.25">
      <c r="A82" s="70"/>
      <c r="B82" s="70"/>
      <c r="C82" s="70"/>
      <c r="D82" s="70"/>
      <c r="E82" s="70"/>
      <c r="F82" s="70"/>
      <c r="G82" s="70"/>
    </row>
    <row r="83" spans="1:7" s="68" customFormat="1" x14ac:dyDescent="0.25">
      <c r="A83" s="70"/>
      <c r="B83" s="70"/>
      <c r="C83" s="70"/>
      <c r="D83" s="70"/>
      <c r="E83" s="70"/>
      <c r="F83" s="70"/>
      <c r="G83" s="70"/>
    </row>
    <row r="84" spans="1:7" s="68" customFormat="1" x14ac:dyDescent="0.25">
      <c r="A84" s="70"/>
      <c r="B84" s="70"/>
      <c r="C84" s="70"/>
      <c r="D84" s="70"/>
      <c r="E84" s="70"/>
      <c r="F84" s="70"/>
      <c r="G84" s="70"/>
    </row>
    <row r="85" spans="1:7" s="68" customFormat="1" x14ac:dyDescent="0.25">
      <c r="A85" s="70"/>
      <c r="B85" s="70"/>
      <c r="C85" s="70"/>
      <c r="D85" s="70"/>
      <c r="E85" s="70"/>
      <c r="F85" s="70"/>
      <c r="G85" s="70"/>
    </row>
    <row r="86" spans="1:7" s="68" customFormat="1" x14ac:dyDescent="0.25">
      <c r="A86" s="70"/>
      <c r="B86" s="70"/>
      <c r="C86" s="70"/>
      <c r="D86" s="70"/>
      <c r="E86" s="70"/>
      <c r="F86" s="70"/>
      <c r="G86" s="70"/>
    </row>
    <row r="87" spans="1:7" s="68" customFormat="1" x14ac:dyDescent="0.25">
      <c r="A87" s="70"/>
      <c r="B87" s="70"/>
      <c r="C87" s="70"/>
      <c r="D87" s="70"/>
      <c r="E87" s="70"/>
      <c r="F87" s="70"/>
      <c r="G87" s="70"/>
    </row>
    <row r="88" spans="1:7" s="68" customFormat="1" x14ac:dyDescent="0.25">
      <c r="A88" s="70"/>
      <c r="B88" s="70"/>
      <c r="C88" s="70"/>
      <c r="D88" s="70"/>
      <c r="E88" s="70"/>
      <c r="F88" s="70"/>
      <c r="G88" s="70"/>
    </row>
    <row r="89" spans="1:7" s="68" customFormat="1" x14ac:dyDescent="0.25">
      <c r="A89" s="70"/>
      <c r="B89" s="70"/>
      <c r="C89" s="70"/>
      <c r="D89" s="70"/>
      <c r="E89" s="70"/>
      <c r="F89" s="70"/>
      <c r="G89" s="70"/>
    </row>
    <row r="90" spans="1:7" s="68" customFormat="1" x14ac:dyDescent="0.25">
      <c r="A90" s="70"/>
      <c r="B90" s="70"/>
      <c r="C90" s="70"/>
      <c r="D90" s="70"/>
      <c r="E90" s="70"/>
      <c r="F90" s="70"/>
      <c r="G90" s="70"/>
    </row>
    <row r="91" spans="1:7" s="68" customFormat="1" x14ac:dyDescent="0.25">
      <c r="A91" s="70"/>
      <c r="B91" s="70"/>
      <c r="C91" s="70"/>
      <c r="D91" s="70"/>
      <c r="E91" s="70"/>
      <c r="F91" s="70"/>
      <c r="G91" s="70"/>
    </row>
    <row r="92" spans="1:7" s="68" customFormat="1" x14ac:dyDescent="0.25">
      <c r="A92" s="70"/>
      <c r="B92" s="70"/>
      <c r="C92" s="70"/>
      <c r="D92" s="70"/>
      <c r="E92" s="70"/>
      <c r="F92" s="70"/>
      <c r="G92" s="70"/>
    </row>
    <row r="93" spans="1:7" s="68" customFormat="1" x14ac:dyDescent="0.25">
      <c r="A93" s="70"/>
      <c r="B93" s="70"/>
      <c r="C93" s="70"/>
      <c r="D93" s="70"/>
      <c r="E93" s="70"/>
      <c r="F93" s="70"/>
      <c r="G93" s="70"/>
    </row>
    <row r="94" spans="1:7" s="68" customFormat="1" x14ac:dyDescent="0.25">
      <c r="A94" s="70"/>
      <c r="B94" s="70"/>
      <c r="C94" s="70"/>
      <c r="D94" s="70"/>
      <c r="E94" s="70"/>
      <c r="F94" s="70"/>
      <c r="G94" s="70"/>
    </row>
    <row r="95" spans="1:7" s="68" customFormat="1" x14ac:dyDescent="0.25">
      <c r="A95" s="70"/>
      <c r="B95" s="70"/>
      <c r="C95" s="70"/>
      <c r="D95" s="70"/>
      <c r="E95" s="70"/>
      <c r="F95" s="70"/>
      <c r="G95" s="70"/>
    </row>
    <row r="96" spans="1:7" s="68" customFormat="1" x14ac:dyDescent="0.25">
      <c r="A96" s="70"/>
      <c r="B96" s="70"/>
      <c r="C96" s="70"/>
      <c r="D96" s="70"/>
      <c r="E96" s="70"/>
      <c r="F96" s="70"/>
      <c r="G96" s="70"/>
    </row>
    <row r="97" spans="1:7" s="68" customFormat="1" x14ac:dyDescent="0.25">
      <c r="A97" s="70"/>
      <c r="B97" s="70"/>
      <c r="C97" s="70"/>
      <c r="D97" s="70"/>
      <c r="E97" s="70"/>
      <c r="F97" s="70"/>
      <c r="G97" s="70"/>
    </row>
    <row r="98" spans="1:7" s="68" customFormat="1" x14ac:dyDescent="0.25">
      <c r="A98" s="70"/>
      <c r="B98" s="70"/>
      <c r="C98" s="70"/>
      <c r="D98" s="70"/>
      <c r="E98" s="70"/>
      <c r="F98" s="70"/>
      <c r="G98" s="70"/>
    </row>
    <row r="99" spans="1:7" s="68" customFormat="1" x14ac:dyDescent="0.25">
      <c r="A99" s="70"/>
      <c r="B99" s="70"/>
      <c r="C99" s="70"/>
      <c r="D99" s="70"/>
      <c r="E99" s="70"/>
      <c r="F99" s="70"/>
      <c r="G99" s="70"/>
    </row>
    <row r="100" spans="1:7" s="68" customFormat="1" x14ac:dyDescent="0.25">
      <c r="A100" s="70"/>
      <c r="B100" s="70"/>
      <c r="C100" s="70"/>
      <c r="D100" s="70"/>
      <c r="E100" s="70"/>
      <c r="F100" s="70"/>
      <c r="G100" s="70"/>
    </row>
    <row r="101" spans="1:7" s="68" customFormat="1" x14ac:dyDescent="0.25">
      <c r="A101" s="70"/>
      <c r="B101" s="70"/>
      <c r="C101" s="70"/>
      <c r="D101" s="70"/>
      <c r="E101" s="70"/>
      <c r="F101" s="70"/>
      <c r="G101" s="70"/>
    </row>
    <row r="102" spans="1:7" s="68" customFormat="1" x14ac:dyDescent="0.25">
      <c r="A102" s="70"/>
      <c r="B102" s="70"/>
      <c r="C102" s="70"/>
      <c r="D102" s="70"/>
      <c r="E102" s="70"/>
      <c r="F102" s="70"/>
      <c r="G102" s="70"/>
    </row>
    <row r="103" spans="1:7" s="68" customFormat="1" x14ac:dyDescent="0.25">
      <c r="A103" s="70"/>
      <c r="B103" s="70"/>
      <c r="C103" s="70"/>
      <c r="D103" s="70"/>
      <c r="E103" s="70"/>
      <c r="F103" s="70"/>
      <c r="G103" s="70"/>
    </row>
    <row r="104" spans="1:7" s="68" customFormat="1" x14ac:dyDescent="0.25">
      <c r="A104" s="70"/>
      <c r="B104" s="70"/>
      <c r="C104" s="70"/>
      <c r="D104" s="70"/>
      <c r="E104" s="70"/>
      <c r="F104" s="70"/>
      <c r="G104" s="70"/>
    </row>
    <row r="105" spans="1:7" s="68" customFormat="1" x14ac:dyDescent="0.25">
      <c r="A105" s="70"/>
      <c r="B105" s="70"/>
      <c r="C105" s="70"/>
      <c r="D105" s="70"/>
      <c r="E105" s="70"/>
      <c r="F105" s="70"/>
      <c r="G105" s="70"/>
    </row>
    <row r="106" spans="1:7" s="68" customFormat="1" x14ac:dyDescent="0.25">
      <c r="A106" s="70"/>
      <c r="B106" s="70"/>
      <c r="C106" s="70"/>
      <c r="D106" s="70"/>
      <c r="E106" s="70"/>
      <c r="F106" s="70"/>
      <c r="G106" s="70"/>
    </row>
    <row r="107" spans="1:7" s="68" customFormat="1" x14ac:dyDescent="0.25">
      <c r="A107" s="70"/>
      <c r="B107" s="70"/>
      <c r="C107" s="70"/>
      <c r="D107" s="70"/>
      <c r="E107" s="70"/>
      <c r="F107" s="70"/>
      <c r="G107" s="70"/>
    </row>
    <row r="108" spans="1:7" s="68" customFormat="1" x14ac:dyDescent="0.25">
      <c r="A108" s="70"/>
      <c r="B108" s="70"/>
      <c r="C108" s="70"/>
      <c r="D108" s="70"/>
      <c r="E108" s="70"/>
      <c r="F108" s="70"/>
      <c r="G108" s="70"/>
    </row>
    <row r="109" spans="1:7" s="68" customFormat="1" x14ac:dyDescent="0.25">
      <c r="A109" s="70"/>
      <c r="B109" s="70"/>
      <c r="C109" s="70"/>
      <c r="D109" s="70"/>
      <c r="E109" s="70"/>
      <c r="F109" s="70"/>
      <c r="G109" s="70"/>
    </row>
    <row r="110" spans="1:7" s="68" customFormat="1" x14ac:dyDescent="0.25">
      <c r="A110" s="70"/>
      <c r="B110" s="70"/>
      <c r="C110" s="70"/>
      <c r="D110" s="70"/>
      <c r="E110" s="70"/>
      <c r="F110" s="70"/>
      <c r="G110" s="70"/>
    </row>
    <row r="111" spans="1:7" s="68" customFormat="1" x14ac:dyDescent="0.25">
      <c r="A111" s="70"/>
      <c r="B111" s="70"/>
      <c r="C111" s="70"/>
      <c r="D111" s="70"/>
      <c r="E111" s="70"/>
      <c r="F111" s="70"/>
      <c r="G111" s="70"/>
    </row>
    <row r="112" spans="1:7" s="68" customFormat="1" x14ac:dyDescent="0.25">
      <c r="A112" s="70"/>
      <c r="B112" s="70"/>
      <c r="C112" s="70"/>
      <c r="D112" s="70"/>
      <c r="E112" s="70"/>
      <c r="F112" s="70"/>
      <c r="G112" s="70"/>
    </row>
    <row r="113" spans="1:7" s="68" customFormat="1" x14ac:dyDescent="0.25">
      <c r="A113" s="70"/>
      <c r="B113" s="70"/>
      <c r="C113" s="70"/>
      <c r="D113" s="70"/>
      <c r="E113" s="70"/>
      <c r="F113" s="70"/>
      <c r="G113" s="70"/>
    </row>
    <row r="114" spans="1:7" s="68" customFormat="1" x14ac:dyDescent="0.25">
      <c r="A114" s="70"/>
      <c r="B114" s="70"/>
      <c r="C114" s="70"/>
      <c r="D114" s="70"/>
      <c r="E114" s="70"/>
      <c r="F114" s="70"/>
      <c r="G114" s="70"/>
    </row>
    <row r="115" spans="1:7" s="68" customFormat="1" x14ac:dyDescent="0.25">
      <c r="A115" s="70"/>
      <c r="B115" s="70"/>
      <c r="C115" s="70"/>
      <c r="D115" s="70"/>
      <c r="E115" s="70"/>
      <c r="F115" s="70"/>
      <c r="G115" s="70"/>
    </row>
    <row r="116" spans="1:7" s="68" customFormat="1" x14ac:dyDescent="0.25">
      <c r="A116" s="70"/>
      <c r="B116" s="70"/>
      <c r="C116" s="70"/>
      <c r="D116" s="70"/>
      <c r="E116" s="70"/>
      <c r="F116" s="70"/>
      <c r="G116" s="70"/>
    </row>
    <row r="117" spans="1:7" s="68" customFormat="1" x14ac:dyDescent="0.25">
      <c r="A117" s="70"/>
      <c r="B117" s="70"/>
      <c r="C117" s="70"/>
      <c r="D117" s="70"/>
      <c r="E117" s="70"/>
      <c r="F117" s="70"/>
      <c r="G117" s="70"/>
    </row>
    <row r="118" spans="1:7" s="68" customFormat="1" x14ac:dyDescent="0.25">
      <c r="A118" s="70"/>
      <c r="B118" s="70"/>
      <c r="C118" s="70"/>
      <c r="D118" s="70"/>
      <c r="E118" s="70"/>
      <c r="F118" s="70"/>
      <c r="G118" s="70"/>
    </row>
    <row r="119" spans="1:7" s="68" customFormat="1" x14ac:dyDescent="0.25">
      <c r="A119" s="70"/>
      <c r="B119" s="70"/>
      <c r="C119" s="70"/>
      <c r="D119" s="70"/>
      <c r="E119" s="70"/>
      <c r="F119" s="70"/>
      <c r="G119" s="70"/>
    </row>
    <row r="120" spans="1:7" s="68" customFormat="1" x14ac:dyDescent="0.25">
      <c r="A120" s="70"/>
      <c r="B120" s="70"/>
      <c r="C120" s="70"/>
      <c r="D120" s="70"/>
      <c r="E120" s="70"/>
      <c r="F120" s="70"/>
      <c r="G120" s="70"/>
    </row>
    <row r="121" spans="1:7" s="68" customFormat="1" x14ac:dyDescent="0.25">
      <c r="A121" s="70"/>
      <c r="B121" s="70"/>
      <c r="C121" s="70"/>
      <c r="D121" s="70"/>
      <c r="E121" s="70"/>
      <c r="F121" s="70"/>
      <c r="G121" s="70"/>
    </row>
    <row r="122" spans="1:7" s="68" customFormat="1" x14ac:dyDescent="0.25">
      <c r="A122" s="70"/>
      <c r="B122" s="70"/>
      <c r="C122" s="70"/>
      <c r="D122" s="70"/>
      <c r="E122" s="70"/>
      <c r="F122" s="70"/>
      <c r="G122" s="70"/>
    </row>
    <row r="123" spans="1:7" s="68" customFormat="1" x14ac:dyDescent="0.25">
      <c r="A123" s="70"/>
      <c r="B123" s="70"/>
      <c r="C123" s="70"/>
      <c r="D123" s="70"/>
      <c r="E123" s="70"/>
      <c r="F123" s="70"/>
      <c r="G123" s="70"/>
    </row>
    <row r="124" spans="1:7" s="68" customFormat="1" x14ac:dyDescent="0.25">
      <c r="A124" s="70"/>
      <c r="B124" s="70"/>
      <c r="C124" s="70"/>
      <c r="D124" s="70"/>
      <c r="E124" s="70"/>
      <c r="F124" s="70"/>
      <c r="G124" s="70"/>
    </row>
    <row r="125" spans="1:7" s="68" customFormat="1" x14ac:dyDescent="0.25">
      <c r="A125" s="70"/>
      <c r="B125" s="70"/>
      <c r="C125" s="70"/>
      <c r="D125" s="70"/>
      <c r="E125" s="70"/>
      <c r="F125" s="70"/>
      <c r="G125" s="70"/>
    </row>
    <row r="126" spans="1:7" s="68" customFormat="1" x14ac:dyDescent="0.25">
      <c r="A126" s="70"/>
      <c r="B126" s="70"/>
      <c r="C126" s="70"/>
      <c r="D126" s="70"/>
      <c r="E126" s="70"/>
      <c r="F126" s="70"/>
      <c r="G126" s="70"/>
    </row>
    <row r="127" spans="1:7" s="68" customFormat="1" x14ac:dyDescent="0.25">
      <c r="A127" s="70"/>
      <c r="B127" s="70"/>
      <c r="C127" s="70"/>
      <c r="D127" s="70"/>
      <c r="E127" s="70"/>
      <c r="F127" s="70"/>
      <c r="G127" s="70"/>
    </row>
    <row r="128" spans="1:7" s="68" customFormat="1" x14ac:dyDescent="0.25">
      <c r="A128" s="70"/>
      <c r="B128" s="70"/>
      <c r="C128" s="70"/>
      <c r="D128" s="70"/>
      <c r="E128" s="70"/>
      <c r="F128" s="70"/>
      <c r="G128" s="70"/>
    </row>
    <row r="129" spans="1:7" s="68" customFormat="1" x14ac:dyDescent="0.25">
      <c r="A129" s="70"/>
      <c r="B129" s="70"/>
      <c r="C129" s="70"/>
      <c r="D129" s="70"/>
      <c r="E129" s="70"/>
      <c r="F129" s="70"/>
      <c r="G129" s="70"/>
    </row>
    <row r="130" spans="1:7" s="68" customFormat="1" x14ac:dyDescent="0.25">
      <c r="A130" s="70"/>
      <c r="B130" s="70"/>
      <c r="C130" s="70"/>
      <c r="D130" s="70"/>
      <c r="E130" s="70"/>
      <c r="F130" s="70"/>
      <c r="G130" s="70"/>
    </row>
    <row r="131" spans="1:7" s="68" customFormat="1" x14ac:dyDescent="0.25">
      <c r="A131" s="70"/>
      <c r="B131" s="70"/>
      <c r="C131" s="70"/>
      <c r="D131" s="70"/>
      <c r="E131" s="70"/>
      <c r="F131" s="70"/>
      <c r="G131" s="70"/>
    </row>
    <row r="132" spans="1:7" s="68" customFormat="1" x14ac:dyDescent="0.25">
      <c r="A132" s="70"/>
      <c r="B132" s="70"/>
      <c r="C132" s="70"/>
      <c r="D132" s="70"/>
      <c r="E132" s="70"/>
      <c r="F132" s="70"/>
      <c r="G132" s="70"/>
    </row>
    <row r="133" spans="1:7" s="68" customFormat="1" x14ac:dyDescent="0.25">
      <c r="A133" s="70"/>
      <c r="B133" s="70"/>
      <c r="C133" s="70"/>
      <c r="D133" s="70"/>
      <c r="E133" s="70"/>
      <c r="F133" s="70"/>
      <c r="G133" s="70"/>
    </row>
    <row r="134" spans="1:7" s="68" customFormat="1" x14ac:dyDescent="0.25">
      <c r="A134" s="70"/>
      <c r="B134" s="70"/>
      <c r="C134" s="70"/>
      <c r="D134" s="70"/>
      <c r="E134" s="70"/>
      <c r="F134" s="70"/>
      <c r="G134" s="70"/>
    </row>
    <row r="135" spans="1:7" s="68" customFormat="1" x14ac:dyDescent="0.25">
      <c r="A135" s="70"/>
      <c r="B135" s="70"/>
      <c r="C135" s="70"/>
      <c r="D135" s="70"/>
      <c r="E135" s="70"/>
      <c r="F135" s="70"/>
      <c r="G135" s="70"/>
    </row>
    <row r="136" spans="1:7" s="68" customFormat="1" x14ac:dyDescent="0.25">
      <c r="A136" s="70"/>
      <c r="B136" s="70"/>
      <c r="C136" s="70"/>
      <c r="D136" s="70"/>
      <c r="E136" s="70"/>
      <c r="F136" s="70"/>
      <c r="G136" s="70"/>
    </row>
    <row r="137" spans="1:7" s="68" customFormat="1" x14ac:dyDescent="0.25">
      <c r="A137" s="70"/>
      <c r="B137" s="70"/>
      <c r="C137" s="70"/>
      <c r="D137" s="70"/>
      <c r="E137" s="70"/>
      <c r="F137" s="70"/>
      <c r="G137" s="70"/>
    </row>
    <row r="138" spans="1:7" s="68" customFormat="1" x14ac:dyDescent="0.25">
      <c r="A138" s="70"/>
      <c r="B138" s="70"/>
      <c r="C138" s="70"/>
      <c r="D138" s="70"/>
      <c r="E138" s="70"/>
      <c r="F138" s="70"/>
      <c r="G138" s="70"/>
    </row>
    <row r="139" spans="1:7" s="68" customFormat="1" x14ac:dyDescent="0.25">
      <c r="A139" s="70"/>
      <c r="B139" s="70"/>
      <c r="C139" s="70"/>
      <c r="D139" s="70"/>
      <c r="E139" s="70"/>
      <c r="F139" s="70"/>
      <c r="G139" s="70"/>
    </row>
    <row r="140" spans="1:7" s="68" customFormat="1" x14ac:dyDescent="0.25">
      <c r="A140" s="70"/>
      <c r="B140" s="70"/>
      <c r="C140" s="70"/>
      <c r="D140" s="70"/>
      <c r="E140" s="70"/>
      <c r="F140" s="70"/>
      <c r="G140" s="70"/>
    </row>
    <row r="141" spans="1:7" s="68" customFormat="1" x14ac:dyDescent="0.25">
      <c r="A141" s="70"/>
      <c r="B141" s="70"/>
      <c r="C141" s="70"/>
      <c r="D141" s="70"/>
      <c r="E141" s="70"/>
      <c r="F141" s="70"/>
      <c r="G141" s="70"/>
    </row>
    <row r="142" spans="1:7" s="68" customFormat="1" x14ac:dyDescent="0.25">
      <c r="A142" s="70"/>
      <c r="B142" s="70"/>
      <c r="C142" s="70"/>
      <c r="D142" s="70"/>
      <c r="E142" s="70"/>
      <c r="F142" s="70"/>
      <c r="G142" s="70"/>
    </row>
    <row r="143" spans="1:7" s="68" customFormat="1" x14ac:dyDescent="0.25">
      <c r="A143" s="70"/>
      <c r="B143" s="70"/>
      <c r="C143" s="70"/>
      <c r="D143" s="70"/>
      <c r="E143" s="70"/>
      <c r="F143" s="70"/>
      <c r="G143" s="70"/>
    </row>
    <row r="144" spans="1:7" s="68" customFormat="1" x14ac:dyDescent="0.25">
      <c r="A144" s="70"/>
      <c r="B144" s="70"/>
      <c r="C144" s="70"/>
      <c r="D144" s="70"/>
      <c r="E144" s="70"/>
      <c r="F144" s="70"/>
      <c r="G144" s="70"/>
    </row>
    <row r="145" spans="1:7" s="68" customFormat="1" x14ac:dyDescent="0.25">
      <c r="A145" s="70"/>
      <c r="B145" s="70"/>
      <c r="C145" s="70"/>
      <c r="D145" s="70"/>
      <c r="E145" s="70"/>
      <c r="F145" s="70"/>
      <c r="G145" s="70"/>
    </row>
    <row r="146" spans="1:7" s="68" customFormat="1" x14ac:dyDescent="0.25">
      <c r="A146" s="70"/>
      <c r="B146" s="70"/>
      <c r="C146" s="70"/>
      <c r="D146" s="70"/>
      <c r="E146" s="70"/>
      <c r="F146" s="70"/>
      <c r="G146" s="70"/>
    </row>
    <row r="147" spans="1:7" s="68" customFormat="1" x14ac:dyDescent="0.25">
      <c r="A147" s="70"/>
      <c r="B147" s="70"/>
      <c r="C147" s="70"/>
      <c r="D147" s="70"/>
      <c r="E147" s="70"/>
      <c r="F147" s="70"/>
      <c r="G147" s="70"/>
    </row>
    <row r="148" spans="1:7" s="68" customFormat="1" x14ac:dyDescent="0.25">
      <c r="A148" s="70"/>
      <c r="B148" s="70"/>
      <c r="C148" s="70"/>
      <c r="D148" s="70"/>
      <c r="E148" s="70"/>
      <c r="F148" s="70"/>
      <c r="G148" s="70"/>
    </row>
    <row r="149" spans="1:7" s="68" customFormat="1" x14ac:dyDescent="0.25">
      <c r="A149" s="70"/>
      <c r="B149" s="70"/>
      <c r="C149" s="70"/>
      <c r="D149" s="70"/>
      <c r="E149" s="70"/>
      <c r="F149" s="70"/>
      <c r="G149" s="70"/>
    </row>
    <row r="150" spans="1:7" s="68" customFormat="1" x14ac:dyDescent="0.25">
      <c r="A150" s="70"/>
      <c r="B150" s="70"/>
      <c r="C150" s="70"/>
      <c r="D150" s="70"/>
      <c r="E150" s="70"/>
      <c r="F150" s="70"/>
      <c r="G150" s="70"/>
    </row>
    <row r="151" spans="1:7" s="68" customFormat="1" x14ac:dyDescent="0.25">
      <c r="A151" s="70"/>
      <c r="B151" s="70"/>
      <c r="C151" s="70"/>
      <c r="D151" s="70"/>
      <c r="E151" s="70"/>
      <c r="F151" s="70"/>
      <c r="G151" s="70"/>
    </row>
    <row r="152" spans="1:7" s="68" customFormat="1" x14ac:dyDescent="0.25">
      <c r="A152" s="70"/>
      <c r="B152" s="70"/>
      <c r="C152" s="70"/>
      <c r="D152" s="70"/>
      <c r="E152" s="70"/>
      <c r="F152" s="70"/>
      <c r="G152" s="70"/>
    </row>
    <row r="153" spans="1:7" s="68" customFormat="1" x14ac:dyDescent="0.25">
      <c r="A153" s="70"/>
      <c r="B153" s="70"/>
      <c r="C153" s="70"/>
      <c r="D153" s="70"/>
      <c r="E153" s="70"/>
      <c r="F153" s="70"/>
      <c r="G153" s="70"/>
    </row>
    <row r="154" spans="1:7" s="68" customFormat="1" x14ac:dyDescent="0.25">
      <c r="A154" s="70"/>
      <c r="B154" s="70"/>
      <c r="C154" s="70"/>
      <c r="D154" s="70"/>
      <c r="E154" s="70"/>
      <c r="F154" s="70"/>
      <c r="G154" s="70"/>
    </row>
    <row r="155" spans="1:7" s="68" customFormat="1" x14ac:dyDescent="0.25">
      <c r="A155" s="70"/>
      <c r="B155" s="70"/>
      <c r="C155" s="70"/>
      <c r="D155" s="70"/>
      <c r="E155" s="70"/>
      <c r="F155" s="70"/>
      <c r="G155" s="70"/>
    </row>
    <row r="156" spans="1:7" s="68" customFormat="1" x14ac:dyDescent="0.25">
      <c r="A156" s="70"/>
      <c r="B156" s="70"/>
      <c r="C156" s="70"/>
      <c r="D156" s="70"/>
      <c r="E156" s="70"/>
      <c r="F156" s="70"/>
      <c r="G156" s="70"/>
    </row>
    <row r="157" spans="1:7" s="68" customFormat="1" x14ac:dyDescent="0.25">
      <c r="A157" s="70"/>
      <c r="B157" s="70"/>
      <c r="C157" s="70"/>
      <c r="D157" s="70"/>
      <c r="E157" s="70"/>
      <c r="F157" s="70"/>
      <c r="G157" s="70"/>
    </row>
    <row r="158" spans="1:7" s="68" customFormat="1" x14ac:dyDescent="0.25">
      <c r="A158" s="70"/>
      <c r="B158" s="70"/>
      <c r="C158" s="70"/>
      <c r="D158" s="70"/>
      <c r="E158" s="70"/>
      <c r="F158" s="70"/>
      <c r="G158" s="70"/>
    </row>
    <row r="159" spans="1:7" s="68" customFormat="1" x14ac:dyDescent="0.25">
      <c r="A159" s="70"/>
      <c r="B159" s="70"/>
      <c r="C159" s="70"/>
      <c r="D159" s="70"/>
      <c r="E159" s="70"/>
      <c r="F159" s="70"/>
      <c r="G159" s="70"/>
    </row>
    <row r="160" spans="1:7" s="68" customFormat="1" x14ac:dyDescent="0.25">
      <c r="A160" s="70"/>
      <c r="B160" s="70"/>
      <c r="C160" s="70"/>
      <c r="D160" s="70"/>
      <c r="E160" s="70"/>
      <c r="F160" s="70"/>
      <c r="G160" s="70"/>
    </row>
    <row r="161" spans="1:7" s="68" customFormat="1" x14ac:dyDescent="0.25">
      <c r="A161" s="70"/>
      <c r="B161" s="70"/>
      <c r="C161" s="70"/>
      <c r="D161" s="70"/>
      <c r="E161" s="70"/>
      <c r="F161" s="70"/>
      <c r="G161" s="70"/>
    </row>
    <row r="162" spans="1:7" s="68" customFormat="1" x14ac:dyDescent="0.25">
      <c r="A162" s="70"/>
      <c r="B162" s="70"/>
      <c r="C162" s="70"/>
      <c r="D162" s="70"/>
      <c r="E162" s="70"/>
      <c r="F162" s="70"/>
      <c r="G162" s="70"/>
    </row>
    <row r="163" spans="1:7" s="68" customFormat="1" x14ac:dyDescent="0.25">
      <c r="A163" s="70"/>
      <c r="B163" s="70"/>
      <c r="C163" s="70"/>
      <c r="D163" s="70"/>
      <c r="E163" s="70"/>
      <c r="F163" s="70"/>
      <c r="G163" s="70"/>
    </row>
    <row r="164" spans="1:7" s="68" customFormat="1" x14ac:dyDescent="0.25">
      <c r="A164" s="70"/>
      <c r="B164" s="70"/>
      <c r="C164" s="70"/>
      <c r="D164" s="70"/>
      <c r="E164" s="70"/>
      <c r="F164" s="70"/>
      <c r="G164" s="70"/>
    </row>
    <row r="165" spans="1:7" s="68" customFormat="1" x14ac:dyDescent="0.25">
      <c r="A165" s="70"/>
      <c r="B165" s="70"/>
      <c r="C165" s="70"/>
      <c r="D165" s="70"/>
      <c r="E165" s="70"/>
      <c r="F165" s="70"/>
      <c r="G165" s="70"/>
    </row>
    <row r="166" spans="1:7" s="68" customFormat="1" x14ac:dyDescent="0.25">
      <c r="A166" s="70"/>
      <c r="B166" s="70"/>
      <c r="C166" s="70"/>
      <c r="D166" s="70"/>
      <c r="E166" s="70"/>
      <c r="F166" s="70"/>
      <c r="G166" s="70"/>
    </row>
    <row r="167" spans="1:7" s="68" customFormat="1" x14ac:dyDescent="0.25">
      <c r="A167" s="70"/>
      <c r="B167" s="70"/>
      <c r="C167" s="70"/>
      <c r="D167" s="70"/>
      <c r="E167" s="70"/>
      <c r="F167" s="70"/>
      <c r="G167" s="70"/>
    </row>
    <row r="168" spans="1:7" s="68" customFormat="1" x14ac:dyDescent="0.25">
      <c r="A168" s="70"/>
      <c r="B168" s="70"/>
      <c r="C168" s="70"/>
      <c r="D168" s="70"/>
      <c r="E168" s="70"/>
      <c r="F168" s="70"/>
      <c r="G168" s="70"/>
    </row>
    <row r="169" spans="1:7" s="68" customFormat="1" x14ac:dyDescent="0.25">
      <c r="A169" s="70"/>
      <c r="B169" s="70"/>
      <c r="C169" s="70"/>
      <c r="D169" s="70"/>
      <c r="E169" s="70"/>
      <c r="F169" s="70"/>
      <c r="G169" s="70"/>
    </row>
    <row r="170" spans="1:7" s="68" customFormat="1" x14ac:dyDescent="0.25">
      <c r="A170" s="70"/>
      <c r="B170" s="70"/>
      <c r="C170" s="70"/>
      <c r="D170" s="70"/>
      <c r="E170" s="70"/>
      <c r="F170" s="70"/>
      <c r="G170" s="70"/>
    </row>
    <row r="171" spans="1:7" s="68" customFormat="1" x14ac:dyDescent="0.25">
      <c r="A171" s="70"/>
      <c r="B171" s="70"/>
      <c r="C171" s="70"/>
      <c r="D171" s="70"/>
      <c r="E171" s="70"/>
      <c r="F171" s="70"/>
      <c r="G171" s="70"/>
    </row>
    <row r="172" spans="1:7" s="68" customFormat="1" x14ac:dyDescent="0.25">
      <c r="A172" s="70"/>
      <c r="B172" s="70"/>
      <c r="C172" s="70"/>
      <c r="D172" s="70"/>
      <c r="E172" s="70"/>
      <c r="F172" s="70"/>
      <c r="G172" s="70"/>
    </row>
    <row r="173" spans="1:7" s="68" customFormat="1" x14ac:dyDescent="0.25">
      <c r="A173" s="70"/>
      <c r="B173" s="70"/>
      <c r="C173" s="70"/>
      <c r="D173" s="70"/>
      <c r="E173" s="70"/>
      <c r="F173" s="70"/>
      <c r="G173" s="70"/>
    </row>
    <row r="174" spans="1:7" s="68" customFormat="1" x14ac:dyDescent="0.25">
      <c r="A174" s="70"/>
      <c r="B174" s="70"/>
      <c r="C174" s="70"/>
      <c r="D174" s="70"/>
      <c r="E174" s="70"/>
      <c r="F174" s="70"/>
      <c r="G174" s="70"/>
    </row>
    <row r="175" spans="1:7" s="68" customFormat="1" x14ac:dyDescent="0.25">
      <c r="A175" s="70"/>
      <c r="B175" s="70"/>
      <c r="C175" s="70"/>
      <c r="D175" s="70"/>
      <c r="E175" s="70"/>
      <c r="F175" s="70"/>
      <c r="G175" s="70"/>
    </row>
    <row r="176" spans="1:7" s="68" customFormat="1" x14ac:dyDescent="0.25">
      <c r="A176" s="70"/>
      <c r="B176" s="70"/>
      <c r="C176" s="70"/>
      <c r="D176" s="70"/>
      <c r="E176" s="70"/>
      <c r="F176" s="70"/>
      <c r="G176" s="70"/>
    </row>
    <row r="177" spans="1:7" s="68" customFormat="1" x14ac:dyDescent="0.25">
      <c r="A177" s="70"/>
      <c r="B177" s="70"/>
      <c r="C177" s="70"/>
      <c r="D177" s="70"/>
      <c r="E177" s="70"/>
      <c r="F177" s="70"/>
      <c r="G177" s="70"/>
    </row>
    <row r="178" spans="1:7" s="68" customFormat="1" x14ac:dyDescent="0.25">
      <c r="A178" s="70"/>
      <c r="B178" s="70"/>
      <c r="C178" s="70"/>
      <c r="D178" s="70"/>
      <c r="E178" s="70"/>
      <c r="F178" s="70"/>
      <c r="G178" s="70"/>
    </row>
    <row r="179" spans="1:7" s="68" customFormat="1" x14ac:dyDescent="0.25">
      <c r="A179" s="70"/>
      <c r="B179" s="70"/>
      <c r="C179" s="70"/>
      <c r="D179" s="70"/>
      <c r="E179" s="70"/>
      <c r="F179" s="70"/>
      <c r="G179" s="70"/>
    </row>
    <row r="180" spans="1:7" s="68" customFormat="1" x14ac:dyDescent="0.25">
      <c r="A180" s="70"/>
      <c r="B180" s="70"/>
      <c r="C180" s="70"/>
      <c r="D180" s="70"/>
      <c r="E180" s="70"/>
      <c r="F180" s="70"/>
      <c r="G180" s="70"/>
    </row>
    <row r="181" spans="1:7" s="68" customFormat="1" x14ac:dyDescent="0.25">
      <c r="A181" s="70"/>
      <c r="B181" s="70"/>
      <c r="C181" s="70"/>
      <c r="D181" s="70"/>
      <c r="E181" s="70"/>
      <c r="F181" s="70"/>
      <c r="G181" s="70"/>
    </row>
    <row r="182" spans="1:7" s="68" customFormat="1" x14ac:dyDescent="0.25">
      <c r="A182" s="70"/>
      <c r="B182" s="70"/>
      <c r="C182" s="70"/>
      <c r="D182" s="70"/>
      <c r="E182" s="70"/>
      <c r="F182" s="70"/>
      <c r="G182" s="70"/>
    </row>
    <row r="183" spans="1:7" s="68" customFormat="1" x14ac:dyDescent="0.25">
      <c r="A183" s="70"/>
      <c r="B183" s="70"/>
      <c r="C183" s="70"/>
      <c r="D183" s="70"/>
      <c r="E183" s="70"/>
      <c r="F183" s="70"/>
      <c r="G183" s="70"/>
    </row>
    <row r="184" spans="1:7" s="68" customFormat="1" x14ac:dyDescent="0.25">
      <c r="A184" s="70"/>
      <c r="B184" s="70"/>
      <c r="C184" s="70"/>
      <c r="D184" s="70"/>
      <c r="E184" s="70"/>
      <c r="F184" s="70"/>
      <c r="G184" s="70"/>
    </row>
    <row r="185" spans="1:7" s="68" customFormat="1" x14ac:dyDescent="0.25">
      <c r="A185" s="70"/>
      <c r="B185" s="70"/>
      <c r="C185" s="70"/>
      <c r="D185" s="70"/>
      <c r="E185" s="70"/>
      <c r="F185" s="70"/>
      <c r="G185" s="70"/>
    </row>
    <row r="186" spans="1:7" s="68" customFormat="1" x14ac:dyDescent="0.25">
      <c r="A186" s="70"/>
      <c r="B186" s="70"/>
      <c r="C186" s="70"/>
      <c r="D186" s="70"/>
      <c r="E186" s="70"/>
      <c r="F186" s="70"/>
      <c r="G186" s="70"/>
    </row>
    <row r="187" spans="1:7" s="68" customFormat="1" x14ac:dyDescent="0.25">
      <c r="A187" s="70"/>
      <c r="B187" s="70"/>
      <c r="C187" s="70"/>
      <c r="D187" s="70"/>
      <c r="E187" s="70"/>
      <c r="F187" s="70"/>
      <c r="G187" s="70"/>
    </row>
    <row r="188" spans="1:7" s="68" customFormat="1" x14ac:dyDescent="0.25">
      <c r="A188" s="70"/>
      <c r="B188" s="70"/>
      <c r="C188" s="70"/>
      <c r="D188" s="70"/>
      <c r="E188" s="70"/>
      <c r="F188" s="70"/>
      <c r="G188" s="70"/>
    </row>
    <row r="189" spans="1:7" s="68" customFormat="1" x14ac:dyDescent="0.25">
      <c r="A189" s="70"/>
      <c r="B189" s="70"/>
      <c r="C189" s="70"/>
      <c r="D189" s="70"/>
      <c r="E189" s="70"/>
      <c r="F189" s="70"/>
      <c r="G189" s="70"/>
    </row>
    <row r="190" spans="1:7" s="68" customFormat="1" x14ac:dyDescent="0.25">
      <c r="A190" s="70"/>
      <c r="B190" s="70"/>
      <c r="C190" s="70"/>
      <c r="D190" s="70"/>
      <c r="E190" s="70"/>
      <c r="F190" s="70"/>
      <c r="G190" s="70"/>
    </row>
    <row r="191" spans="1:7" s="68" customFormat="1" x14ac:dyDescent="0.25">
      <c r="A191" s="70"/>
      <c r="B191" s="70"/>
      <c r="C191" s="70"/>
      <c r="D191" s="70"/>
      <c r="E191" s="70"/>
      <c r="F191" s="70"/>
      <c r="G191" s="70"/>
    </row>
    <row r="192" spans="1:7" s="68" customFormat="1" x14ac:dyDescent="0.25">
      <c r="A192" s="70"/>
      <c r="B192" s="70"/>
      <c r="C192" s="70"/>
      <c r="D192" s="70"/>
      <c r="E192" s="70"/>
      <c r="F192" s="70"/>
      <c r="G192" s="70"/>
    </row>
    <row r="193" spans="1:7" s="68" customFormat="1" x14ac:dyDescent="0.25">
      <c r="A193" s="70"/>
      <c r="B193" s="70"/>
      <c r="C193" s="70"/>
      <c r="D193" s="70"/>
      <c r="E193" s="70"/>
      <c r="F193" s="70"/>
      <c r="G193" s="70"/>
    </row>
    <row r="194" spans="1:7" s="68" customFormat="1" x14ac:dyDescent="0.25">
      <c r="A194" s="70"/>
      <c r="B194" s="70"/>
      <c r="C194" s="70"/>
      <c r="D194" s="70"/>
      <c r="E194" s="70"/>
      <c r="F194" s="70"/>
      <c r="G194" s="70"/>
    </row>
    <row r="195" spans="1:7" s="68" customFormat="1" x14ac:dyDescent="0.25">
      <c r="A195" s="70"/>
      <c r="B195" s="70"/>
      <c r="C195" s="70"/>
      <c r="D195" s="70"/>
      <c r="E195" s="70"/>
      <c r="F195" s="70"/>
      <c r="G195" s="70"/>
    </row>
    <row r="196" spans="1:7" s="68" customFormat="1" x14ac:dyDescent="0.25">
      <c r="A196" s="70"/>
      <c r="B196" s="70"/>
      <c r="C196" s="70"/>
      <c r="D196" s="70"/>
      <c r="E196" s="70"/>
      <c r="F196" s="70"/>
      <c r="G196" s="70"/>
    </row>
    <row r="197" spans="1:7" s="68" customFormat="1" x14ac:dyDescent="0.25">
      <c r="A197" s="70"/>
      <c r="B197" s="70"/>
      <c r="C197" s="70"/>
      <c r="D197" s="70"/>
      <c r="E197" s="70"/>
      <c r="F197" s="70"/>
      <c r="G197" s="70"/>
    </row>
    <row r="198" spans="1:7" s="68" customFormat="1" x14ac:dyDescent="0.25">
      <c r="A198" s="70"/>
      <c r="B198" s="70"/>
      <c r="C198" s="70"/>
      <c r="D198" s="70"/>
      <c r="E198" s="70"/>
      <c r="F198" s="70"/>
      <c r="G198" s="70"/>
    </row>
    <row r="199" spans="1:7" s="68" customFormat="1" x14ac:dyDescent="0.25">
      <c r="A199" s="70"/>
      <c r="B199" s="70"/>
      <c r="C199" s="70"/>
      <c r="D199" s="70"/>
      <c r="E199" s="70"/>
      <c r="F199" s="70"/>
      <c r="G199" s="70"/>
    </row>
    <row r="200" spans="1:7" s="68" customFormat="1" x14ac:dyDescent="0.25">
      <c r="A200" s="70"/>
      <c r="B200" s="70"/>
      <c r="C200" s="70"/>
      <c r="D200" s="70"/>
      <c r="E200" s="70"/>
      <c r="F200" s="70"/>
      <c r="G200" s="70"/>
    </row>
    <row r="201" spans="1:7" s="68" customFormat="1" x14ac:dyDescent="0.25">
      <c r="A201" s="70"/>
      <c r="B201" s="70"/>
      <c r="C201" s="70"/>
      <c r="D201" s="70"/>
      <c r="E201" s="70"/>
      <c r="F201" s="70"/>
      <c r="G201" s="70"/>
    </row>
    <row r="202" spans="1:7" s="68" customFormat="1" x14ac:dyDescent="0.25">
      <c r="A202" s="70"/>
      <c r="B202" s="70"/>
      <c r="C202" s="70"/>
      <c r="D202" s="70"/>
      <c r="E202" s="70"/>
      <c r="F202" s="70"/>
      <c r="G202" s="70"/>
    </row>
    <row r="203" spans="1:7" s="68" customFormat="1" x14ac:dyDescent="0.25">
      <c r="A203" s="70"/>
      <c r="B203" s="70"/>
      <c r="C203" s="70"/>
      <c r="D203" s="70"/>
      <c r="E203" s="70"/>
      <c r="F203" s="70"/>
      <c r="G203" s="70"/>
    </row>
    <row r="204" spans="1:7" s="68" customFormat="1" x14ac:dyDescent="0.25">
      <c r="A204" s="70"/>
      <c r="B204" s="70"/>
      <c r="C204" s="70"/>
      <c r="D204" s="70"/>
      <c r="E204" s="70"/>
      <c r="F204" s="70"/>
      <c r="G204" s="70"/>
    </row>
    <row r="205" spans="1:7" s="68" customFormat="1" x14ac:dyDescent="0.25">
      <c r="A205" s="70"/>
      <c r="B205" s="70"/>
      <c r="C205" s="70"/>
      <c r="D205" s="70"/>
      <c r="E205" s="70"/>
      <c r="F205" s="70"/>
      <c r="G205" s="70"/>
    </row>
    <row r="206" spans="1:7" s="68" customFormat="1" x14ac:dyDescent="0.25">
      <c r="A206" s="70"/>
      <c r="B206" s="70"/>
      <c r="C206" s="70"/>
      <c r="D206" s="70"/>
      <c r="E206" s="70"/>
      <c r="F206" s="70"/>
      <c r="G206" s="70"/>
    </row>
    <row r="207" spans="1:7" s="68" customFormat="1" x14ac:dyDescent="0.25">
      <c r="A207" s="70"/>
      <c r="B207" s="70"/>
      <c r="C207" s="70"/>
      <c r="D207" s="70"/>
      <c r="E207" s="70"/>
      <c r="F207" s="70"/>
      <c r="G207" s="70"/>
    </row>
    <row r="208" spans="1:7" s="68" customFormat="1" x14ac:dyDescent="0.25">
      <c r="A208" s="70"/>
      <c r="B208" s="70"/>
      <c r="C208" s="70"/>
      <c r="D208" s="70"/>
      <c r="E208" s="70"/>
      <c r="F208" s="70"/>
      <c r="G208" s="70"/>
    </row>
    <row r="209" spans="1:7" s="68" customFormat="1" x14ac:dyDescent="0.25">
      <c r="A209" s="70"/>
      <c r="B209" s="70"/>
      <c r="C209" s="70"/>
      <c r="D209" s="70"/>
      <c r="E209" s="70"/>
      <c r="F209" s="70"/>
      <c r="G209" s="70"/>
    </row>
    <row r="210" spans="1:7" s="68" customFormat="1" x14ac:dyDescent="0.25">
      <c r="A210" s="70"/>
      <c r="B210" s="70"/>
      <c r="C210" s="70"/>
      <c r="D210" s="70"/>
      <c r="E210" s="70"/>
      <c r="F210" s="70"/>
      <c r="G210" s="70"/>
    </row>
    <row r="211" spans="1:7" s="68" customFormat="1" x14ac:dyDescent="0.25">
      <c r="A211" s="70"/>
      <c r="B211" s="70"/>
      <c r="C211" s="70"/>
      <c r="D211" s="70"/>
      <c r="E211" s="70"/>
      <c r="F211" s="70"/>
      <c r="G211" s="70"/>
    </row>
  </sheetData>
  <sheetProtection algorithmName="SHA-512" hashValue="idXOO88UCoYUn9NJk3TfQgjb49eV3xcISQSw0jHRHtjtyJ19p081bi/TE3zJuduiQerAQ1wu0tlFaVi9lqeCYw==" saltValue="SGLVnNrbtNksjB46jLcHHg==" spinCount="100000" sheet="1" objects="1" scenarios="1"/>
  <pageMargins left="0.70866141732283472" right="0.70866141732283472" top="0.74803149606299213" bottom="0.74803149606299213" header="0.31496062992125984" footer="0.31496062992125984"/>
  <pageSetup paperSize="9" scale="90" orientation="portrait" horizontalDpi="0" verticalDpi="0" r:id="rId1"/>
  <ignoredErrors>
    <ignoredError sqref="G19"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A1:BH855"/>
  <sheetViews>
    <sheetView showGridLines="0" topLeftCell="E1" zoomScaleNormal="100" workbookViewId="0">
      <selection activeCell="J18" sqref="J18"/>
    </sheetView>
  </sheetViews>
  <sheetFormatPr baseColWidth="10" defaultColWidth="11.42578125" defaultRowHeight="15" x14ac:dyDescent="0.25"/>
  <cols>
    <col min="1" max="5" width="6.140625" style="63" customWidth="1"/>
    <col min="6" max="6" width="73.85546875" style="63" bestFit="1" customWidth="1"/>
    <col min="7" max="7" width="17" style="63" customWidth="1"/>
    <col min="8" max="8" width="16.5703125" style="63" customWidth="1"/>
    <col min="9" max="9" width="14.85546875" style="63" customWidth="1"/>
    <col min="10" max="10" width="15.5703125" style="63" customWidth="1"/>
    <col min="11" max="11" width="11.42578125" style="64"/>
    <col min="12" max="12" width="17.85546875" style="68" bestFit="1" customWidth="1"/>
    <col min="13" max="52" width="11.42578125" style="68"/>
    <col min="53" max="16384" width="11.42578125" style="3"/>
  </cols>
  <sheetData>
    <row r="1" spans="1:60" customFormat="1" x14ac:dyDescent="0.25">
      <c r="C1" s="1"/>
      <c r="D1" s="1"/>
      <c r="E1" s="1"/>
      <c r="F1" s="1"/>
      <c r="G1" s="1"/>
      <c r="H1" s="1"/>
      <c r="I1" s="1"/>
      <c r="J1" s="1"/>
      <c r="K1" s="1"/>
      <c r="L1" s="1"/>
      <c r="M1" s="1"/>
      <c r="N1" s="1"/>
      <c r="O1" s="1"/>
      <c r="P1" s="118"/>
      <c r="Q1" s="114"/>
      <c r="R1" s="114"/>
      <c r="S1" s="114"/>
      <c r="T1" s="116"/>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row>
    <row r="2" spans="1:60" customFormat="1" ht="15.75" x14ac:dyDescent="0.25">
      <c r="C2" s="34"/>
      <c r="D2" s="1"/>
      <c r="E2" s="63"/>
      <c r="F2" s="103" t="str">
        <f>'Formulario PPGR1'!G2</f>
        <v>Servicio Nacional de Salud</v>
      </c>
      <c r="G2" s="1"/>
      <c r="H2" s="1"/>
      <c r="I2" s="1"/>
      <c r="J2" s="1"/>
      <c r="K2" s="1"/>
      <c r="L2" s="1"/>
      <c r="M2" s="1"/>
      <c r="N2" s="1"/>
      <c r="O2" s="1"/>
      <c r="P2" s="118"/>
      <c r="Q2" s="114"/>
      <c r="R2" s="114"/>
      <c r="S2" s="114"/>
      <c r="T2" s="116"/>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row>
    <row r="3" spans="1:60" customFormat="1" x14ac:dyDescent="0.25">
      <c r="C3" s="34"/>
      <c r="D3" s="1"/>
      <c r="E3" s="63"/>
      <c r="F3" s="104" t="str">
        <f>'Formulario PPGR1'!G3</f>
        <v>Dirección de Planificación y Desarrollo</v>
      </c>
      <c r="G3" s="1"/>
      <c r="H3" s="1"/>
      <c r="I3" s="1"/>
      <c r="J3" s="1"/>
      <c r="K3" s="1"/>
      <c r="L3" s="1"/>
      <c r="M3" s="1"/>
      <c r="N3" s="1"/>
      <c r="O3" s="1"/>
      <c r="P3" s="118"/>
      <c r="Q3" s="114"/>
      <c r="R3" s="114"/>
      <c r="S3" s="114"/>
      <c r="T3" s="116"/>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row>
    <row r="4" spans="1:60" customFormat="1" x14ac:dyDescent="0.25">
      <c r="C4" s="34"/>
      <c r="D4" s="1"/>
      <c r="E4" s="63"/>
      <c r="F4" s="105" t="str">
        <f>'Formulario PPGR1'!G4</f>
        <v xml:space="preserve">Plan Operativo Anual </v>
      </c>
      <c r="G4" s="1"/>
      <c r="H4" s="1"/>
      <c r="I4" s="1"/>
      <c r="J4" s="1"/>
      <c r="K4" s="1"/>
      <c r="L4" s="1"/>
      <c r="M4" s="1"/>
      <c r="N4" s="1"/>
      <c r="O4" s="1"/>
      <c r="P4" s="118"/>
      <c r="Q4" s="114"/>
      <c r="R4" s="114"/>
      <c r="S4" s="114"/>
      <c r="T4" s="116"/>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row>
    <row r="5" spans="1:60" customFormat="1" x14ac:dyDescent="0.25">
      <c r="C5" s="34"/>
      <c r="D5" s="1"/>
      <c r="E5" s="63"/>
      <c r="F5" s="105" t="s">
        <v>434</v>
      </c>
      <c r="G5" s="1"/>
      <c r="H5" s="1"/>
      <c r="I5" s="1"/>
      <c r="J5" s="1"/>
      <c r="K5" s="1"/>
      <c r="L5" s="1"/>
      <c r="M5" s="1"/>
      <c r="N5" s="1"/>
      <c r="O5" s="1"/>
      <c r="P5" s="118"/>
      <c r="Q5" s="114"/>
      <c r="R5" s="114"/>
      <c r="S5" s="114"/>
      <c r="T5" s="116"/>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row>
    <row r="6" spans="1:60" customFormat="1" x14ac:dyDescent="0.25">
      <c r="C6" s="1"/>
      <c r="D6" s="1"/>
      <c r="E6" s="63"/>
      <c r="F6" s="105" t="str">
        <f>'Formulario PPGR1'!$M$3</f>
        <v>SNS - Dirección Central</v>
      </c>
      <c r="G6" s="1"/>
      <c r="H6" s="1"/>
      <c r="I6" s="1"/>
      <c r="J6" s="1"/>
      <c r="K6" s="1"/>
      <c r="L6" s="1"/>
      <c r="M6" s="1"/>
      <c r="N6" s="1"/>
      <c r="O6" s="1"/>
      <c r="P6" s="1"/>
      <c r="Q6" s="1"/>
      <c r="R6" s="114"/>
      <c r="S6" s="114"/>
      <c r="T6" s="116"/>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row>
    <row r="7" spans="1:60" ht="16.5" customHeight="1" x14ac:dyDescent="0.2">
      <c r="A7" s="68"/>
      <c r="B7" s="68"/>
      <c r="C7" s="68"/>
      <c r="D7" s="68"/>
      <c r="E7" s="68"/>
      <c r="F7" s="68"/>
      <c r="G7" s="68"/>
      <c r="H7" s="68"/>
      <c r="I7" s="68"/>
      <c r="J7" s="68"/>
      <c r="K7" s="68"/>
      <c r="BA7" s="68"/>
      <c r="BB7" s="68"/>
      <c r="BC7" s="68"/>
      <c r="BD7" s="68"/>
      <c r="BE7" s="68"/>
      <c r="BF7" s="68"/>
      <c r="BG7" s="68"/>
      <c r="BH7" s="68"/>
    </row>
    <row r="8" spans="1:60" ht="15.75" customHeight="1" x14ac:dyDescent="0.2">
      <c r="A8" s="56" t="s">
        <v>45</v>
      </c>
      <c r="B8" s="573"/>
      <c r="C8" s="573"/>
      <c r="D8" s="573"/>
      <c r="E8" s="573"/>
      <c r="F8" s="573"/>
      <c r="G8" s="573"/>
      <c r="H8" s="573"/>
      <c r="I8" s="573"/>
      <c r="J8" s="573"/>
      <c r="K8" s="574"/>
    </row>
    <row r="9" spans="1:60" ht="12.75" x14ac:dyDescent="0.2">
      <c r="A9" s="359" t="s">
        <v>61</v>
      </c>
      <c r="B9" s="575"/>
      <c r="C9" s="575"/>
      <c r="D9" s="575"/>
      <c r="E9" s="575"/>
      <c r="F9" s="575"/>
      <c r="G9" s="576">
        <f>+'Formulario PPGR6'!F16</f>
        <v>21808762.579999998</v>
      </c>
      <c r="H9" s="576"/>
      <c r="I9" s="576"/>
      <c r="J9" s="576"/>
      <c r="K9" s="58"/>
    </row>
    <row r="10" spans="1:60" ht="12.75" x14ac:dyDescent="0.2">
      <c r="A10" s="359" t="s">
        <v>1591</v>
      </c>
      <c r="B10" s="575"/>
      <c r="C10" s="575"/>
      <c r="D10" s="575"/>
      <c r="E10" s="575"/>
      <c r="F10" s="575"/>
      <c r="G10" s="577">
        <f>+'Formulario PPGR6'!F22</f>
        <v>1200000</v>
      </c>
      <c r="H10" s="576"/>
      <c r="I10" s="576"/>
      <c r="J10" s="576"/>
      <c r="K10" s="58"/>
    </row>
    <row r="11" spans="1:60" ht="12.75" x14ac:dyDescent="0.2">
      <c r="A11" s="359" t="s">
        <v>1590</v>
      </c>
      <c r="B11" s="575"/>
      <c r="C11" s="575"/>
      <c r="D11" s="575"/>
      <c r="E11" s="575"/>
      <c r="F11" s="575"/>
      <c r="G11" s="577">
        <f>+'Formulario PPGR6'!F15</f>
        <v>0</v>
      </c>
      <c r="H11" s="576"/>
      <c r="I11" s="576"/>
      <c r="J11" s="576"/>
      <c r="K11" s="58"/>
    </row>
    <row r="12" spans="1:60" ht="12.75" x14ac:dyDescent="0.2">
      <c r="A12" s="359" t="s">
        <v>1589</v>
      </c>
      <c r="B12" s="575"/>
      <c r="C12" s="575"/>
      <c r="D12" s="575"/>
      <c r="E12" s="575"/>
      <c r="F12" s="575"/>
      <c r="G12" s="577">
        <f>'Formulario PPGR6'!F11+'Formulario PPGR6'!F12+'Formulario PPGR6'!F17+'Formulario PPGR6'!F20+'Formulario PPGR6'!F21</f>
        <v>0</v>
      </c>
      <c r="H12" s="576"/>
      <c r="I12" s="576"/>
      <c r="J12" s="576"/>
      <c r="K12" s="58"/>
    </row>
    <row r="13" spans="1:60" ht="12.75" x14ac:dyDescent="0.2">
      <c r="A13" s="360" t="s">
        <v>336</v>
      </c>
      <c r="B13" s="575"/>
      <c r="C13" s="575"/>
      <c r="D13" s="575"/>
      <c r="E13" s="575"/>
      <c r="F13" s="575"/>
      <c r="G13" s="578">
        <f>+'Formulario PPGR6'!F18</f>
        <v>287205204.64999998</v>
      </c>
      <c r="H13" s="576"/>
      <c r="I13" s="576"/>
      <c r="J13" s="576"/>
      <c r="K13" s="58"/>
    </row>
    <row r="14" spans="1:60" ht="13.5" thickBot="1" x14ac:dyDescent="0.25">
      <c r="A14" s="361" t="s">
        <v>1592</v>
      </c>
      <c r="B14" s="579"/>
      <c r="C14" s="579"/>
      <c r="D14" s="579"/>
      <c r="E14" s="579"/>
      <c r="F14" s="579"/>
      <c r="G14" s="61">
        <f>SUM(G9:G13)</f>
        <v>310213967.22999996</v>
      </c>
      <c r="H14" s="580"/>
      <c r="I14" s="580"/>
      <c r="J14" s="580"/>
      <c r="K14" s="62"/>
    </row>
    <row r="15" spans="1:60" ht="15.75" customHeight="1" thickTop="1" x14ac:dyDescent="0.2">
      <c r="A15" s="581" t="s">
        <v>66</v>
      </c>
      <c r="B15" s="582"/>
      <c r="C15" s="582"/>
      <c r="D15" s="582"/>
      <c r="E15" s="582"/>
      <c r="F15" s="582"/>
      <c r="G15" s="582"/>
      <c r="H15" s="582"/>
      <c r="I15" s="582"/>
      <c r="J15" s="582"/>
      <c r="K15" s="583"/>
    </row>
    <row r="16" spans="1:60" ht="19.5" customHeight="1" x14ac:dyDescent="0.2">
      <c r="A16" s="723" t="s">
        <v>78</v>
      </c>
      <c r="B16" s="723" t="s">
        <v>64</v>
      </c>
      <c r="C16" s="723" t="s">
        <v>7</v>
      </c>
      <c r="D16" s="723" t="s">
        <v>65</v>
      </c>
      <c r="E16" s="723" t="s">
        <v>8</v>
      </c>
      <c r="F16" s="720" t="s">
        <v>77</v>
      </c>
      <c r="G16" s="722" t="s">
        <v>280</v>
      </c>
      <c r="H16" s="722" t="s">
        <v>37</v>
      </c>
      <c r="I16" s="722" t="s">
        <v>1579</v>
      </c>
      <c r="J16" s="718" t="s">
        <v>295</v>
      </c>
      <c r="K16" s="718" t="s">
        <v>9</v>
      </c>
    </row>
    <row r="17" spans="1:12" ht="44.25" customHeight="1" x14ac:dyDescent="0.2">
      <c r="A17" s="723"/>
      <c r="B17" s="723"/>
      <c r="C17" s="723"/>
      <c r="D17" s="723"/>
      <c r="E17" s="723"/>
      <c r="F17" s="721"/>
      <c r="G17" s="722"/>
      <c r="H17" s="722"/>
      <c r="I17" s="722"/>
      <c r="J17" s="719"/>
      <c r="K17" s="719"/>
    </row>
    <row r="18" spans="1:12" ht="12.75" x14ac:dyDescent="0.2">
      <c r="A18" s="584">
        <v>2</v>
      </c>
      <c r="B18" s="585"/>
      <c r="C18" s="585"/>
      <c r="D18" s="585"/>
      <c r="E18" s="585"/>
      <c r="F18" s="586" t="s">
        <v>296</v>
      </c>
      <c r="G18" s="35">
        <f>+G19+G86+G223+G342+G400+G407+G490</f>
        <v>21558763.58002618</v>
      </c>
      <c r="H18" s="35">
        <f>+H19+H86+H223+H342+H400+H407+H490</f>
        <v>288744401.64999998</v>
      </c>
      <c r="I18" s="35">
        <f>+I19+I86+I223+I342+I400+I407+I490</f>
        <v>0</v>
      </c>
      <c r="J18" s="35">
        <f>+J19+J86+J223+J342+J400+J407+J490</f>
        <v>310213967.23002619</v>
      </c>
      <c r="K18" s="36">
        <v>0</v>
      </c>
      <c r="L18" s="689">
        <f>+J18-'Formulario PPGR6'!F30</f>
        <v>2.6226043701171875E-5</v>
      </c>
    </row>
    <row r="19" spans="1:12" ht="12.75" x14ac:dyDescent="0.2">
      <c r="A19" s="587">
        <v>2</v>
      </c>
      <c r="B19" s="588">
        <v>1</v>
      </c>
      <c r="C19" s="589"/>
      <c r="D19" s="589"/>
      <c r="E19" s="589"/>
      <c r="F19" s="590" t="s">
        <v>297</v>
      </c>
      <c r="G19" s="37">
        <f>+G49+G62+G69+G77+G20</f>
        <v>0</v>
      </c>
      <c r="H19" s="37">
        <f>+H49+H62+H69+H77+H20</f>
        <v>99630073.919999987</v>
      </c>
      <c r="I19" s="37">
        <f>+I49+I62+I69+I77+I20</f>
        <v>0</v>
      </c>
      <c r="J19" s="37">
        <f>+J49+J62+J69+J77+J20</f>
        <v>99630073.919999987</v>
      </c>
      <c r="K19" s="38">
        <v>0</v>
      </c>
    </row>
    <row r="20" spans="1:12" ht="12.75" x14ac:dyDescent="0.2">
      <c r="A20" s="591">
        <v>2</v>
      </c>
      <c r="B20" s="592">
        <v>1</v>
      </c>
      <c r="C20" s="592">
        <v>1</v>
      </c>
      <c r="D20" s="592"/>
      <c r="E20" s="592"/>
      <c r="F20" s="593" t="s">
        <v>79</v>
      </c>
      <c r="G20" s="39">
        <f>+G21+G28+G37+G39+G41+G46</f>
        <v>0</v>
      </c>
      <c r="H20" s="39">
        <f>+H21+H28+H37+H39+H41+H46</f>
        <v>60373203.799999997</v>
      </c>
      <c r="I20" s="39">
        <f>+I21+I28+I37+I39+I41+I46</f>
        <v>0</v>
      </c>
      <c r="J20" s="39">
        <f>+J21+J28+J37+J39+J41+J46</f>
        <v>60373203.799999997</v>
      </c>
      <c r="K20" s="40">
        <v>0</v>
      </c>
    </row>
    <row r="21" spans="1:12" ht="12.75" x14ac:dyDescent="0.2">
      <c r="A21" s="594">
        <v>2</v>
      </c>
      <c r="B21" s="595">
        <v>1</v>
      </c>
      <c r="C21" s="595">
        <v>1</v>
      </c>
      <c r="D21" s="595">
        <v>1</v>
      </c>
      <c r="E21" s="595"/>
      <c r="F21" s="596" t="s">
        <v>80</v>
      </c>
      <c r="G21" s="41">
        <f>SUM(G22:G27)</f>
        <v>0</v>
      </c>
      <c r="H21" s="41">
        <f>SUM(H22:H27)</f>
        <v>26387051.899999999</v>
      </c>
      <c r="I21" s="41">
        <f>SUM(I22:I27)</f>
        <v>0</v>
      </c>
      <c r="J21" s="41">
        <f>SUM(J22:J27)</f>
        <v>26387051.899999999</v>
      </c>
      <c r="K21" s="42">
        <v>0</v>
      </c>
    </row>
    <row r="22" spans="1:12" ht="12.75" x14ac:dyDescent="0.2">
      <c r="A22" s="597">
        <v>2</v>
      </c>
      <c r="B22" s="598">
        <v>1</v>
      </c>
      <c r="C22" s="598">
        <v>1</v>
      </c>
      <c r="D22" s="598">
        <v>1</v>
      </c>
      <c r="E22" s="598" t="s">
        <v>284</v>
      </c>
      <c r="F22" s="599" t="s">
        <v>298</v>
      </c>
      <c r="G22" s="43"/>
      <c r="H22" s="43">
        <v>26087051.899999999</v>
      </c>
      <c r="I22" s="43"/>
      <c r="J22" s="71">
        <f t="shared" ref="J22:J27" si="0">SUBTOTAL(9,G22:I22)</f>
        <v>26087051.899999999</v>
      </c>
      <c r="K22" s="72">
        <f t="shared" ref="K22:K27" si="1">IFERROR(J22/$J$18*100,"0.00")</f>
        <v>8.4093737406273004</v>
      </c>
    </row>
    <row r="23" spans="1:12" ht="12.75" x14ac:dyDescent="0.2">
      <c r="A23" s="597">
        <v>2</v>
      </c>
      <c r="B23" s="598">
        <v>1</v>
      </c>
      <c r="C23" s="598">
        <v>1</v>
      </c>
      <c r="D23" s="598">
        <v>1</v>
      </c>
      <c r="E23" s="598" t="s">
        <v>285</v>
      </c>
      <c r="F23" s="600" t="s">
        <v>81</v>
      </c>
      <c r="G23" s="43"/>
      <c r="H23" s="43">
        <v>300000</v>
      </c>
      <c r="I23" s="43"/>
      <c r="J23" s="71">
        <f t="shared" si="0"/>
        <v>300000</v>
      </c>
      <c r="K23" s="72">
        <f t="shared" si="1"/>
        <v>9.670744443867918E-2</v>
      </c>
    </row>
    <row r="24" spans="1:12" ht="12.75" x14ac:dyDescent="0.2">
      <c r="A24" s="597">
        <v>2</v>
      </c>
      <c r="B24" s="598">
        <v>1</v>
      </c>
      <c r="C24" s="598">
        <v>1</v>
      </c>
      <c r="D24" s="598">
        <v>1</v>
      </c>
      <c r="E24" s="598" t="s">
        <v>286</v>
      </c>
      <c r="F24" s="600" t="s">
        <v>299</v>
      </c>
      <c r="G24" s="43"/>
      <c r="H24" s="43"/>
      <c r="I24" s="43"/>
      <c r="J24" s="71">
        <f t="shared" si="0"/>
        <v>0</v>
      </c>
      <c r="K24" s="72">
        <f t="shared" si="1"/>
        <v>0</v>
      </c>
    </row>
    <row r="25" spans="1:12" ht="12.75" x14ac:dyDescent="0.2">
      <c r="A25" s="597">
        <v>2</v>
      </c>
      <c r="B25" s="598">
        <v>1</v>
      </c>
      <c r="C25" s="598">
        <v>1</v>
      </c>
      <c r="D25" s="598">
        <v>1</v>
      </c>
      <c r="E25" s="598" t="s">
        <v>287</v>
      </c>
      <c r="F25" s="600" t="s">
        <v>82</v>
      </c>
      <c r="G25" s="43"/>
      <c r="H25" s="43"/>
      <c r="I25" s="43"/>
      <c r="J25" s="71">
        <f t="shared" si="0"/>
        <v>0</v>
      </c>
      <c r="K25" s="72">
        <f t="shared" si="1"/>
        <v>0</v>
      </c>
    </row>
    <row r="26" spans="1:12" ht="12.75" x14ac:dyDescent="0.2">
      <c r="A26" s="597">
        <v>2</v>
      </c>
      <c r="B26" s="598">
        <v>1</v>
      </c>
      <c r="C26" s="598">
        <v>1</v>
      </c>
      <c r="D26" s="598">
        <v>1</v>
      </c>
      <c r="E26" s="598" t="s">
        <v>288</v>
      </c>
      <c r="F26" s="600" t="s">
        <v>83</v>
      </c>
      <c r="G26" s="43"/>
      <c r="H26" s="43"/>
      <c r="I26" s="43"/>
      <c r="J26" s="71">
        <f t="shared" si="0"/>
        <v>0</v>
      </c>
      <c r="K26" s="72">
        <f t="shared" si="1"/>
        <v>0</v>
      </c>
    </row>
    <row r="27" spans="1:12" ht="12.75" x14ac:dyDescent="0.2">
      <c r="A27" s="597">
        <v>2</v>
      </c>
      <c r="B27" s="598">
        <v>1</v>
      </c>
      <c r="C27" s="598">
        <v>1</v>
      </c>
      <c r="D27" s="598">
        <v>1</v>
      </c>
      <c r="E27" s="598" t="s">
        <v>300</v>
      </c>
      <c r="F27" s="600" t="s">
        <v>301</v>
      </c>
      <c r="G27" s="43"/>
      <c r="H27" s="43"/>
      <c r="I27" s="43"/>
      <c r="J27" s="71">
        <f t="shared" si="0"/>
        <v>0</v>
      </c>
      <c r="K27" s="72">
        <f t="shared" si="1"/>
        <v>0</v>
      </c>
    </row>
    <row r="28" spans="1:12" ht="12.75" x14ac:dyDescent="0.2">
      <c r="A28" s="594">
        <v>2</v>
      </c>
      <c r="B28" s="595">
        <v>1</v>
      </c>
      <c r="C28" s="595">
        <v>1</v>
      </c>
      <c r="D28" s="595">
        <v>2</v>
      </c>
      <c r="E28" s="595"/>
      <c r="F28" s="596" t="s">
        <v>84</v>
      </c>
      <c r="G28" s="41">
        <f>SUM(G29:G36)</f>
        <v>0</v>
      </c>
      <c r="H28" s="41">
        <f>SUM(H29:H36)</f>
        <v>3799100</v>
      </c>
      <c r="I28" s="41">
        <f t="shared" ref="I28:J28" si="2">SUM(I29:I36)</f>
        <v>0</v>
      </c>
      <c r="J28" s="41">
        <f t="shared" si="2"/>
        <v>3799100</v>
      </c>
      <c r="K28" s="48">
        <f>SUM(K29:K36)</f>
        <v>1.2246708405566202</v>
      </c>
    </row>
    <row r="29" spans="1:12" ht="12.75" x14ac:dyDescent="0.2">
      <c r="A29" s="597">
        <v>2</v>
      </c>
      <c r="B29" s="598">
        <v>1</v>
      </c>
      <c r="C29" s="598">
        <v>1</v>
      </c>
      <c r="D29" s="598">
        <v>2</v>
      </c>
      <c r="E29" s="598" t="s">
        <v>284</v>
      </c>
      <c r="F29" s="600" t="s">
        <v>85</v>
      </c>
      <c r="G29" s="43"/>
      <c r="H29" s="43">
        <v>3086586.68</v>
      </c>
      <c r="I29" s="43"/>
      <c r="J29" s="71">
        <f t="shared" ref="J29:J34" si="3">SUBTOTAL(9,G29:I29)</f>
        <v>3086586.68</v>
      </c>
      <c r="K29" s="72">
        <f t="shared" ref="K29:K36" si="4">IFERROR(J29/$J$18*100,"0.00")</f>
        <v>0.9949863662042242</v>
      </c>
    </row>
    <row r="30" spans="1:12" ht="12.75" x14ac:dyDescent="0.2">
      <c r="A30" s="597">
        <v>2</v>
      </c>
      <c r="B30" s="598">
        <v>1</v>
      </c>
      <c r="C30" s="598">
        <v>1</v>
      </c>
      <c r="D30" s="598">
        <v>2</v>
      </c>
      <c r="E30" s="598" t="s">
        <v>285</v>
      </c>
      <c r="F30" s="600" t="s">
        <v>86</v>
      </c>
      <c r="G30" s="43"/>
      <c r="H30" s="43"/>
      <c r="I30" s="43"/>
      <c r="J30" s="71">
        <f t="shared" si="3"/>
        <v>0</v>
      </c>
      <c r="K30" s="72">
        <f t="shared" si="4"/>
        <v>0</v>
      </c>
    </row>
    <row r="31" spans="1:12" ht="12.75" x14ac:dyDescent="0.2">
      <c r="A31" s="597">
        <v>2</v>
      </c>
      <c r="B31" s="598">
        <v>1</v>
      </c>
      <c r="C31" s="598">
        <v>1</v>
      </c>
      <c r="D31" s="598">
        <v>2</v>
      </c>
      <c r="E31" s="598" t="s">
        <v>286</v>
      </c>
      <c r="F31" s="600" t="s">
        <v>22</v>
      </c>
      <c r="G31" s="43"/>
      <c r="H31" s="43">
        <v>712513.32</v>
      </c>
      <c r="I31" s="43"/>
      <c r="J31" s="71">
        <f t="shared" si="3"/>
        <v>712513.32</v>
      </c>
      <c r="K31" s="72">
        <f t="shared" si="4"/>
        <v>0.22968447435239608</v>
      </c>
    </row>
    <row r="32" spans="1:12" ht="12.75" x14ac:dyDescent="0.2">
      <c r="A32" s="597">
        <v>2</v>
      </c>
      <c r="B32" s="598">
        <v>1</v>
      </c>
      <c r="C32" s="598">
        <v>1</v>
      </c>
      <c r="D32" s="598">
        <v>2</v>
      </c>
      <c r="E32" s="598" t="s">
        <v>287</v>
      </c>
      <c r="F32" s="600" t="s">
        <v>87</v>
      </c>
      <c r="G32" s="43"/>
      <c r="H32" s="43"/>
      <c r="I32" s="43"/>
      <c r="J32" s="71">
        <f t="shared" si="3"/>
        <v>0</v>
      </c>
      <c r="K32" s="72">
        <f t="shared" si="4"/>
        <v>0</v>
      </c>
    </row>
    <row r="33" spans="1:11" ht="12.75" x14ac:dyDescent="0.2">
      <c r="A33" s="597">
        <v>2</v>
      </c>
      <c r="B33" s="598">
        <v>1</v>
      </c>
      <c r="C33" s="598">
        <v>1</v>
      </c>
      <c r="D33" s="598">
        <v>2</v>
      </c>
      <c r="E33" s="598" t="s">
        <v>288</v>
      </c>
      <c r="F33" s="600" t="s">
        <v>88</v>
      </c>
      <c r="G33" s="43"/>
      <c r="H33" s="43"/>
      <c r="I33" s="43"/>
      <c r="J33" s="71">
        <f t="shared" si="3"/>
        <v>0</v>
      </c>
      <c r="K33" s="72">
        <f t="shared" si="4"/>
        <v>0</v>
      </c>
    </row>
    <row r="34" spans="1:11" ht="12.75" x14ac:dyDescent="0.2">
      <c r="A34" s="597">
        <v>2</v>
      </c>
      <c r="B34" s="598">
        <v>1</v>
      </c>
      <c r="C34" s="598">
        <v>1</v>
      </c>
      <c r="D34" s="598">
        <v>2</v>
      </c>
      <c r="E34" s="598" t="s">
        <v>300</v>
      </c>
      <c r="F34" s="600" t="s">
        <v>89</v>
      </c>
      <c r="G34" s="43"/>
      <c r="H34" s="43"/>
      <c r="I34" s="43"/>
      <c r="J34" s="71">
        <f t="shared" si="3"/>
        <v>0</v>
      </c>
      <c r="K34" s="72">
        <f t="shared" si="4"/>
        <v>0</v>
      </c>
    </row>
    <row r="35" spans="1:11" ht="12.75" x14ac:dyDescent="0.2">
      <c r="A35" s="597">
        <v>2</v>
      </c>
      <c r="B35" s="598">
        <v>1</v>
      </c>
      <c r="C35" s="598">
        <v>1</v>
      </c>
      <c r="D35" s="598">
        <v>2</v>
      </c>
      <c r="E35" s="598" t="s">
        <v>302</v>
      </c>
      <c r="F35" s="600" t="s">
        <v>24</v>
      </c>
      <c r="G35" s="43"/>
      <c r="H35" s="43"/>
      <c r="I35" s="43"/>
      <c r="J35" s="71">
        <f>SUBTOTAL(9,G35:I35)</f>
        <v>0</v>
      </c>
      <c r="K35" s="72">
        <f t="shared" si="4"/>
        <v>0</v>
      </c>
    </row>
    <row r="36" spans="1:11" ht="12.75" x14ac:dyDescent="0.2">
      <c r="A36" s="597">
        <v>2</v>
      </c>
      <c r="B36" s="598">
        <v>1</v>
      </c>
      <c r="C36" s="598">
        <v>1</v>
      </c>
      <c r="D36" s="598">
        <v>2</v>
      </c>
      <c r="E36" s="598" t="s">
        <v>1890</v>
      </c>
      <c r="F36" s="600" t="s">
        <v>1891</v>
      </c>
      <c r="G36" s="43"/>
      <c r="H36" s="43"/>
      <c r="I36" s="43"/>
      <c r="J36" s="71">
        <f>SUBTOTAL(9,G36:I36)</f>
        <v>0</v>
      </c>
      <c r="K36" s="72">
        <f t="shared" si="4"/>
        <v>0</v>
      </c>
    </row>
    <row r="37" spans="1:11" ht="12.75" x14ac:dyDescent="0.2">
      <c r="A37" s="594">
        <v>2</v>
      </c>
      <c r="B37" s="595">
        <v>1</v>
      </c>
      <c r="C37" s="595">
        <v>1</v>
      </c>
      <c r="D37" s="595">
        <v>3</v>
      </c>
      <c r="E37" s="595"/>
      <c r="F37" s="596" t="s">
        <v>90</v>
      </c>
      <c r="G37" s="41">
        <f>SUM(G38:G38)</f>
        <v>0</v>
      </c>
      <c r="H37" s="41">
        <f>SUM(H38:H38)</f>
        <v>0</v>
      </c>
      <c r="I37" s="41">
        <f t="shared" ref="I37:J37" si="5">SUM(I38:I38)</f>
        <v>0</v>
      </c>
      <c r="J37" s="41">
        <f t="shared" si="5"/>
        <v>0</v>
      </c>
      <c r="K37" s="42" t="s">
        <v>1892</v>
      </c>
    </row>
    <row r="38" spans="1:11" ht="12.75" x14ac:dyDescent="0.2">
      <c r="A38" s="597">
        <v>2</v>
      </c>
      <c r="B38" s="598">
        <v>1</v>
      </c>
      <c r="C38" s="598">
        <v>1</v>
      </c>
      <c r="D38" s="598">
        <v>3</v>
      </c>
      <c r="E38" s="598" t="s">
        <v>284</v>
      </c>
      <c r="F38" s="600" t="s">
        <v>90</v>
      </c>
      <c r="G38" s="43"/>
      <c r="H38" s="43"/>
      <c r="I38" s="43"/>
      <c r="J38" s="43"/>
      <c r="K38" s="72">
        <f>IFERROR(J38/$J$18*100,"0.00")</f>
        <v>0</v>
      </c>
    </row>
    <row r="39" spans="1:11" ht="12.75" x14ac:dyDescent="0.2">
      <c r="A39" s="594">
        <v>2</v>
      </c>
      <c r="B39" s="595">
        <v>1</v>
      </c>
      <c r="C39" s="595">
        <v>1</v>
      </c>
      <c r="D39" s="595">
        <v>4</v>
      </c>
      <c r="E39" s="595"/>
      <c r="F39" s="596" t="s">
        <v>303</v>
      </c>
      <c r="G39" s="41">
        <f>SUM(G40:G40)</f>
        <v>0</v>
      </c>
      <c r="H39" s="41">
        <f>SUM(H40:H40)</f>
        <v>26587051.899999999</v>
      </c>
      <c r="I39" s="41">
        <f t="shared" ref="I39:J39" si="6">SUM(I40:I40)</f>
        <v>0</v>
      </c>
      <c r="J39" s="41">
        <f t="shared" si="6"/>
        <v>26587051.899999999</v>
      </c>
      <c r="K39" s="42" t="s">
        <v>1892</v>
      </c>
    </row>
    <row r="40" spans="1:11" ht="12.75" x14ac:dyDescent="0.2">
      <c r="A40" s="597">
        <v>2</v>
      </c>
      <c r="B40" s="598">
        <v>1</v>
      </c>
      <c r="C40" s="598">
        <v>1</v>
      </c>
      <c r="D40" s="598">
        <v>4</v>
      </c>
      <c r="E40" s="598" t="s">
        <v>284</v>
      </c>
      <c r="F40" s="600" t="s">
        <v>303</v>
      </c>
      <c r="G40" s="43"/>
      <c r="H40" s="43">
        <v>26587051.899999999</v>
      </c>
      <c r="I40" s="43"/>
      <c r="J40" s="71">
        <f>SUBTOTAL(9,G40:I40)</f>
        <v>26587051.899999999</v>
      </c>
      <c r="K40" s="72">
        <f>IFERROR(J40/$J$18*100,"0.00")</f>
        <v>8.570552814691764</v>
      </c>
    </row>
    <row r="41" spans="1:11" ht="12.75" x14ac:dyDescent="0.2">
      <c r="A41" s="594">
        <v>2</v>
      </c>
      <c r="B41" s="595">
        <v>1</v>
      </c>
      <c r="C41" s="595">
        <v>1</v>
      </c>
      <c r="D41" s="595">
        <v>5</v>
      </c>
      <c r="E41" s="595"/>
      <c r="F41" s="596" t="s">
        <v>304</v>
      </c>
      <c r="G41" s="41">
        <f>SUM(G42:G45)</f>
        <v>0</v>
      </c>
      <c r="H41" s="41">
        <f>SUM(H42:H45)</f>
        <v>3600000</v>
      </c>
      <c r="I41" s="41">
        <f t="shared" ref="I41:J41" si="7">SUM(I42:I45)</f>
        <v>0</v>
      </c>
      <c r="J41" s="41">
        <f t="shared" si="7"/>
        <v>3600000</v>
      </c>
      <c r="K41" s="42">
        <v>0</v>
      </c>
    </row>
    <row r="42" spans="1:11" ht="12.75" x14ac:dyDescent="0.2">
      <c r="A42" s="597">
        <v>2</v>
      </c>
      <c r="B42" s="598">
        <v>1</v>
      </c>
      <c r="C42" s="598">
        <v>1</v>
      </c>
      <c r="D42" s="598">
        <v>5</v>
      </c>
      <c r="E42" s="598" t="s">
        <v>284</v>
      </c>
      <c r="F42" s="45" t="s">
        <v>304</v>
      </c>
      <c r="G42" s="43"/>
      <c r="H42" s="43"/>
      <c r="I42" s="43"/>
      <c r="J42" s="71">
        <f>SUBTOTAL(9,G42:I42)</f>
        <v>0</v>
      </c>
      <c r="K42" s="72">
        <f>IFERROR(J42/$J$18*100,"0.00")</f>
        <v>0</v>
      </c>
    </row>
    <row r="43" spans="1:11" ht="12.75" x14ac:dyDescent="0.2">
      <c r="A43" s="597">
        <v>2</v>
      </c>
      <c r="B43" s="598">
        <v>1</v>
      </c>
      <c r="C43" s="598">
        <v>1</v>
      </c>
      <c r="D43" s="598">
        <v>5</v>
      </c>
      <c r="E43" s="598" t="s">
        <v>285</v>
      </c>
      <c r="F43" s="600" t="s">
        <v>91</v>
      </c>
      <c r="G43" s="43"/>
      <c r="H43" s="43"/>
      <c r="I43" s="43"/>
      <c r="J43" s="71">
        <f>SUBTOTAL(9,G43:I43)</f>
        <v>0</v>
      </c>
      <c r="K43" s="72">
        <f>IFERROR(J43/$J$18*100,"0.00")</f>
        <v>0</v>
      </c>
    </row>
    <row r="44" spans="1:11" ht="12.75" x14ac:dyDescent="0.2">
      <c r="A44" s="597">
        <v>2</v>
      </c>
      <c r="B44" s="598">
        <v>1</v>
      </c>
      <c r="C44" s="598">
        <v>1</v>
      </c>
      <c r="D44" s="598">
        <v>5</v>
      </c>
      <c r="E44" s="598" t="s">
        <v>286</v>
      </c>
      <c r="F44" s="600" t="s">
        <v>305</v>
      </c>
      <c r="G44" s="43"/>
      <c r="H44" s="43">
        <v>3000000</v>
      </c>
      <c r="I44" s="43"/>
      <c r="J44" s="71">
        <f>SUBTOTAL(9,G44:I44)</f>
        <v>3000000</v>
      </c>
      <c r="K44" s="72">
        <f>IFERROR(J44/$J$18*100,"0.00")</f>
        <v>0.9670744443867918</v>
      </c>
    </row>
    <row r="45" spans="1:11" ht="12.75" x14ac:dyDescent="0.2">
      <c r="A45" s="597">
        <v>2</v>
      </c>
      <c r="B45" s="598">
        <v>1</v>
      </c>
      <c r="C45" s="598">
        <v>1</v>
      </c>
      <c r="D45" s="598">
        <v>5</v>
      </c>
      <c r="E45" s="598" t="s">
        <v>287</v>
      </c>
      <c r="F45" s="600" t="s">
        <v>281</v>
      </c>
      <c r="G45" s="43"/>
      <c r="H45" s="43">
        <v>600000</v>
      </c>
      <c r="I45" s="43"/>
      <c r="J45" s="71">
        <f>SUBTOTAL(9,G45:I45)</f>
        <v>600000</v>
      </c>
      <c r="K45" s="72">
        <f>IFERROR(J45/$J$18*100,"0.00")</f>
        <v>0.19341488887735836</v>
      </c>
    </row>
    <row r="46" spans="1:11" ht="12.75" x14ac:dyDescent="0.2">
      <c r="A46" s="594">
        <v>2</v>
      </c>
      <c r="B46" s="595">
        <v>1</v>
      </c>
      <c r="C46" s="595">
        <v>1</v>
      </c>
      <c r="D46" s="595">
        <v>6</v>
      </c>
      <c r="E46" s="595"/>
      <c r="F46" s="596" t="s">
        <v>306</v>
      </c>
      <c r="G46" s="41">
        <f>SUM(G47:G47)</f>
        <v>0</v>
      </c>
      <c r="H46" s="41">
        <f>SUM(H47:H47)</f>
        <v>0</v>
      </c>
      <c r="I46" s="41">
        <f t="shared" ref="I46:J46" si="8">SUM(I47:I47)</f>
        <v>0</v>
      </c>
      <c r="J46" s="41">
        <f t="shared" si="8"/>
        <v>0</v>
      </c>
      <c r="K46" s="48">
        <f>+K47</f>
        <v>0</v>
      </c>
    </row>
    <row r="47" spans="1:11" ht="12.75" x14ac:dyDescent="0.2">
      <c r="A47" s="597">
        <v>2</v>
      </c>
      <c r="B47" s="598">
        <v>1</v>
      </c>
      <c r="C47" s="598">
        <v>1</v>
      </c>
      <c r="D47" s="598">
        <v>6</v>
      </c>
      <c r="E47" s="598" t="s">
        <v>284</v>
      </c>
      <c r="F47" s="600" t="s">
        <v>306</v>
      </c>
      <c r="G47" s="43"/>
      <c r="H47" s="43"/>
      <c r="I47" s="43"/>
      <c r="J47" s="43"/>
      <c r="K47" s="72">
        <f>IFERROR(J47/$J$18*100,"0.00")</f>
        <v>0</v>
      </c>
    </row>
    <row r="48" spans="1:11" ht="12.75" x14ac:dyDescent="0.2">
      <c r="A48" s="597">
        <v>2</v>
      </c>
      <c r="B48" s="598">
        <v>1</v>
      </c>
      <c r="C48" s="598">
        <v>1</v>
      </c>
      <c r="D48" s="598">
        <v>13</v>
      </c>
      <c r="E48" s="598" t="s">
        <v>1893</v>
      </c>
      <c r="F48" s="600" t="s">
        <v>1894</v>
      </c>
      <c r="G48" s="46">
        <v>0</v>
      </c>
      <c r="H48" s="46">
        <v>0</v>
      </c>
      <c r="I48" s="46">
        <v>1</v>
      </c>
      <c r="J48" s="46">
        <v>2</v>
      </c>
      <c r="K48" s="48">
        <f>IFERROR(J48/$J$18*100,"0.00")</f>
        <v>6.4471629625786116E-7</v>
      </c>
    </row>
    <row r="49" spans="1:11" ht="12.75" x14ac:dyDescent="0.2">
      <c r="A49" s="591">
        <v>2</v>
      </c>
      <c r="B49" s="592">
        <v>1</v>
      </c>
      <c r="C49" s="592">
        <v>2</v>
      </c>
      <c r="D49" s="592"/>
      <c r="E49" s="592"/>
      <c r="F49" s="593" t="s">
        <v>10</v>
      </c>
      <c r="G49" s="39">
        <f>+G50+G52</f>
        <v>0</v>
      </c>
      <c r="H49" s="39">
        <f>+H50+H52</f>
        <v>36887440.159999996</v>
      </c>
      <c r="I49" s="39">
        <f t="shared" ref="I49:J49" si="9">+I50+I52</f>
        <v>0</v>
      </c>
      <c r="J49" s="39">
        <f t="shared" si="9"/>
        <v>36887440.159999996</v>
      </c>
      <c r="K49" s="39">
        <v>0</v>
      </c>
    </row>
    <row r="50" spans="1:11" ht="12.75" x14ac:dyDescent="0.2">
      <c r="A50" s="594">
        <v>2</v>
      </c>
      <c r="B50" s="595">
        <v>1</v>
      </c>
      <c r="C50" s="595">
        <v>2</v>
      </c>
      <c r="D50" s="595">
        <v>1</v>
      </c>
      <c r="E50" s="595"/>
      <c r="F50" s="596" t="s">
        <v>92</v>
      </c>
      <c r="G50" s="41">
        <f>SUM(G51:G51)</f>
        <v>0</v>
      </c>
      <c r="H50" s="41">
        <f>SUM(H51:H51)</f>
        <v>0</v>
      </c>
      <c r="I50" s="41">
        <f t="shared" ref="I50:J50" si="10">SUM(I51:I51)</f>
        <v>0</v>
      </c>
      <c r="J50" s="41">
        <f t="shared" si="10"/>
        <v>0</v>
      </c>
      <c r="K50" s="42" t="s">
        <v>1892</v>
      </c>
    </row>
    <row r="51" spans="1:11" ht="12.75" x14ac:dyDescent="0.2">
      <c r="A51" s="597">
        <v>2</v>
      </c>
      <c r="B51" s="598">
        <v>1</v>
      </c>
      <c r="C51" s="598">
        <v>2</v>
      </c>
      <c r="D51" s="598">
        <v>1</v>
      </c>
      <c r="E51" s="598" t="s">
        <v>284</v>
      </c>
      <c r="F51" s="600" t="s">
        <v>92</v>
      </c>
      <c r="G51" s="43"/>
      <c r="H51" s="43"/>
      <c r="I51" s="43"/>
      <c r="J51" s="71">
        <f>SUBTOTAL(9,G51:I51)</f>
        <v>0</v>
      </c>
      <c r="K51" s="72">
        <f>IFERROR(J51/$J$18*100,"0.00")</f>
        <v>0</v>
      </c>
    </row>
    <row r="52" spans="1:11" ht="12.75" x14ac:dyDescent="0.2">
      <c r="A52" s="594">
        <v>2</v>
      </c>
      <c r="B52" s="595">
        <v>1</v>
      </c>
      <c r="C52" s="595">
        <v>2</v>
      </c>
      <c r="D52" s="595">
        <v>2</v>
      </c>
      <c r="E52" s="595"/>
      <c r="F52" s="596" t="s">
        <v>93</v>
      </c>
      <c r="G52" s="41">
        <f>SUM(G53:G61)</f>
        <v>0</v>
      </c>
      <c r="H52" s="41">
        <f>SUM(H53:H61)</f>
        <v>36887440.159999996</v>
      </c>
      <c r="I52" s="41">
        <f t="shared" ref="I52:J52" si="11">SUM(I53:I61)</f>
        <v>0</v>
      </c>
      <c r="J52" s="41">
        <f t="shared" si="11"/>
        <v>36887440.159999996</v>
      </c>
      <c r="K52" s="42">
        <v>0</v>
      </c>
    </row>
    <row r="53" spans="1:11" ht="12.75" x14ac:dyDescent="0.2">
      <c r="A53" s="597">
        <v>2</v>
      </c>
      <c r="B53" s="598">
        <v>1</v>
      </c>
      <c r="C53" s="598">
        <v>2</v>
      </c>
      <c r="D53" s="598">
        <v>2</v>
      </c>
      <c r="E53" s="598" t="s">
        <v>284</v>
      </c>
      <c r="F53" s="600" t="s">
        <v>94</v>
      </c>
      <c r="G53" s="43"/>
      <c r="H53" s="43"/>
      <c r="I53" s="43"/>
      <c r="J53" s="71">
        <f t="shared" ref="J53:J61" si="12">SUBTOTAL(9,G53:I53)</f>
        <v>0</v>
      </c>
      <c r="K53" s="72">
        <f t="shared" ref="K53:K61" si="13">IFERROR(J53/$J$18*100,"0.00")</f>
        <v>0</v>
      </c>
    </row>
    <row r="54" spans="1:11" ht="12.75" x14ac:dyDescent="0.2">
      <c r="A54" s="597">
        <v>2</v>
      </c>
      <c r="B54" s="598">
        <v>1</v>
      </c>
      <c r="C54" s="598">
        <v>2</v>
      </c>
      <c r="D54" s="598">
        <v>2</v>
      </c>
      <c r="E54" s="598" t="s">
        <v>286</v>
      </c>
      <c r="F54" s="601" t="s">
        <v>96</v>
      </c>
      <c r="G54" s="43"/>
      <c r="H54" s="43"/>
      <c r="I54" s="43"/>
      <c r="J54" s="71">
        <f t="shared" si="12"/>
        <v>0</v>
      </c>
      <c r="K54" s="72">
        <f t="shared" si="13"/>
        <v>0</v>
      </c>
    </row>
    <row r="55" spans="1:11" ht="12.75" x14ac:dyDescent="0.2">
      <c r="A55" s="597">
        <v>2</v>
      </c>
      <c r="B55" s="598">
        <v>1</v>
      </c>
      <c r="C55" s="598">
        <v>2</v>
      </c>
      <c r="D55" s="598">
        <v>2</v>
      </c>
      <c r="E55" s="598" t="s">
        <v>287</v>
      </c>
      <c r="F55" s="600" t="s">
        <v>97</v>
      </c>
      <c r="G55" s="43"/>
      <c r="H55" s="43"/>
      <c r="I55" s="43"/>
      <c r="J55" s="71">
        <f t="shared" si="12"/>
        <v>0</v>
      </c>
      <c r="K55" s="72">
        <f t="shared" si="13"/>
        <v>0</v>
      </c>
    </row>
    <row r="56" spans="1:11" ht="12.75" x14ac:dyDescent="0.2">
      <c r="A56" s="597">
        <v>2</v>
      </c>
      <c r="B56" s="598">
        <v>1</v>
      </c>
      <c r="C56" s="598">
        <v>2</v>
      </c>
      <c r="D56" s="598">
        <v>2</v>
      </c>
      <c r="E56" s="598" t="s">
        <v>288</v>
      </c>
      <c r="F56" s="600" t="s">
        <v>98</v>
      </c>
      <c r="G56" s="43"/>
      <c r="H56" s="43"/>
      <c r="I56" s="43"/>
      <c r="J56" s="71">
        <f t="shared" si="12"/>
        <v>0</v>
      </c>
      <c r="K56" s="72">
        <f t="shared" si="13"/>
        <v>0</v>
      </c>
    </row>
    <row r="57" spans="1:11" ht="12.75" x14ac:dyDescent="0.2">
      <c r="A57" s="597">
        <v>2</v>
      </c>
      <c r="B57" s="598">
        <v>1</v>
      </c>
      <c r="C57" s="598">
        <v>2</v>
      </c>
      <c r="D57" s="598">
        <v>2</v>
      </c>
      <c r="E57" s="598" t="s">
        <v>300</v>
      </c>
      <c r="F57" s="600" t="s">
        <v>99</v>
      </c>
      <c r="G57" s="43"/>
      <c r="H57" s="43">
        <v>7000000</v>
      </c>
      <c r="I57" s="43"/>
      <c r="J57" s="71">
        <f t="shared" si="12"/>
        <v>7000000</v>
      </c>
      <c r="K57" s="72">
        <f t="shared" si="13"/>
        <v>2.256507036902514</v>
      </c>
    </row>
    <row r="58" spans="1:11" ht="12.75" x14ac:dyDescent="0.2">
      <c r="A58" s="597">
        <v>2</v>
      </c>
      <c r="B58" s="598">
        <v>1</v>
      </c>
      <c r="C58" s="598">
        <v>2</v>
      </c>
      <c r="D58" s="598">
        <v>2</v>
      </c>
      <c r="E58" s="598" t="s">
        <v>302</v>
      </c>
      <c r="F58" s="600" t="s">
        <v>100</v>
      </c>
      <c r="G58" s="43"/>
      <c r="H58" s="43"/>
      <c r="I58" s="43"/>
      <c r="J58" s="71">
        <f t="shared" si="12"/>
        <v>0</v>
      </c>
      <c r="K58" s="72">
        <f t="shared" si="13"/>
        <v>0</v>
      </c>
    </row>
    <row r="59" spans="1:11" ht="12.75" x14ac:dyDescent="0.2">
      <c r="A59" s="597">
        <v>2</v>
      </c>
      <c r="B59" s="598">
        <v>1</v>
      </c>
      <c r="C59" s="598">
        <v>2</v>
      </c>
      <c r="D59" s="598">
        <v>2</v>
      </c>
      <c r="E59" s="598" t="s">
        <v>307</v>
      </c>
      <c r="F59" s="600" t="s">
        <v>101</v>
      </c>
      <c r="G59" s="43"/>
      <c r="H59" s="43">
        <v>29887440.16</v>
      </c>
      <c r="I59" s="43"/>
      <c r="J59" s="71">
        <f t="shared" si="12"/>
        <v>29887440.16</v>
      </c>
      <c r="K59" s="72">
        <f t="shared" si="13"/>
        <v>9.6344598622918287</v>
      </c>
    </row>
    <row r="60" spans="1:11" ht="12.75" x14ac:dyDescent="0.2">
      <c r="A60" s="597">
        <v>2</v>
      </c>
      <c r="B60" s="598">
        <v>1</v>
      </c>
      <c r="C60" s="598">
        <v>2</v>
      </c>
      <c r="D60" s="598">
        <v>2</v>
      </c>
      <c r="E60" s="598" t="s">
        <v>308</v>
      </c>
      <c r="F60" s="600" t="s">
        <v>102</v>
      </c>
      <c r="G60" s="43"/>
      <c r="H60" s="43"/>
      <c r="I60" s="43"/>
      <c r="J60" s="71">
        <f t="shared" si="12"/>
        <v>0</v>
      </c>
      <c r="K60" s="72">
        <f t="shared" si="13"/>
        <v>0</v>
      </c>
    </row>
    <row r="61" spans="1:11" ht="12.75" x14ac:dyDescent="0.2">
      <c r="A61" s="597">
        <v>2</v>
      </c>
      <c r="B61" s="598">
        <v>1</v>
      </c>
      <c r="C61" s="598">
        <v>2</v>
      </c>
      <c r="D61" s="598">
        <v>2</v>
      </c>
      <c r="E61" s="598" t="s">
        <v>309</v>
      </c>
      <c r="F61" s="601" t="s">
        <v>103</v>
      </c>
      <c r="G61" s="43"/>
      <c r="H61" s="43"/>
      <c r="I61" s="43"/>
      <c r="J61" s="71">
        <f t="shared" si="12"/>
        <v>0</v>
      </c>
      <c r="K61" s="72">
        <f t="shared" si="13"/>
        <v>0</v>
      </c>
    </row>
    <row r="62" spans="1:11" ht="12.75" x14ac:dyDescent="0.2">
      <c r="A62" s="591">
        <v>2</v>
      </c>
      <c r="B62" s="592">
        <v>1</v>
      </c>
      <c r="C62" s="592">
        <v>3</v>
      </c>
      <c r="D62" s="592"/>
      <c r="E62" s="592"/>
      <c r="F62" s="593" t="s">
        <v>25</v>
      </c>
      <c r="G62" s="39">
        <f>+G63+G66</f>
        <v>0</v>
      </c>
      <c r="H62" s="39">
        <f>+H63+H66</f>
        <v>0</v>
      </c>
      <c r="I62" s="39">
        <v>0</v>
      </c>
      <c r="J62" s="39">
        <f>+J63+J66</f>
        <v>0</v>
      </c>
      <c r="K62" s="40">
        <v>0</v>
      </c>
    </row>
    <row r="63" spans="1:11" ht="12.75" x14ac:dyDescent="0.2">
      <c r="A63" s="594">
        <v>2</v>
      </c>
      <c r="B63" s="595">
        <v>1</v>
      </c>
      <c r="C63" s="595">
        <v>3</v>
      </c>
      <c r="D63" s="595">
        <v>1</v>
      </c>
      <c r="E63" s="595"/>
      <c r="F63" s="602" t="s">
        <v>104</v>
      </c>
      <c r="G63" s="41">
        <f>SUM(F64:F65)</f>
        <v>0</v>
      </c>
      <c r="H63" s="41">
        <f>SUM(G64:G65)</f>
        <v>0</v>
      </c>
      <c r="I63" s="41">
        <v>0</v>
      </c>
      <c r="J63" s="41">
        <f>SUM(I64:I65)</f>
        <v>0</v>
      </c>
      <c r="K63" s="42">
        <v>0</v>
      </c>
    </row>
    <row r="64" spans="1:11" ht="12.75" x14ac:dyDescent="0.2">
      <c r="A64" s="603">
        <v>2</v>
      </c>
      <c r="B64" s="604">
        <v>1</v>
      </c>
      <c r="C64" s="604">
        <v>3</v>
      </c>
      <c r="D64" s="604">
        <v>1</v>
      </c>
      <c r="E64" s="604" t="s">
        <v>284</v>
      </c>
      <c r="F64" s="605" t="s">
        <v>105</v>
      </c>
      <c r="G64" s="53"/>
      <c r="H64" s="53"/>
      <c r="I64" s="53"/>
      <c r="J64" s="53"/>
      <c r="K64" s="74">
        <f>IFERROR(J64/$J$18*100,"0.00")</f>
        <v>0</v>
      </c>
    </row>
    <row r="65" spans="1:11" ht="12.75" x14ac:dyDescent="0.2">
      <c r="A65" s="606">
        <v>2</v>
      </c>
      <c r="B65" s="598">
        <v>1</v>
      </c>
      <c r="C65" s="598">
        <v>3</v>
      </c>
      <c r="D65" s="598">
        <v>1</v>
      </c>
      <c r="E65" s="598" t="s">
        <v>285</v>
      </c>
      <c r="F65" s="607" t="s">
        <v>106</v>
      </c>
      <c r="G65" s="43"/>
      <c r="H65" s="43"/>
      <c r="I65" s="43"/>
      <c r="J65" s="43"/>
      <c r="K65" s="72">
        <f>IFERROR(J65/$J$18*100,"0.00")</f>
        <v>0</v>
      </c>
    </row>
    <row r="66" spans="1:11" ht="12.75" x14ac:dyDescent="0.2">
      <c r="A66" s="594">
        <v>2</v>
      </c>
      <c r="B66" s="595">
        <v>1</v>
      </c>
      <c r="C66" s="595">
        <v>3</v>
      </c>
      <c r="D66" s="595">
        <v>2</v>
      </c>
      <c r="E66" s="595"/>
      <c r="F66" s="602" t="s">
        <v>107</v>
      </c>
      <c r="G66" s="41">
        <f>SUM(G67:G68)</f>
        <v>0</v>
      </c>
      <c r="H66" s="41">
        <f>SUM(H67:H68)</f>
        <v>0</v>
      </c>
      <c r="I66" s="41">
        <v>0</v>
      </c>
      <c r="J66" s="41">
        <f>SUM(J67:J68)</f>
        <v>0</v>
      </c>
      <c r="K66" s="42">
        <v>0</v>
      </c>
    </row>
    <row r="67" spans="1:11" ht="12.75" x14ac:dyDescent="0.2">
      <c r="A67" s="606">
        <v>2</v>
      </c>
      <c r="B67" s="598">
        <v>1</v>
      </c>
      <c r="C67" s="598">
        <v>3</v>
      </c>
      <c r="D67" s="598">
        <v>2</v>
      </c>
      <c r="E67" s="598" t="s">
        <v>284</v>
      </c>
      <c r="F67" s="607" t="s">
        <v>108</v>
      </c>
      <c r="G67" s="43"/>
      <c r="H67" s="43"/>
      <c r="I67" s="43"/>
      <c r="J67" s="43"/>
      <c r="K67" s="72">
        <f>IFERROR(J67/$J$18*100,"0.00")</f>
        <v>0</v>
      </c>
    </row>
    <row r="68" spans="1:11" ht="12.75" x14ac:dyDescent="0.2">
      <c r="A68" s="606">
        <v>2</v>
      </c>
      <c r="B68" s="598">
        <v>1</v>
      </c>
      <c r="C68" s="598">
        <v>3</v>
      </c>
      <c r="D68" s="598">
        <v>2</v>
      </c>
      <c r="E68" s="598" t="s">
        <v>285</v>
      </c>
      <c r="F68" s="607" t="s">
        <v>109</v>
      </c>
      <c r="G68" s="43"/>
      <c r="H68" s="43"/>
      <c r="I68" s="43"/>
      <c r="J68" s="43"/>
      <c r="K68" s="72">
        <f>IFERROR(J68/$J$18*100,"0.00")</f>
        <v>0</v>
      </c>
    </row>
    <row r="69" spans="1:11" ht="12.75" x14ac:dyDescent="0.2">
      <c r="A69" s="591">
        <v>2</v>
      </c>
      <c r="B69" s="592">
        <v>1</v>
      </c>
      <c r="C69" s="592">
        <v>4</v>
      </c>
      <c r="D69" s="592"/>
      <c r="E69" s="592"/>
      <c r="F69" s="593" t="s">
        <v>26</v>
      </c>
      <c r="G69" s="39">
        <f>+G70+G72</f>
        <v>0</v>
      </c>
      <c r="H69" s="39">
        <f>+H70+H72</f>
        <v>0</v>
      </c>
      <c r="I69" s="39">
        <v>0</v>
      </c>
      <c r="J69" s="39">
        <f>+J70+J72</f>
        <v>0</v>
      </c>
      <c r="K69" s="40">
        <v>0</v>
      </c>
    </row>
    <row r="70" spans="1:11" ht="12.75" x14ac:dyDescent="0.2">
      <c r="A70" s="594">
        <v>2</v>
      </c>
      <c r="B70" s="595">
        <v>1</v>
      </c>
      <c r="C70" s="595">
        <v>4</v>
      </c>
      <c r="D70" s="595">
        <v>1</v>
      </c>
      <c r="E70" s="595"/>
      <c r="F70" s="602" t="s">
        <v>27</v>
      </c>
      <c r="G70" s="41">
        <f>SUM(G71:G71)</f>
        <v>0</v>
      </c>
      <c r="H70" s="41">
        <f>SUM(H71:H71)</f>
        <v>0</v>
      </c>
      <c r="I70" s="41">
        <v>0</v>
      </c>
      <c r="J70" s="41">
        <f>SUM(J71:J71)</f>
        <v>0</v>
      </c>
      <c r="K70" s="42" t="s">
        <v>1892</v>
      </c>
    </row>
    <row r="71" spans="1:11" ht="12.75" x14ac:dyDescent="0.2">
      <c r="A71" s="597">
        <v>2</v>
      </c>
      <c r="B71" s="598">
        <v>1</v>
      </c>
      <c r="C71" s="598">
        <v>4</v>
      </c>
      <c r="D71" s="598">
        <v>1</v>
      </c>
      <c r="E71" s="598" t="s">
        <v>284</v>
      </c>
      <c r="F71" s="600" t="s">
        <v>27</v>
      </c>
      <c r="G71" s="43"/>
      <c r="H71" s="43"/>
      <c r="I71" s="43"/>
      <c r="J71" s="43"/>
      <c r="K71" s="72">
        <f>IFERROR(J71/$J$18*100,"0.00")</f>
        <v>0</v>
      </c>
    </row>
    <row r="72" spans="1:11" ht="12.75" x14ac:dyDescent="0.2">
      <c r="A72" s="594">
        <v>2</v>
      </c>
      <c r="B72" s="595">
        <v>1</v>
      </c>
      <c r="C72" s="595">
        <v>4</v>
      </c>
      <c r="D72" s="595">
        <v>2</v>
      </c>
      <c r="E72" s="595"/>
      <c r="F72" s="602" t="s">
        <v>110</v>
      </c>
      <c r="G72" s="41">
        <f>SUM(G73:G76)</f>
        <v>0</v>
      </c>
      <c r="H72" s="41">
        <f>SUM(H73:H76)</f>
        <v>0</v>
      </c>
      <c r="I72" s="41">
        <v>0</v>
      </c>
      <c r="J72" s="41">
        <f>SUM(J73:J76)</f>
        <v>0</v>
      </c>
      <c r="K72" s="42">
        <v>0</v>
      </c>
    </row>
    <row r="73" spans="1:11" ht="12.75" x14ac:dyDescent="0.2">
      <c r="A73" s="597">
        <v>2</v>
      </c>
      <c r="B73" s="598">
        <v>1</v>
      </c>
      <c r="C73" s="598">
        <v>4</v>
      </c>
      <c r="D73" s="598">
        <v>2</v>
      </c>
      <c r="E73" s="598" t="s">
        <v>284</v>
      </c>
      <c r="F73" s="600" t="s">
        <v>111</v>
      </c>
      <c r="G73" s="43"/>
      <c r="H73" s="43"/>
      <c r="I73" s="43"/>
      <c r="J73" s="71">
        <f>SUBTOTAL(9,G73:I73)</f>
        <v>0</v>
      </c>
      <c r="K73" s="72">
        <f>IFERROR(J73/$J$18*100,"0.00")</f>
        <v>0</v>
      </c>
    </row>
    <row r="74" spans="1:11" ht="12.75" x14ac:dyDescent="0.2">
      <c r="A74" s="597">
        <v>2</v>
      </c>
      <c r="B74" s="598">
        <v>1</v>
      </c>
      <c r="C74" s="598">
        <v>4</v>
      </c>
      <c r="D74" s="598">
        <v>2</v>
      </c>
      <c r="E74" s="598" t="s">
        <v>285</v>
      </c>
      <c r="F74" s="600" t="s">
        <v>112</v>
      </c>
      <c r="G74" s="43"/>
      <c r="H74" s="43"/>
      <c r="I74" s="43"/>
      <c r="J74" s="71">
        <f>SUBTOTAL(9,G74:I74)</f>
        <v>0</v>
      </c>
      <c r="K74" s="72">
        <f>IFERROR(J74/$J$18*100,"0.00")</f>
        <v>0</v>
      </c>
    </row>
    <row r="75" spans="1:11" ht="12.75" x14ac:dyDescent="0.2">
      <c r="A75" s="597">
        <v>2</v>
      </c>
      <c r="B75" s="598">
        <v>1</v>
      </c>
      <c r="C75" s="598">
        <v>4</v>
      </c>
      <c r="D75" s="598">
        <v>2</v>
      </c>
      <c r="E75" s="598" t="s">
        <v>286</v>
      </c>
      <c r="F75" s="600" t="s">
        <v>113</v>
      </c>
      <c r="G75" s="43"/>
      <c r="H75" s="43"/>
      <c r="I75" s="43"/>
      <c r="J75" s="71">
        <f>SUBTOTAL(9,G75:I75)</f>
        <v>0</v>
      </c>
      <c r="K75" s="72">
        <f>IFERROR(J75/$J$18*100,"0.00")</f>
        <v>0</v>
      </c>
    </row>
    <row r="76" spans="1:11" ht="12.75" x14ac:dyDescent="0.2">
      <c r="A76" s="597">
        <v>2</v>
      </c>
      <c r="B76" s="598">
        <v>1</v>
      </c>
      <c r="C76" s="598">
        <v>4</v>
      </c>
      <c r="D76" s="598">
        <v>2</v>
      </c>
      <c r="E76" s="598" t="s">
        <v>287</v>
      </c>
      <c r="F76" s="600" t="s">
        <v>310</v>
      </c>
      <c r="G76" s="43"/>
      <c r="H76" s="43"/>
      <c r="I76" s="43"/>
      <c r="J76" s="71">
        <f>SUBTOTAL(9,G76:I76)</f>
        <v>0</v>
      </c>
      <c r="K76" s="72">
        <f>IFERROR(J76/$J$18*100,"0.00")</f>
        <v>0</v>
      </c>
    </row>
    <row r="77" spans="1:11" ht="12.75" x14ac:dyDescent="0.2">
      <c r="A77" s="591">
        <v>2</v>
      </c>
      <c r="B77" s="592">
        <v>1</v>
      </c>
      <c r="C77" s="592">
        <v>5</v>
      </c>
      <c r="D77" s="592"/>
      <c r="E77" s="592"/>
      <c r="F77" s="593" t="s">
        <v>311</v>
      </c>
      <c r="G77" s="39">
        <f>+G78+G80+G82+G84</f>
        <v>0</v>
      </c>
      <c r="H77" s="39">
        <f>+H78+H80+H82+H84</f>
        <v>2369429.96</v>
      </c>
      <c r="I77" s="39">
        <f t="shared" ref="I77:J77" si="14">+I78+I80+I82+I84</f>
        <v>0</v>
      </c>
      <c r="J77" s="39">
        <f t="shared" si="14"/>
        <v>2369429.96</v>
      </c>
      <c r="K77" s="40">
        <v>0</v>
      </c>
    </row>
    <row r="78" spans="1:11" ht="12.75" x14ac:dyDescent="0.2">
      <c r="A78" s="594">
        <v>2</v>
      </c>
      <c r="B78" s="595">
        <v>1</v>
      </c>
      <c r="C78" s="595">
        <v>5</v>
      </c>
      <c r="D78" s="595">
        <v>1</v>
      </c>
      <c r="E78" s="595"/>
      <c r="F78" s="596" t="s">
        <v>114</v>
      </c>
      <c r="G78" s="41">
        <f>SUM(G79:G79)</f>
        <v>0</v>
      </c>
      <c r="H78" s="41">
        <f>SUM(H79:H79)</f>
        <v>1156589.3999999999</v>
      </c>
      <c r="I78" s="41">
        <f t="shared" ref="I78:J78" si="15">SUM(I79:I79)</f>
        <v>0</v>
      </c>
      <c r="J78" s="41">
        <f t="shared" si="15"/>
        <v>1156589.3999999999</v>
      </c>
      <c r="K78" s="42" t="s">
        <v>1892</v>
      </c>
    </row>
    <row r="79" spans="1:11" ht="12.75" x14ac:dyDescent="0.2">
      <c r="A79" s="597">
        <v>2</v>
      </c>
      <c r="B79" s="598">
        <v>1</v>
      </c>
      <c r="C79" s="598">
        <v>5</v>
      </c>
      <c r="D79" s="598">
        <v>1</v>
      </c>
      <c r="E79" s="598" t="s">
        <v>284</v>
      </c>
      <c r="F79" s="600" t="s">
        <v>114</v>
      </c>
      <c r="G79" s="43"/>
      <c r="H79" s="43">
        <v>1156589.3999999999</v>
      </c>
      <c r="I79" s="43"/>
      <c r="J79" s="71">
        <f>SUBTOTAL(9,G79:I79)</f>
        <v>1156589.3999999999</v>
      </c>
      <c r="K79" s="72">
        <f>IFERROR(J79/$J$18*100,"0.00")</f>
        <v>0.37283601712955089</v>
      </c>
    </row>
    <row r="80" spans="1:11" ht="12.75" x14ac:dyDescent="0.2">
      <c r="A80" s="594">
        <v>2</v>
      </c>
      <c r="B80" s="595">
        <v>1</v>
      </c>
      <c r="C80" s="595">
        <v>5</v>
      </c>
      <c r="D80" s="595">
        <v>2</v>
      </c>
      <c r="E80" s="595"/>
      <c r="F80" s="602" t="s">
        <v>115</v>
      </c>
      <c r="G80" s="41">
        <f>SUM(G81:G81)</f>
        <v>0</v>
      </c>
      <c r="H80" s="41">
        <f>SUM(H81:H81)</f>
        <v>1070474.6000000001</v>
      </c>
      <c r="I80" s="41">
        <f t="shared" ref="I80:J80" si="16">SUM(I81:I81)</f>
        <v>0</v>
      </c>
      <c r="J80" s="41">
        <f t="shared" si="16"/>
        <v>1070474.6000000001</v>
      </c>
      <c r="K80" s="42" t="s">
        <v>1892</v>
      </c>
    </row>
    <row r="81" spans="1:11" ht="12.75" x14ac:dyDescent="0.2">
      <c r="A81" s="597">
        <v>2</v>
      </c>
      <c r="B81" s="598">
        <v>1</v>
      </c>
      <c r="C81" s="598">
        <v>5</v>
      </c>
      <c r="D81" s="598">
        <v>2</v>
      </c>
      <c r="E81" s="598" t="s">
        <v>284</v>
      </c>
      <c r="F81" s="600" t="s">
        <v>115</v>
      </c>
      <c r="G81" s="43"/>
      <c r="H81" s="43">
        <v>1070474.6000000001</v>
      </c>
      <c r="I81" s="43"/>
      <c r="J81" s="71">
        <f>SUBTOTAL(9,G81:I81)</f>
        <v>1070474.6000000001</v>
      </c>
      <c r="K81" s="72">
        <f>IFERROR(J81/$J$18*100,"0.00")</f>
        <v>0.34507620967505775</v>
      </c>
    </row>
    <row r="82" spans="1:11" ht="12.75" x14ac:dyDescent="0.2">
      <c r="A82" s="594">
        <v>2</v>
      </c>
      <c r="B82" s="595">
        <v>1</v>
      </c>
      <c r="C82" s="595">
        <v>5</v>
      </c>
      <c r="D82" s="595">
        <v>3</v>
      </c>
      <c r="E82" s="595"/>
      <c r="F82" s="602" t="s">
        <v>116</v>
      </c>
      <c r="G82" s="41">
        <f>SUM(G83:G83)</f>
        <v>0</v>
      </c>
      <c r="H82" s="41">
        <f>SUM(H83:H83)</f>
        <v>142365.96</v>
      </c>
      <c r="I82" s="41">
        <f t="shared" ref="I82:J82" si="17">SUM(I83:I83)</f>
        <v>0</v>
      </c>
      <c r="J82" s="41">
        <f t="shared" si="17"/>
        <v>142365.96</v>
      </c>
      <c r="K82" s="42" t="s">
        <v>1892</v>
      </c>
    </row>
    <row r="83" spans="1:11" ht="12.75" x14ac:dyDescent="0.2">
      <c r="A83" s="597">
        <v>2</v>
      </c>
      <c r="B83" s="598">
        <v>1</v>
      </c>
      <c r="C83" s="598">
        <v>5</v>
      </c>
      <c r="D83" s="598">
        <v>3</v>
      </c>
      <c r="E83" s="598" t="s">
        <v>284</v>
      </c>
      <c r="F83" s="600" t="s">
        <v>116</v>
      </c>
      <c r="G83" s="43"/>
      <c r="H83" s="43">
        <v>142365.96</v>
      </c>
      <c r="I83" s="43"/>
      <c r="J83" s="71">
        <f>SUBTOTAL(9,G83:I83)</f>
        <v>142365.96</v>
      </c>
      <c r="K83" s="72">
        <f>IFERROR(J83/$J$18*100,"0.00")</f>
        <v>4.5892827222197403E-2</v>
      </c>
    </row>
    <row r="84" spans="1:11" ht="12.75" x14ac:dyDescent="0.2">
      <c r="A84" s="594">
        <v>2</v>
      </c>
      <c r="B84" s="595">
        <v>1</v>
      </c>
      <c r="C84" s="595">
        <v>5</v>
      </c>
      <c r="D84" s="595">
        <v>4</v>
      </c>
      <c r="E84" s="595"/>
      <c r="F84" s="602" t="s">
        <v>117</v>
      </c>
      <c r="G84" s="41">
        <f>SUM(G85:G85)</f>
        <v>0</v>
      </c>
      <c r="H84" s="41">
        <f>SUM(H85:H85)</f>
        <v>0</v>
      </c>
      <c r="I84" s="41">
        <f t="shared" ref="I84:J84" si="18">SUM(I85:I85)</f>
        <v>0</v>
      </c>
      <c r="J84" s="41">
        <f t="shared" si="18"/>
        <v>0</v>
      </c>
      <c r="K84" s="42" t="s">
        <v>1892</v>
      </c>
    </row>
    <row r="85" spans="1:11" ht="12.75" x14ac:dyDescent="0.2">
      <c r="A85" s="597">
        <v>2</v>
      </c>
      <c r="B85" s="598">
        <v>1</v>
      </c>
      <c r="C85" s="598">
        <v>5</v>
      </c>
      <c r="D85" s="598">
        <v>4</v>
      </c>
      <c r="E85" s="598" t="s">
        <v>284</v>
      </c>
      <c r="F85" s="600" t="s">
        <v>117</v>
      </c>
      <c r="G85" s="43"/>
      <c r="H85" s="43"/>
      <c r="I85" s="43"/>
      <c r="J85" s="71">
        <f>SUBTOTAL(9,G85:I85)</f>
        <v>0</v>
      </c>
      <c r="K85" s="72">
        <f>IFERROR(J85/$J$18*100,"0.00")</f>
        <v>0</v>
      </c>
    </row>
    <row r="86" spans="1:11" ht="12.75" x14ac:dyDescent="0.2">
      <c r="A86" s="587">
        <v>2</v>
      </c>
      <c r="B86" s="588">
        <v>2</v>
      </c>
      <c r="C86" s="589"/>
      <c r="D86" s="589"/>
      <c r="E86" s="589"/>
      <c r="F86" s="590" t="s">
        <v>312</v>
      </c>
      <c r="G86" s="37">
        <f>+G87+G105+G110+G115+G124+G145+G164+G185</f>
        <v>2735000</v>
      </c>
      <c r="H86" s="37">
        <f>+H87+H105+H110+H115+H124+H145+H164+H185</f>
        <v>16828203.280000001</v>
      </c>
      <c r="I86" s="37">
        <f t="shared" ref="I86:J86" si="19">+I87+I105+I110+I115+I124+I145+I164+I185</f>
        <v>0</v>
      </c>
      <c r="J86" s="37">
        <f t="shared" si="19"/>
        <v>19563205.280000001</v>
      </c>
      <c r="K86" s="38">
        <v>0</v>
      </c>
    </row>
    <row r="87" spans="1:11" ht="12.75" x14ac:dyDescent="0.2">
      <c r="A87" s="591">
        <v>2</v>
      </c>
      <c r="B87" s="592">
        <v>2</v>
      </c>
      <c r="C87" s="592">
        <v>1</v>
      </c>
      <c r="D87" s="592"/>
      <c r="E87" s="592"/>
      <c r="F87" s="593" t="s">
        <v>11</v>
      </c>
      <c r="G87" s="39">
        <f>+G88+G90+G92+G94+G96+G98+G101+G103</f>
        <v>0</v>
      </c>
      <c r="H87" s="39">
        <f>+H88+H90+H92+H94+H96+H98+H101+H103</f>
        <v>3877300</v>
      </c>
      <c r="I87" s="39">
        <f t="shared" ref="I87:J87" si="20">+I88+I90+I92+I94+I96+I98+I101+I103</f>
        <v>0</v>
      </c>
      <c r="J87" s="39">
        <f t="shared" si="20"/>
        <v>3877300</v>
      </c>
      <c r="K87" s="40">
        <v>0</v>
      </c>
    </row>
    <row r="88" spans="1:11" ht="12.75" x14ac:dyDescent="0.2">
      <c r="A88" s="594">
        <v>2</v>
      </c>
      <c r="B88" s="595">
        <v>2</v>
      </c>
      <c r="C88" s="595">
        <v>1</v>
      </c>
      <c r="D88" s="595">
        <v>1</v>
      </c>
      <c r="E88" s="595"/>
      <c r="F88" s="596" t="s">
        <v>118</v>
      </c>
      <c r="G88" s="41">
        <f>SUM(G89:G89)</f>
        <v>0</v>
      </c>
      <c r="H88" s="41">
        <f>SUM(H89:H89)</f>
        <v>84000</v>
      </c>
      <c r="I88" s="41">
        <f t="shared" ref="I88:J88" si="21">SUM(I89:I89)</f>
        <v>0</v>
      </c>
      <c r="J88" s="41">
        <f t="shared" si="21"/>
        <v>84000</v>
      </c>
      <c r="K88" s="42" t="s">
        <v>1892</v>
      </c>
    </row>
    <row r="89" spans="1:11" ht="12.75" x14ac:dyDescent="0.2">
      <c r="A89" s="606">
        <v>2</v>
      </c>
      <c r="B89" s="598">
        <v>2</v>
      </c>
      <c r="C89" s="598">
        <v>1</v>
      </c>
      <c r="D89" s="598">
        <v>1</v>
      </c>
      <c r="E89" s="598" t="s">
        <v>284</v>
      </c>
      <c r="F89" s="607" t="s">
        <v>118</v>
      </c>
      <c r="G89" s="43"/>
      <c r="H89" s="43">
        <v>84000</v>
      </c>
      <c r="I89" s="43"/>
      <c r="J89" s="71">
        <f>SUBTOTAL(9,G89:I89)</f>
        <v>84000</v>
      </c>
      <c r="K89" s="72">
        <f>IFERROR(J89/$J$18*100,"0.00")</f>
        <v>2.7078084442830167E-2</v>
      </c>
    </row>
    <row r="90" spans="1:11" ht="12.75" x14ac:dyDescent="0.2">
      <c r="A90" s="594">
        <v>2</v>
      </c>
      <c r="B90" s="595">
        <v>2</v>
      </c>
      <c r="C90" s="595">
        <v>1</v>
      </c>
      <c r="D90" s="595">
        <v>2</v>
      </c>
      <c r="E90" s="595"/>
      <c r="F90" s="596" t="s">
        <v>119</v>
      </c>
      <c r="G90" s="41">
        <f>SUM(G91:G91)</f>
        <v>0</v>
      </c>
      <c r="H90" s="41">
        <f>SUM(H91:H91)</f>
        <v>0</v>
      </c>
      <c r="I90" s="41">
        <f t="shared" ref="I90:J90" si="22">SUM(I91:I91)</f>
        <v>0</v>
      </c>
      <c r="J90" s="41">
        <f t="shared" si="22"/>
        <v>0</v>
      </c>
      <c r="K90" s="42" t="s">
        <v>1892</v>
      </c>
    </row>
    <row r="91" spans="1:11" ht="12.75" x14ac:dyDescent="0.2">
      <c r="A91" s="606">
        <v>2</v>
      </c>
      <c r="B91" s="598">
        <v>2</v>
      </c>
      <c r="C91" s="598">
        <v>1</v>
      </c>
      <c r="D91" s="598">
        <v>2</v>
      </c>
      <c r="E91" s="598" t="s">
        <v>284</v>
      </c>
      <c r="F91" s="607" t="s">
        <v>119</v>
      </c>
      <c r="G91" s="43"/>
      <c r="H91" s="43"/>
      <c r="I91" s="43"/>
      <c r="J91" s="71">
        <f>SUBTOTAL(9,G91:I91)</f>
        <v>0</v>
      </c>
      <c r="K91" s="72">
        <f>IFERROR(J91/$J$18*100,"0.00")</f>
        <v>0</v>
      </c>
    </row>
    <row r="92" spans="1:11" ht="12.75" x14ac:dyDescent="0.2">
      <c r="A92" s="594">
        <v>2</v>
      </c>
      <c r="B92" s="595">
        <v>2</v>
      </c>
      <c r="C92" s="595">
        <v>1</v>
      </c>
      <c r="D92" s="595">
        <v>3</v>
      </c>
      <c r="E92" s="595"/>
      <c r="F92" s="596" t="s">
        <v>120</v>
      </c>
      <c r="G92" s="41">
        <f>SUM(G93:G93)</f>
        <v>0</v>
      </c>
      <c r="H92" s="41">
        <f>SUM(H93:H93)</f>
        <v>2784000</v>
      </c>
      <c r="I92" s="41">
        <f t="shared" ref="I92:J92" si="23">SUM(I93:I93)</f>
        <v>0</v>
      </c>
      <c r="J92" s="41">
        <f t="shared" si="23"/>
        <v>2784000</v>
      </c>
      <c r="K92" s="42" t="s">
        <v>1892</v>
      </c>
    </row>
    <row r="93" spans="1:11" ht="12.75" x14ac:dyDescent="0.2">
      <c r="A93" s="597">
        <v>2</v>
      </c>
      <c r="B93" s="598">
        <v>2</v>
      </c>
      <c r="C93" s="598">
        <v>1</v>
      </c>
      <c r="D93" s="598">
        <v>3</v>
      </c>
      <c r="E93" s="598" t="s">
        <v>284</v>
      </c>
      <c r="F93" s="600" t="s">
        <v>120</v>
      </c>
      <c r="G93" s="43"/>
      <c r="H93" s="43">
        <v>2784000</v>
      </c>
      <c r="I93" s="43"/>
      <c r="J93" s="71">
        <f>SUBTOTAL(9,G93:I93)</f>
        <v>2784000</v>
      </c>
      <c r="K93" s="72">
        <f>IFERROR(J93/$J$18*100,"0.00")</f>
        <v>0.89744508439094273</v>
      </c>
    </row>
    <row r="94" spans="1:11" ht="12.75" x14ac:dyDescent="0.2">
      <c r="A94" s="594">
        <v>2</v>
      </c>
      <c r="B94" s="595">
        <v>2</v>
      </c>
      <c r="C94" s="595">
        <v>1</v>
      </c>
      <c r="D94" s="595">
        <v>4</v>
      </c>
      <c r="E94" s="595"/>
      <c r="F94" s="596" t="s">
        <v>121</v>
      </c>
      <c r="G94" s="41">
        <f>SUM(G95:G95)</f>
        <v>0</v>
      </c>
      <c r="H94" s="41">
        <f>SUM(H95:H95)</f>
        <v>0</v>
      </c>
      <c r="I94" s="41">
        <f t="shared" ref="I94:J94" si="24">SUM(I95:I95)</f>
        <v>0</v>
      </c>
      <c r="J94" s="41">
        <f t="shared" si="24"/>
        <v>0</v>
      </c>
      <c r="K94" s="42" t="s">
        <v>1892</v>
      </c>
    </row>
    <row r="95" spans="1:11" ht="12.75" x14ac:dyDescent="0.2">
      <c r="A95" s="606">
        <v>2</v>
      </c>
      <c r="B95" s="598">
        <v>2</v>
      </c>
      <c r="C95" s="598">
        <v>1</v>
      </c>
      <c r="D95" s="598">
        <v>4</v>
      </c>
      <c r="E95" s="598" t="s">
        <v>284</v>
      </c>
      <c r="F95" s="607" t="s">
        <v>121</v>
      </c>
      <c r="G95" s="43"/>
      <c r="H95" s="43"/>
      <c r="I95" s="43"/>
      <c r="J95" s="71">
        <f>SUBTOTAL(9,G95:I95)</f>
        <v>0</v>
      </c>
      <c r="K95" s="72">
        <f>IFERROR(J95/$J$18*100,"0.00")</f>
        <v>0</v>
      </c>
    </row>
    <row r="96" spans="1:11" ht="12.75" x14ac:dyDescent="0.2">
      <c r="A96" s="594">
        <v>2</v>
      </c>
      <c r="B96" s="595">
        <v>2</v>
      </c>
      <c r="C96" s="595">
        <v>1</v>
      </c>
      <c r="D96" s="595">
        <v>5</v>
      </c>
      <c r="E96" s="595"/>
      <c r="F96" s="596" t="s">
        <v>122</v>
      </c>
      <c r="G96" s="41">
        <f>SUM(G97:G97)</f>
        <v>0</v>
      </c>
      <c r="H96" s="41">
        <f>SUM(H97:H97)</f>
        <v>900000</v>
      </c>
      <c r="I96" s="41">
        <f>SUM(I97:I97)</f>
        <v>0</v>
      </c>
      <c r="J96" s="41">
        <f>SUM(J97:J97)</f>
        <v>900000</v>
      </c>
      <c r="K96" s="42" t="s">
        <v>1892</v>
      </c>
    </row>
    <row r="97" spans="1:11" ht="12.75" x14ac:dyDescent="0.2">
      <c r="A97" s="606">
        <v>2</v>
      </c>
      <c r="B97" s="598">
        <v>2</v>
      </c>
      <c r="C97" s="598">
        <v>1</v>
      </c>
      <c r="D97" s="598">
        <v>5</v>
      </c>
      <c r="E97" s="598" t="s">
        <v>284</v>
      </c>
      <c r="F97" s="607" t="s">
        <v>122</v>
      </c>
      <c r="G97" s="43"/>
      <c r="H97" s="43">
        <v>900000</v>
      </c>
      <c r="I97" s="43"/>
      <c r="J97" s="71">
        <f>SUBTOTAL(9,G97:I97)</f>
        <v>900000</v>
      </c>
      <c r="K97" s="72">
        <f>IFERROR(J97/$J$18*100,"0.00")</f>
        <v>0.29012233331603754</v>
      </c>
    </row>
    <row r="98" spans="1:11" ht="12.75" x14ac:dyDescent="0.2">
      <c r="A98" s="594">
        <v>2</v>
      </c>
      <c r="B98" s="595">
        <v>2</v>
      </c>
      <c r="C98" s="595">
        <v>1</v>
      </c>
      <c r="D98" s="595">
        <v>6</v>
      </c>
      <c r="E98" s="595"/>
      <c r="F98" s="596" t="s">
        <v>12</v>
      </c>
      <c r="G98" s="41">
        <f>SUM(G99:G100)</f>
        <v>0</v>
      </c>
      <c r="H98" s="41">
        <f>SUM(H99:H100)</f>
        <v>0</v>
      </c>
      <c r="I98" s="41">
        <f>SUM(I99:I100)</f>
        <v>0</v>
      </c>
      <c r="J98" s="41">
        <f>SUM(J99:J100)</f>
        <v>0</v>
      </c>
      <c r="K98" s="42">
        <v>0</v>
      </c>
    </row>
    <row r="99" spans="1:11" ht="12.75" x14ac:dyDescent="0.2">
      <c r="A99" s="606">
        <v>2</v>
      </c>
      <c r="B99" s="598">
        <v>2</v>
      </c>
      <c r="C99" s="598">
        <v>1</v>
      </c>
      <c r="D99" s="598">
        <v>6</v>
      </c>
      <c r="E99" s="598" t="s">
        <v>284</v>
      </c>
      <c r="F99" s="607" t="s">
        <v>123</v>
      </c>
      <c r="G99" s="46"/>
      <c r="H99" s="46"/>
      <c r="I99" s="46"/>
      <c r="J99" s="71">
        <f>SUBTOTAL(9,G99:I99)</f>
        <v>0</v>
      </c>
      <c r="K99" s="72">
        <f>IFERROR(J99/$J$18*100,"0.00")</f>
        <v>0</v>
      </c>
    </row>
    <row r="100" spans="1:11" ht="12.75" x14ac:dyDescent="0.2">
      <c r="A100" s="606">
        <v>2</v>
      </c>
      <c r="B100" s="598">
        <v>2</v>
      </c>
      <c r="C100" s="598">
        <v>1</v>
      </c>
      <c r="D100" s="598">
        <v>6</v>
      </c>
      <c r="E100" s="598" t="s">
        <v>285</v>
      </c>
      <c r="F100" s="607" t="s">
        <v>124</v>
      </c>
      <c r="G100" s="46"/>
      <c r="H100" s="46"/>
      <c r="I100" s="46"/>
      <c r="J100" s="71">
        <f>SUBTOTAL(9,G100:I100)</f>
        <v>0</v>
      </c>
      <c r="K100" s="72">
        <f>IFERROR(J100/$J$18*100,"0.00")</f>
        <v>0</v>
      </c>
    </row>
    <row r="101" spans="1:11" ht="12.75" x14ac:dyDescent="0.2">
      <c r="A101" s="594">
        <v>2</v>
      </c>
      <c r="B101" s="595">
        <v>2</v>
      </c>
      <c r="C101" s="595">
        <v>1</v>
      </c>
      <c r="D101" s="595">
        <v>7</v>
      </c>
      <c r="E101" s="595"/>
      <c r="F101" s="596" t="s">
        <v>13</v>
      </c>
      <c r="G101" s="41">
        <f>SUM(G102:G102)</f>
        <v>0</v>
      </c>
      <c r="H101" s="41">
        <f>SUM(H102:H102)</f>
        <v>109300</v>
      </c>
      <c r="I101" s="41">
        <f>SUM(I102:I102)</f>
        <v>0</v>
      </c>
      <c r="J101" s="41">
        <f>SUM(J102:J102)</f>
        <v>109300</v>
      </c>
      <c r="K101" s="42" t="s">
        <v>1892</v>
      </c>
    </row>
    <row r="102" spans="1:11" ht="12.75" x14ac:dyDescent="0.2">
      <c r="A102" s="606">
        <v>2</v>
      </c>
      <c r="B102" s="598">
        <v>2</v>
      </c>
      <c r="C102" s="598">
        <v>1</v>
      </c>
      <c r="D102" s="598">
        <v>7</v>
      </c>
      <c r="E102" s="598" t="s">
        <v>284</v>
      </c>
      <c r="F102" s="607" t="s">
        <v>13</v>
      </c>
      <c r="G102" s="43"/>
      <c r="H102" s="43">
        <v>109300</v>
      </c>
      <c r="I102" s="43"/>
      <c r="J102" s="71">
        <f>SUBTOTAL(9,G102:I102)</f>
        <v>109300</v>
      </c>
      <c r="K102" s="72">
        <f>IFERROR(J102/$J$18*100,"0.00")</f>
        <v>3.523374559049211E-2</v>
      </c>
    </row>
    <row r="103" spans="1:11" ht="12.75" x14ac:dyDescent="0.2">
      <c r="A103" s="594">
        <v>2</v>
      </c>
      <c r="B103" s="595">
        <v>2</v>
      </c>
      <c r="C103" s="595">
        <v>1</v>
      </c>
      <c r="D103" s="595">
        <v>8</v>
      </c>
      <c r="E103" s="595"/>
      <c r="F103" s="596" t="s">
        <v>125</v>
      </c>
      <c r="G103" s="41">
        <f>SUM(G104:G104)</f>
        <v>0</v>
      </c>
      <c r="H103" s="41">
        <f>SUM(H104:H104)</f>
        <v>0</v>
      </c>
      <c r="I103" s="41">
        <f>SUM(I104:I104)</f>
        <v>0</v>
      </c>
      <c r="J103" s="41">
        <f>SUM(J104:J104)</f>
        <v>0</v>
      </c>
      <c r="K103" s="42" t="s">
        <v>1892</v>
      </c>
    </row>
    <row r="104" spans="1:11" ht="12.75" x14ac:dyDescent="0.2">
      <c r="A104" s="597">
        <v>2</v>
      </c>
      <c r="B104" s="598">
        <v>2</v>
      </c>
      <c r="C104" s="598">
        <v>1</v>
      </c>
      <c r="D104" s="598">
        <v>8</v>
      </c>
      <c r="E104" s="598" t="s">
        <v>284</v>
      </c>
      <c r="F104" s="600" t="s">
        <v>125</v>
      </c>
      <c r="G104" s="43"/>
      <c r="H104" s="43"/>
      <c r="I104" s="43"/>
      <c r="J104" s="71">
        <f>SUBTOTAL(9,G104:I104)</f>
        <v>0</v>
      </c>
      <c r="K104" s="72">
        <f>IFERROR(J104/$J$18*100,"0.00")</f>
        <v>0</v>
      </c>
    </row>
    <row r="105" spans="1:11" ht="12.75" x14ac:dyDescent="0.2">
      <c r="A105" s="591">
        <v>2</v>
      </c>
      <c r="B105" s="592">
        <v>2</v>
      </c>
      <c r="C105" s="592">
        <v>2</v>
      </c>
      <c r="D105" s="592"/>
      <c r="E105" s="592"/>
      <c r="F105" s="593" t="s">
        <v>313</v>
      </c>
      <c r="G105" s="39">
        <f>+G106+G108</f>
        <v>0</v>
      </c>
      <c r="H105" s="39">
        <f>+H106+H108</f>
        <v>0</v>
      </c>
      <c r="I105" s="39">
        <f>+I106+I108</f>
        <v>0</v>
      </c>
      <c r="J105" s="39">
        <f>+J106+J108</f>
        <v>0</v>
      </c>
      <c r="K105" s="40">
        <v>0</v>
      </c>
    </row>
    <row r="106" spans="1:11" ht="12.75" x14ac:dyDescent="0.2">
      <c r="A106" s="594">
        <v>2</v>
      </c>
      <c r="B106" s="595">
        <v>2</v>
      </c>
      <c r="C106" s="595">
        <v>2</v>
      </c>
      <c r="D106" s="595">
        <v>1</v>
      </c>
      <c r="E106" s="595"/>
      <c r="F106" s="596" t="s">
        <v>126</v>
      </c>
      <c r="G106" s="41">
        <f>SUM(G107:G107)</f>
        <v>0</v>
      </c>
      <c r="H106" s="41">
        <f>SUM(H107:H107)</f>
        <v>0</v>
      </c>
      <c r="I106" s="41">
        <f>SUM(I107:I107)</f>
        <v>0</v>
      </c>
      <c r="J106" s="41">
        <f>SUM(J107:J107)</f>
        <v>0</v>
      </c>
      <c r="K106" s="42" t="s">
        <v>1892</v>
      </c>
    </row>
    <row r="107" spans="1:11" ht="12.75" x14ac:dyDescent="0.2">
      <c r="A107" s="597">
        <v>2</v>
      </c>
      <c r="B107" s="598">
        <v>2</v>
      </c>
      <c r="C107" s="598">
        <v>2</v>
      </c>
      <c r="D107" s="598">
        <v>1</v>
      </c>
      <c r="E107" s="598" t="s">
        <v>284</v>
      </c>
      <c r="F107" s="600" t="s">
        <v>126</v>
      </c>
      <c r="G107" s="43"/>
      <c r="H107" s="43"/>
      <c r="I107" s="43"/>
      <c r="J107" s="43"/>
      <c r="K107" s="72">
        <f>IFERROR(J107/$J$18*100,"0.00")</f>
        <v>0</v>
      </c>
    </row>
    <row r="108" spans="1:11" ht="12.75" x14ac:dyDescent="0.2">
      <c r="A108" s="594">
        <v>2</v>
      </c>
      <c r="B108" s="595">
        <v>2</v>
      </c>
      <c r="C108" s="595">
        <v>2</v>
      </c>
      <c r="D108" s="595">
        <v>2</v>
      </c>
      <c r="E108" s="595"/>
      <c r="F108" s="596" t="s">
        <v>127</v>
      </c>
      <c r="G108" s="41">
        <f>SUM(G109:G109)</f>
        <v>0</v>
      </c>
      <c r="H108" s="41">
        <f>SUM(H109:H109)</f>
        <v>0</v>
      </c>
      <c r="I108" s="41">
        <f>SUM(I109:I109)</f>
        <v>0</v>
      </c>
      <c r="J108" s="41">
        <f>SUM(J109:J109)</f>
        <v>0</v>
      </c>
      <c r="K108" s="42" t="s">
        <v>1892</v>
      </c>
    </row>
    <row r="109" spans="1:11" ht="12.75" x14ac:dyDescent="0.2">
      <c r="A109" s="597">
        <v>2</v>
      </c>
      <c r="B109" s="598">
        <v>2</v>
      </c>
      <c r="C109" s="598">
        <v>2</v>
      </c>
      <c r="D109" s="598">
        <v>2</v>
      </c>
      <c r="E109" s="598" t="s">
        <v>284</v>
      </c>
      <c r="F109" s="600" t="s">
        <v>127</v>
      </c>
      <c r="G109" s="43"/>
      <c r="H109" s="43"/>
      <c r="I109" s="43"/>
      <c r="J109" s="43"/>
      <c r="K109" s="72">
        <f>IFERROR(J109/$J$18*100,"0.00")</f>
        <v>0</v>
      </c>
    </row>
    <row r="110" spans="1:11" ht="12.75" x14ac:dyDescent="0.2">
      <c r="A110" s="591">
        <v>2</v>
      </c>
      <c r="B110" s="592">
        <v>2</v>
      </c>
      <c r="C110" s="592">
        <v>3</v>
      </c>
      <c r="D110" s="592"/>
      <c r="E110" s="592"/>
      <c r="F110" s="593" t="s">
        <v>14</v>
      </c>
      <c r="G110" s="39">
        <f>+G111+G113</f>
        <v>2735000</v>
      </c>
      <c r="H110" s="39">
        <f>+H111+H113</f>
        <v>0</v>
      </c>
      <c r="I110" s="39">
        <f>+I111+I113</f>
        <v>0</v>
      </c>
      <c r="J110" s="39">
        <f>+J111+J113</f>
        <v>2735000</v>
      </c>
      <c r="K110" s="40">
        <v>0</v>
      </c>
    </row>
    <row r="111" spans="1:11" ht="12.75" x14ac:dyDescent="0.2">
      <c r="A111" s="594">
        <v>2</v>
      </c>
      <c r="B111" s="595">
        <v>2</v>
      </c>
      <c r="C111" s="595">
        <v>3</v>
      </c>
      <c r="D111" s="595">
        <v>1</v>
      </c>
      <c r="E111" s="595"/>
      <c r="F111" s="596" t="s">
        <v>128</v>
      </c>
      <c r="G111" s="41">
        <f>SUM(G112:G112)</f>
        <v>2735000</v>
      </c>
      <c r="H111" s="41">
        <f>SUM(H112:H112)</f>
        <v>0</v>
      </c>
      <c r="I111" s="41">
        <f>SUM(I112:I112)</f>
        <v>0</v>
      </c>
      <c r="J111" s="41">
        <f>SUM(J112:J112)</f>
        <v>2735000</v>
      </c>
      <c r="K111" s="42" t="s">
        <v>1892</v>
      </c>
    </row>
    <row r="112" spans="1:11" ht="12.75" x14ac:dyDescent="0.2">
      <c r="A112" s="597">
        <v>2</v>
      </c>
      <c r="B112" s="598">
        <v>2</v>
      </c>
      <c r="C112" s="598">
        <v>3</v>
      </c>
      <c r="D112" s="598">
        <v>1</v>
      </c>
      <c r="E112" s="598" t="s">
        <v>284</v>
      </c>
      <c r="F112" s="600" t="s">
        <v>128</v>
      </c>
      <c r="G112" s="43">
        <v>2735000</v>
      </c>
      <c r="H112" s="43"/>
      <c r="I112" s="43"/>
      <c r="J112" s="71">
        <f>SUBTOTAL(9,G112:I112)</f>
        <v>2735000</v>
      </c>
      <c r="K112" s="72">
        <f>IFERROR(J112/$J$18*100,"0.00")</f>
        <v>0.88164953513262512</v>
      </c>
    </row>
    <row r="113" spans="1:11" ht="12.75" x14ac:dyDescent="0.2">
      <c r="A113" s="594">
        <v>2</v>
      </c>
      <c r="B113" s="595">
        <v>2</v>
      </c>
      <c r="C113" s="595">
        <v>3</v>
      </c>
      <c r="D113" s="595">
        <v>2</v>
      </c>
      <c r="E113" s="595"/>
      <c r="F113" s="596" t="s">
        <v>129</v>
      </c>
      <c r="G113" s="41">
        <f>SUM(G114:G114)</f>
        <v>0</v>
      </c>
      <c r="H113" s="41">
        <f>SUM(H114:H114)</f>
        <v>0</v>
      </c>
      <c r="I113" s="41">
        <f>SUM(I114:I114)</f>
        <v>0</v>
      </c>
      <c r="J113" s="41">
        <f>SUM(J114:J114)</f>
        <v>0</v>
      </c>
      <c r="K113" s="42" t="s">
        <v>1892</v>
      </c>
    </row>
    <row r="114" spans="1:11" ht="12.75" x14ac:dyDescent="0.2">
      <c r="A114" s="606">
        <v>2</v>
      </c>
      <c r="B114" s="598">
        <v>2</v>
      </c>
      <c r="C114" s="598">
        <v>3</v>
      </c>
      <c r="D114" s="598">
        <v>2</v>
      </c>
      <c r="E114" s="598" t="s">
        <v>284</v>
      </c>
      <c r="F114" s="607" t="s">
        <v>129</v>
      </c>
      <c r="G114" s="43"/>
      <c r="H114" s="43"/>
      <c r="I114" s="43"/>
      <c r="J114" s="71">
        <f>SUBTOTAL(9,G114:I114)</f>
        <v>0</v>
      </c>
      <c r="K114" s="72">
        <f>IFERROR(J114/$J$18*100,"0.00")</f>
        <v>0</v>
      </c>
    </row>
    <row r="115" spans="1:11" ht="12.75" x14ac:dyDescent="0.2">
      <c r="A115" s="591">
        <v>2</v>
      </c>
      <c r="B115" s="592">
        <v>2</v>
      </c>
      <c r="C115" s="592">
        <v>4</v>
      </c>
      <c r="D115" s="592"/>
      <c r="E115" s="592"/>
      <c r="F115" s="593" t="s">
        <v>130</v>
      </c>
      <c r="G115" s="39">
        <f>+G116+G118+G120+G122</f>
        <v>0</v>
      </c>
      <c r="H115" s="39">
        <f>+H116+H118+H120+H122</f>
        <v>0</v>
      </c>
      <c r="I115" s="39">
        <f>+I116+I118+I120+I122</f>
        <v>0</v>
      </c>
      <c r="J115" s="39">
        <f>+J116+J118+J120+J122</f>
        <v>0</v>
      </c>
      <c r="K115" s="40">
        <v>0</v>
      </c>
    </row>
    <row r="116" spans="1:11" ht="12.75" x14ac:dyDescent="0.2">
      <c r="A116" s="594">
        <v>2</v>
      </c>
      <c r="B116" s="595">
        <v>2</v>
      </c>
      <c r="C116" s="595">
        <v>4</v>
      </c>
      <c r="D116" s="595">
        <v>1</v>
      </c>
      <c r="E116" s="595"/>
      <c r="F116" s="602" t="s">
        <v>1895</v>
      </c>
      <c r="G116" s="41">
        <f>SUM(G117:G117)</f>
        <v>0</v>
      </c>
      <c r="H116" s="41">
        <f>SUM(H117:H117)</f>
        <v>0</v>
      </c>
      <c r="I116" s="41">
        <f>SUM(I117:I117)</f>
        <v>0</v>
      </c>
      <c r="J116" s="41">
        <f>SUM(J117:J117)</f>
        <v>0</v>
      </c>
      <c r="K116" s="42" t="s">
        <v>1892</v>
      </c>
    </row>
    <row r="117" spans="1:11" ht="12.75" x14ac:dyDescent="0.2">
      <c r="A117" s="597">
        <v>2</v>
      </c>
      <c r="B117" s="598">
        <v>2</v>
      </c>
      <c r="C117" s="598">
        <v>4</v>
      </c>
      <c r="D117" s="598">
        <v>1</v>
      </c>
      <c r="E117" s="598" t="s">
        <v>284</v>
      </c>
      <c r="F117" s="599" t="s">
        <v>1895</v>
      </c>
      <c r="G117" s="43"/>
      <c r="H117" s="43"/>
      <c r="I117" s="43"/>
      <c r="J117" s="43"/>
      <c r="K117" s="72">
        <f>IFERROR(J117/$J$18*100,"0.00")</f>
        <v>0</v>
      </c>
    </row>
    <row r="118" spans="1:11" ht="12.75" x14ac:dyDescent="0.2">
      <c r="A118" s="594">
        <v>2</v>
      </c>
      <c r="B118" s="595">
        <v>2</v>
      </c>
      <c r="C118" s="595">
        <v>4</v>
      </c>
      <c r="D118" s="595">
        <v>2</v>
      </c>
      <c r="E118" s="595"/>
      <c r="F118" s="602" t="s">
        <v>15</v>
      </c>
      <c r="G118" s="41">
        <f>SUM(G119:G119)</f>
        <v>0</v>
      </c>
      <c r="H118" s="41">
        <f>SUM(H119:H119)</f>
        <v>0</v>
      </c>
      <c r="I118" s="41">
        <f>SUM(I119:I119)</f>
        <v>0</v>
      </c>
      <c r="J118" s="41">
        <f>SUM(J119:J119)</f>
        <v>0</v>
      </c>
      <c r="K118" s="42" t="s">
        <v>1892</v>
      </c>
    </row>
    <row r="119" spans="1:11" ht="12.75" x14ac:dyDescent="0.2">
      <c r="A119" s="606">
        <v>2</v>
      </c>
      <c r="B119" s="598">
        <v>2</v>
      </c>
      <c r="C119" s="598">
        <v>4</v>
      </c>
      <c r="D119" s="598">
        <v>2</v>
      </c>
      <c r="E119" s="598" t="s">
        <v>284</v>
      </c>
      <c r="F119" s="607" t="s">
        <v>15</v>
      </c>
      <c r="G119" s="43"/>
      <c r="H119" s="43"/>
      <c r="I119" s="43"/>
      <c r="J119" s="43"/>
      <c r="K119" s="72">
        <f>IFERROR(J119/$J$18*100,"0.00")</f>
        <v>0</v>
      </c>
    </row>
    <row r="120" spans="1:11" ht="12.75" x14ac:dyDescent="0.2">
      <c r="A120" s="594">
        <v>2</v>
      </c>
      <c r="B120" s="595">
        <v>2</v>
      </c>
      <c r="C120" s="595">
        <v>4</v>
      </c>
      <c r="D120" s="595">
        <v>3</v>
      </c>
      <c r="E120" s="595"/>
      <c r="F120" s="602" t="s">
        <v>28</v>
      </c>
      <c r="G120" s="41">
        <f>SUM(G121:G121)</f>
        <v>0</v>
      </c>
      <c r="H120" s="41">
        <f>SUM(H121:H121)</f>
        <v>0</v>
      </c>
      <c r="I120" s="41">
        <f>SUM(I121:I121)</f>
        <v>0</v>
      </c>
      <c r="J120" s="41">
        <f>SUM(J121:J121)</f>
        <v>0</v>
      </c>
      <c r="K120" s="42" t="s">
        <v>1892</v>
      </c>
    </row>
    <row r="121" spans="1:11" ht="12.75" x14ac:dyDescent="0.2">
      <c r="A121" s="606">
        <v>2</v>
      </c>
      <c r="B121" s="598">
        <v>2</v>
      </c>
      <c r="C121" s="598">
        <v>4</v>
      </c>
      <c r="D121" s="598">
        <v>3</v>
      </c>
      <c r="E121" s="598" t="s">
        <v>284</v>
      </c>
      <c r="F121" s="607" t="s">
        <v>28</v>
      </c>
      <c r="G121" s="43"/>
      <c r="H121" s="43"/>
      <c r="I121" s="43"/>
      <c r="J121" s="43"/>
      <c r="K121" s="72">
        <f>IFERROR(J121/$J$18*100,"0.00")</f>
        <v>0</v>
      </c>
    </row>
    <row r="122" spans="1:11" ht="12.75" x14ac:dyDescent="0.2">
      <c r="A122" s="594">
        <v>2</v>
      </c>
      <c r="B122" s="595">
        <v>2</v>
      </c>
      <c r="C122" s="595">
        <v>4</v>
      </c>
      <c r="D122" s="595">
        <v>4</v>
      </c>
      <c r="E122" s="595"/>
      <c r="F122" s="602" t="s">
        <v>131</v>
      </c>
      <c r="G122" s="41">
        <f>SUM(G123:G123)</f>
        <v>0</v>
      </c>
      <c r="H122" s="41">
        <f>SUM(H123:H123)</f>
        <v>0</v>
      </c>
      <c r="I122" s="41">
        <f>SUM(I123:I123)</f>
        <v>0</v>
      </c>
      <c r="J122" s="41">
        <f>SUM(J123:J123)</f>
        <v>0</v>
      </c>
      <c r="K122" s="42" t="s">
        <v>1892</v>
      </c>
    </row>
    <row r="123" spans="1:11" ht="12.75" x14ac:dyDescent="0.2">
      <c r="A123" s="606">
        <v>2</v>
      </c>
      <c r="B123" s="598">
        <v>2</v>
      </c>
      <c r="C123" s="598">
        <v>4</v>
      </c>
      <c r="D123" s="598">
        <v>4</v>
      </c>
      <c r="E123" s="598" t="s">
        <v>284</v>
      </c>
      <c r="F123" s="607" t="s">
        <v>131</v>
      </c>
      <c r="G123" s="43"/>
      <c r="H123" s="43"/>
      <c r="I123" s="43"/>
      <c r="J123" s="43"/>
      <c r="K123" s="72">
        <f>IFERROR(J123/$J$18*100,"0.00")</f>
        <v>0</v>
      </c>
    </row>
    <row r="124" spans="1:11" ht="12.75" x14ac:dyDescent="0.2">
      <c r="A124" s="591">
        <v>2</v>
      </c>
      <c r="B124" s="592">
        <v>2</v>
      </c>
      <c r="C124" s="592">
        <v>5</v>
      </c>
      <c r="D124" s="592"/>
      <c r="E124" s="592"/>
      <c r="F124" s="593" t="s">
        <v>132</v>
      </c>
      <c r="G124" s="39">
        <f>+G127+G129+G135+G137+G139+G141+G143</f>
        <v>0</v>
      </c>
      <c r="H124" s="39">
        <f>+H127+H129+H135+H137+H139+H141+H143</f>
        <v>0</v>
      </c>
      <c r="I124" s="39">
        <f>+I127+I129+I135+I137+I139+I141+I143</f>
        <v>0</v>
      </c>
      <c r="J124" s="39">
        <f>+J127+J129+J135+J137+J139+J141+J143</f>
        <v>0</v>
      </c>
      <c r="K124" s="40">
        <v>0</v>
      </c>
    </row>
    <row r="125" spans="1:11" ht="12.75" x14ac:dyDescent="0.2">
      <c r="A125" s="594">
        <v>2</v>
      </c>
      <c r="B125" s="595">
        <v>2</v>
      </c>
      <c r="C125" s="595">
        <v>5</v>
      </c>
      <c r="D125" s="595">
        <v>1</v>
      </c>
      <c r="E125" s="595"/>
      <c r="F125" s="602" t="s">
        <v>133</v>
      </c>
      <c r="G125" s="41">
        <f>SUM(G126:G126)</f>
        <v>0</v>
      </c>
      <c r="H125" s="41">
        <f>SUM(H126:H126)</f>
        <v>3546800.04</v>
      </c>
      <c r="I125" s="41">
        <f>SUM(I126:I126)</f>
        <v>0</v>
      </c>
      <c r="J125" s="41">
        <f>SUM(J126:J126)</f>
        <v>3546800.04</v>
      </c>
      <c r="K125" s="42" t="s">
        <v>1892</v>
      </c>
    </row>
    <row r="126" spans="1:11" ht="12.75" x14ac:dyDescent="0.2">
      <c r="A126" s="606">
        <v>2</v>
      </c>
      <c r="B126" s="598">
        <v>2</v>
      </c>
      <c r="C126" s="598">
        <v>5</v>
      </c>
      <c r="D126" s="598">
        <v>1</v>
      </c>
      <c r="E126" s="598" t="s">
        <v>284</v>
      </c>
      <c r="F126" s="607" t="s">
        <v>133</v>
      </c>
      <c r="G126" s="43"/>
      <c r="H126" s="43">
        <v>3546800.04</v>
      </c>
      <c r="I126" s="43"/>
      <c r="J126" s="71">
        <f>SUBTOTAL(9,G126:I126)</f>
        <v>3546800.04</v>
      </c>
      <c r="K126" s="72">
        <f>IFERROR(J126/$J$18*100,"0.00")</f>
        <v>1.1433398926780169</v>
      </c>
    </row>
    <row r="127" spans="1:11" ht="12.75" x14ac:dyDescent="0.2">
      <c r="A127" s="608">
        <v>2</v>
      </c>
      <c r="B127" s="595">
        <v>2</v>
      </c>
      <c r="C127" s="595">
        <v>5</v>
      </c>
      <c r="D127" s="595">
        <v>2</v>
      </c>
      <c r="E127" s="595"/>
      <c r="F127" s="609" t="s">
        <v>1896</v>
      </c>
      <c r="G127" s="41">
        <f>SUM(G128:G128)</f>
        <v>0</v>
      </c>
      <c r="H127" s="41">
        <f>SUM(H128:H128)</f>
        <v>0</v>
      </c>
      <c r="I127" s="41">
        <f>SUM(I128:I128)</f>
        <v>0</v>
      </c>
      <c r="J127" s="41">
        <f>SUM(J128:J128)</f>
        <v>0</v>
      </c>
      <c r="K127" s="42" t="s">
        <v>1892</v>
      </c>
    </row>
    <row r="128" spans="1:11" ht="12.75" x14ac:dyDescent="0.2">
      <c r="A128" s="606">
        <v>2</v>
      </c>
      <c r="B128" s="598">
        <v>2</v>
      </c>
      <c r="C128" s="598">
        <v>5</v>
      </c>
      <c r="D128" s="598">
        <v>2</v>
      </c>
      <c r="E128" s="598" t="s">
        <v>284</v>
      </c>
      <c r="F128" s="607" t="s">
        <v>1896</v>
      </c>
      <c r="G128" s="43"/>
      <c r="H128" s="43"/>
      <c r="I128" s="43"/>
      <c r="J128" s="43"/>
      <c r="K128" s="72">
        <f>IFERROR(J128/$J$18*100,"0.00")</f>
        <v>0</v>
      </c>
    </row>
    <row r="129" spans="1:11" ht="12.75" x14ac:dyDescent="0.2">
      <c r="A129" s="610">
        <v>2</v>
      </c>
      <c r="B129" s="611">
        <v>2</v>
      </c>
      <c r="C129" s="611">
        <v>5</v>
      </c>
      <c r="D129" s="611">
        <v>3</v>
      </c>
      <c r="E129" s="611"/>
      <c r="F129" s="612" t="s">
        <v>1897</v>
      </c>
      <c r="G129" s="54">
        <f>SUM(G130:G134)</f>
        <v>0</v>
      </c>
      <c r="H129" s="54">
        <f>SUM(H130:H134)</f>
        <v>0</v>
      </c>
      <c r="I129" s="54">
        <f>SUM(I130:I134)</f>
        <v>0</v>
      </c>
      <c r="J129" s="54">
        <f>SUM(J130:J134)</f>
        <v>0</v>
      </c>
      <c r="K129" s="55">
        <v>0</v>
      </c>
    </row>
    <row r="130" spans="1:11" ht="12.75" x14ac:dyDescent="0.2">
      <c r="A130" s="606">
        <v>2</v>
      </c>
      <c r="B130" s="598">
        <v>2</v>
      </c>
      <c r="C130" s="598">
        <v>5</v>
      </c>
      <c r="D130" s="598">
        <v>3</v>
      </c>
      <c r="E130" s="598" t="s">
        <v>284</v>
      </c>
      <c r="F130" s="607" t="s">
        <v>134</v>
      </c>
      <c r="G130" s="43"/>
      <c r="H130" s="43"/>
      <c r="I130" s="43"/>
      <c r="J130" s="71">
        <f>SUBTOTAL(9,G130:I130)</f>
        <v>0</v>
      </c>
      <c r="K130" s="72">
        <f>IFERROR(J130/$J$18*100,"0.00")</f>
        <v>0</v>
      </c>
    </row>
    <row r="131" spans="1:11" ht="12.75" x14ac:dyDescent="0.2">
      <c r="A131" s="606">
        <v>2</v>
      </c>
      <c r="B131" s="598">
        <v>2</v>
      </c>
      <c r="C131" s="598">
        <v>5</v>
      </c>
      <c r="D131" s="598">
        <v>3</v>
      </c>
      <c r="E131" s="598" t="s">
        <v>285</v>
      </c>
      <c r="F131" s="607" t="s">
        <v>135</v>
      </c>
      <c r="G131" s="43"/>
      <c r="H131" s="43"/>
      <c r="I131" s="43"/>
      <c r="J131" s="71">
        <f>SUBTOTAL(9,G131:I131)</f>
        <v>0</v>
      </c>
      <c r="K131" s="72">
        <f>IFERROR(J131/$J$18*100,"0.00")</f>
        <v>0</v>
      </c>
    </row>
    <row r="132" spans="1:11" ht="12.75" x14ac:dyDescent="0.2">
      <c r="A132" s="606">
        <v>2</v>
      </c>
      <c r="B132" s="598">
        <v>2</v>
      </c>
      <c r="C132" s="598">
        <v>5</v>
      </c>
      <c r="D132" s="598">
        <v>3</v>
      </c>
      <c r="E132" s="598" t="s">
        <v>286</v>
      </c>
      <c r="F132" s="607" t="s">
        <v>136</v>
      </c>
      <c r="G132" s="43"/>
      <c r="H132" s="43"/>
      <c r="I132" s="43"/>
      <c r="J132" s="71">
        <f>SUBTOTAL(9,G132:I132)</f>
        <v>0</v>
      </c>
      <c r="K132" s="72">
        <f>IFERROR(J132/$J$18*100,"0.00")</f>
        <v>0</v>
      </c>
    </row>
    <row r="133" spans="1:11" ht="12.75" x14ac:dyDescent="0.2">
      <c r="A133" s="606">
        <v>2</v>
      </c>
      <c r="B133" s="598">
        <v>2</v>
      </c>
      <c r="C133" s="598">
        <v>5</v>
      </c>
      <c r="D133" s="598">
        <v>3</v>
      </c>
      <c r="E133" s="598" t="s">
        <v>287</v>
      </c>
      <c r="F133" s="607" t="s">
        <v>137</v>
      </c>
      <c r="G133" s="43"/>
      <c r="H133" s="43"/>
      <c r="I133" s="43"/>
      <c r="J133" s="71">
        <f>SUBTOTAL(9,G133:I133)</f>
        <v>0</v>
      </c>
      <c r="K133" s="72">
        <f>IFERROR(J133/$J$18*100,"0.00")</f>
        <v>0</v>
      </c>
    </row>
    <row r="134" spans="1:11" ht="12.75" x14ac:dyDescent="0.2">
      <c r="A134" s="606">
        <v>2</v>
      </c>
      <c r="B134" s="598">
        <v>2</v>
      </c>
      <c r="C134" s="598">
        <v>5</v>
      </c>
      <c r="D134" s="598">
        <v>3</v>
      </c>
      <c r="E134" s="598" t="s">
        <v>288</v>
      </c>
      <c r="F134" s="607" t="s">
        <v>138</v>
      </c>
      <c r="G134" s="43"/>
      <c r="H134" s="43"/>
      <c r="I134" s="43"/>
      <c r="J134" s="71">
        <f>SUBTOTAL(9,G134:I134)</f>
        <v>0</v>
      </c>
      <c r="K134" s="72">
        <f>IFERROR(J134/$J$18*100,"0.00")</f>
        <v>0</v>
      </c>
    </row>
    <row r="135" spans="1:11" ht="12.75" x14ac:dyDescent="0.2">
      <c r="A135" s="594">
        <v>2</v>
      </c>
      <c r="B135" s="595">
        <v>2</v>
      </c>
      <c r="C135" s="595">
        <v>5</v>
      </c>
      <c r="D135" s="595">
        <v>4</v>
      </c>
      <c r="E135" s="595"/>
      <c r="F135" s="602" t="s">
        <v>139</v>
      </c>
      <c r="G135" s="41">
        <f>SUM(G136:G136)</f>
        <v>0</v>
      </c>
      <c r="H135" s="41">
        <f>SUM(H136:H136)</f>
        <v>0</v>
      </c>
      <c r="I135" s="41">
        <f>SUM(I136:I136)</f>
        <v>0</v>
      </c>
      <c r="J135" s="41">
        <f>SUM(J136:J136)</f>
        <v>0</v>
      </c>
      <c r="K135" s="42" t="s">
        <v>1892</v>
      </c>
    </row>
    <row r="136" spans="1:11" ht="12.75" x14ac:dyDescent="0.2">
      <c r="A136" s="606">
        <v>2</v>
      </c>
      <c r="B136" s="598">
        <v>2</v>
      </c>
      <c r="C136" s="598">
        <v>5</v>
      </c>
      <c r="D136" s="598">
        <v>4</v>
      </c>
      <c r="E136" s="598" t="s">
        <v>284</v>
      </c>
      <c r="F136" s="607" t="s">
        <v>139</v>
      </c>
      <c r="G136" s="43"/>
      <c r="H136" s="43"/>
      <c r="I136" s="43"/>
      <c r="J136" s="43"/>
      <c r="K136" s="72">
        <f>IFERROR(J136/$J$18*100,"0.00")</f>
        <v>0</v>
      </c>
    </row>
    <row r="137" spans="1:11" ht="12.75" x14ac:dyDescent="0.2">
      <c r="A137" s="608">
        <v>2</v>
      </c>
      <c r="B137" s="595">
        <v>2</v>
      </c>
      <c r="C137" s="595">
        <v>5</v>
      </c>
      <c r="D137" s="595">
        <v>5</v>
      </c>
      <c r="E137" s="595"/>
      <c r="F137" s="609" t="s">
        <v>314</v>
      </c>
      <c r="G137" s="47">
        <f>SUM(G138:G138)</f>
        <v>0</v>
      </c>
      <c r="H137" s="47">
        <f>SUM(H138:H138)</f>
        <v>0</v>
      </c>
      <c r="I137" s="47">
        <f>SUM(I138:I138)</f>
        <v>0</v>
      </c>
      <c r="J137" s="47">
        <f>SUM(J138:J138)</f>
        <v>0</v>
      </c>
      <c r="K137" s="48">
        <f>+K138</f>
        <v>0</v>
      </c>
    </row>
    <row r="138" spans="1:11" ht="12.75" x14ac:dyDescent="0.2">
      <c r="A138" s="606">
        <v>2</v>
      </c>
      <c r="B138" s="598">
        <v>2</v>
      </c>
      <c r="C138" s="598">
        <v>5</v>
      </c>
      <c r="D138" s="598">
        <v>5</v>
      </c>
      <c r="E138" s="598" t="s">
        <v>284</v>
      </c>
      <c r="F138" s="607" t="s">
        <v>314</v>
      </c>
      <c r="G138" s="43"/>
      <c r="H138" s="43"/>
      <c r="I138" s="43"/>
      <c r="J138" s="43"/>
      <c r="K138" s="72">
        <f>IFERROR(J138/$J$18*100,"0.00")</f>
        <v>0</v>
      </c>
    </row>
    <row r="139" spans="1:11" ht="12.75" x14ac:dyDescent="0.2">
      <c r="A139" s="608">
        <v>2</v>
      </c>
      <c r="B139" s="595">
        <v>2</v>
      </c>
      <c r="C139" s="595">
        <v>5</v>
      </c>
      <c r="D139" s="595">
        <v>6</v>
      </c>
      <c r="E139" s="595"/>
      <c r="F139" s="609" t="s">
        <v>315</v>
      </c>
      <c r="G139" s="41">
        <f>SUM(G140:G140)</f>
        <v>0</v>
      </c>
      <c r="H139" s="41">
        <f>SUM(H140:H140)</f>
        <v>0</v>
      </c>
      <c r="I139" s="41">
        <f>SUM(I140:I140)</f>
        <v>0</v>
      </c>
      <c r="J139" s="41">
        <f>SUM(J140:J140)</f>
        <v>0</v>
      </c>
      <c r="K139" s="42" t="s">
        <v>1892</v>
      </c>
    </row>
    <row r="140" spans="1:11" ht="12.75" x14ac:dyDescent="0.2">
      <c r="A140" s="606">
        <v>2</v>
      </c>
      <c r="B140" s="598">
        <v>2</v>
      </c>
      <c r="C140" s="598">
        <v>5</v>
      </c>
      <c r="D140" s="598">
        <v>6</v>
      </c>
      <c r="E140" s="598" t="s">
        <v>284</v>
      </c>
      <c r="F140" s="607" t="s">
        <v>315</v>
      </c>
      <c r="G140" s="43"/>
      <c r="H140" s="43"/>
      <c r="I140" s="43"/>
      <c r="J140" s="43"/>
      <c r="K140" s="72">
        <f>IFERROR(J140/$J$18*100,"0.00")</f>
        <v>0</v>
      </c>
    </row>
    <row r="141" spans="1:11" ht="12.75" x14ac:dyDescent="0.2">
      <c r="A141" s="608">
        <v>2</v>
      </c>
      <c r="B141" s="595">
        <v>2</v>
      </c>
      <c r="C141" s="595">
        <v>5</v>
      </c>
      <c r="D141" s="595">
        <v>7</v>
      </c>
      <c r="E141" s="595"/>
      <c r="F141" s="609" t="s">
        <v>316</v>
      </c>
      <c r="G141" s="47">
        <f>SUM(G142:G142)</f>
        <v>0</v>
      </c>
      <c r="H141" s="47">
        <f>SUM(H142:H142)</f>
        <v>0</v>
      </c>
      <c r="I141" s="47">
        <f>SUM(I142:I142)</f>
        <v>0</v>
      </c>
      <c r="J141" s="47">
        <f>SUM(J142:J142)</f>
        <v>0</v>
      </c>
      <c r="K141" s="48">
        <f>+K142</f>
        <v>0</v>
      </c>
    </row>
    <row r="142" spans="1:11" ht="12.75" x14ac:dyDescent="0.2">
      <c r="A142" s="606">
        <v>2</v>
      </c>
      <c r="B142" s="598">
        <v>2</v>
      </c>
      <c r="C142" s="598">
        <v>5</v>
      </c>
      <c r="D142" s="598">
        <v>7</v>
      </c>
      <c r="E142" s="598" t="s">
        <v>284</v>
      </c>
      <c r="F142" s="607" t="s">
        <v>316</v>
      </c>
      <c r="G142" s="43"/>
      <c r="H142" s="43"/>
      <c r="I142" s="43"/>
      <c r="J142" s="43"/>
      <c r="K142" s="72">
        <f>IFERROR(J142/$J$18*100,"0.00")</f>
        <v>0</v>
      </c>
    </row>
    <row r="143" spans="1:11" ht="12.75" x14ac:dyDescent="0.2">
      <c r="A143" s="608">
        <v>2</v>
      </c>
      <c r="B143" s="595">
        <v>2</v>
      </c>
      <c r="C143" s="595">
        <v>5</v>
      </c>
      <c r="D143" s="595">
        <v>8</v>
      </c>
      <c r="E143" s="595"/>
      <c r="F143" s="609" t="s">
        <v>140</v>
      </c>
      <c r="G143" s="41">
        <f>SUM(G144:G144)</f>
        <v>0</v>
      </c>
      <c r="H143" s="41">
        <f>SUM(H144:H144)</f>
        <v>0</v>
      </c>
      <c r="I143" s="41">
        <f>SUM(I144:I144)</f>
        <v>0</v>
      </c>
      <c r="J143" s="41">
        <f>SUM(J144:J144)</f>
        <v>0</v>
      </c>
      <c r="K143" s="42" t="s">
        <v>1892</v>
      </c>
    </row>
    <row r="144" spans="1:11" ht="12.75" x14ac:dyDescent="0.2">
      <c r="A144" s="606">
        <v>2</v>
      </c>
      <c r="B144" s="598">
        <v>2</v>
      </c>
      <c r="C144" s="598">
        <v>5</v>
      </c>
      <c r="D144" s="598">
        <v>8</v>
      </c>
      <c r="E144" s="598" t="s">
        <v>284</v>
      </c>
      <c r="F144" s="607" t="s">
        <v>140</v>
      </c>
      <c r="G144" s="43"/>
      <c r="H144" s="43"/>
      <c r="I144" s="43"/>
      <c r="J144" s="43"/>
      <c r="K144" s="72">
        <f>IFERROR(J144/$J$18*100,"0.00")</f>
        <v>0</v>
      </c>
    </row>
    <row r="145" spans="1:11" ht="12.75" x14ac:dyDescent="0.2">
      <c r="A145" s="591">
        <v>2</v>
      </c>
      <c r="B145" s="592">
        <v>2</v>
      </c>
      <c r="C145" s="592">
        <v>6</v>
      </c>
      <c r="D145" s="592"/>
      <c r="E145" s="592"/>
      <c r="F145" s="593" t="s">
        <v>141</v>
      </c>
      <c r="G145" s="39">
        <f>+G146+G148+G150+G152+G154+G156+G158+G160+G162</f>
        <v>0</v>
      </c>
      <c r="H145" s="39">
        <f>+H146+H148+H150+H152+H154+H156+H158+H160+H162</f>
        <v>704903.28</v>
      </c>
      <c r="I145" s="39">
        <f t="shared" ref="I145:J145" si="25">+I146+I148+I150+I152+I154+I156+I158+I160+I162</f>
        <v>0</v>
      </c>
      <c r="J145" s="39">
        <f t="shared" si="25"/>
        <v>704903.28</v>
      </c>
      <c r="K145" s="40">
        <v>0</v>
      </c>
    </row>
    <row r="146" spans="1:11" ht="12.75" x14ac:dyDescent="0.2">
      <c r="A146" s="594">
        <v>2</v>
      </c>
      <c r="B146" s="595">
        <v>2</v>
      </c>
      <c r="C146" s="595">
        <v>6</v>
      </c>
      <c r="D146" s="595">
        <v>1</v>
      </c>
      <c r="E146" s="595"/>
      <c r="F146" s="602" t="s">
        <v>317</v>
      </c>
      <c r="G146" s="41">
        <f>SUM(G147:G147)</f>
        <v>0</v>
      </c>
      <c r="H146" s="41">
        <f>SUM(H147:H147)</f>
        <v>704903.28</v>
      </c>
      <c r="I146" s="41">
        <f t="shared" ref="I146:J146" si="26">SUM(I147:I147)</f>
        <v>0</v>
      </c>
      <c r="J146" s="41">
        <f t="shared" si="26"/>
        <v>704903.28</v>
      </c>
      <c r="K146" s="42" t="s">
        <v>1892</v>
      </c>
    </row>
    <row r="147" spans="1:11" ht="12.75" x14ac:dyDescent="0.2">
      <c r="A147" s="606">
        <v>2</v>
      </c>
      <c r="B147" s="598">
        <v>2</v>
      </c>
      <c r="C147" s="598">
        <v>6</v>
      </c>
      <c r="D147" s="598">
        <v>1</v>
      </c>
      <c r="E147" s="598" t="s">
        <v>284</v>
      </c>
      <c r="F147" s="607" t="s">
        <v>317</v>
      </c>
      <c r="G147" s="43"/>
      <c r="H147" s="43">
        <v>704903.28</v>
      </c>
      <c r="I147" s="43"/>
      <c r="J147" s="71">
        <f>SUBTOTAL(9,G147:I147)</f>
        <v>704903.28</v>
      </c>
      <c r="K147" s="72">
        <f>IFERROR(J147/$J$18*100,"0.00")</f>
        <v>0.22723131595080906</v>
      </c>
    </row>
    <row r="148" spans="1:11" ht="12.75" x14ac:dyDescent="0.2">
      <c r="A148" s="594">
        <v>2</v>
      </c>
      <c r="B148" s="595">
        <v>2</v>
      </c>
      <c r="C148" s="595">
        <v>6</v>
      </c>
      <c r="D148" s="595">
        <v>2</v>
      </c>
      <c r="E148" s="595"/>
      <c r="F148" s="602" t="s">
        <v>142</v>
      </c>
      <c r="G148" s="41">
        <f>SUM(G149:G149)</f>
        <v>0</v>
      </c>
      <c r="H148" s="41">
        <f>SUM(H149:H149)</f>
        <v>0</v>
      </c>
      <c r="I148" s="41">
        <f>SUM(I149:I149)</f>
        <v>0</v>
      </c>
      <c r="J148" s="41">
        <f>SUM(J149:J149)</f>
        <v>0</v>
      </c>
      <c r="K148" s="42" t="s">
        <v>1892</v>
      </c>
    </row>
    <row r="149" spans="1:11" ht="12.75" x14ac:dyDescent="0.2">
      <c r="A149" s="606">
        <v>2</v>
      </c>
      <c r="B149" s="598">
        <v>2</v>
      </c>
      <c r="C149" s="598">
        <v>6</v>
      </c>
      <c r="D149" s="598">
        <v>2</v>
      </c>
      <c r="E149" s="598" t="s">
        <v>284</v>
      </c>
      <c r="F149" s="607" t="s">
        <v>142</v>
      </c>
      <c r="G149" s="43"/>
      <c r="H149" s="43"/>
      <c r="I149" s="43"/>
      <c r="J149" s="43"/>
      <c r="K149" s="72">
        <f>IFERROR(J149/$J$18*100,"0.00")</f>
        <v>0</v>
      </c>
    </row>
    <row r="150" spans="1:11" ht="12.75" x14ac:dyDescent="0.2">
      <c r="A150" s="594">
        <v>2</v>
      </c>
      <c r="B150" s="595">
        <v>2</v>
      </c>
      <c r="C150" s="595">
        <v>6</v>
      </c>
      <c r="D150" s="595">
        <v>3</v>
      </c>
      <c r="E150" s="595"/>
      <c r="F150" s="602" t="s">
        <v>143</v>
      </c>
      <c r="G150" s="41">
        <f>SUM(G151:G151)</f>
        <v>0</v>
      </c>
      <c r="H150" s="41">
        <f>SUM(H151:H151)</f>
        <v>0</v>
      </c>
      <c r="I150" s="41">
        <f>SUM(I151:I151)</f>
        <v>0</v>
      </c>
      <c r="J150" s="41">
        <f>SUM(J151:J151)</f>
        <v>0</v>
      </c>
      <c r="K150" s="42" t="s">
        <v>1892</v>
      </c>
    </row>
    <row r="151" spans="1:11" ht="12.75" x14ac:dyDescent="0.2">
      <c r="A151" s="606">
        <v>2</v>
      </c>
      <c r="B151" s="598">
        <v>2</v>
      </c>
      <c r="C151" s="598">
        <v>6</v>
      </c>
      <c r="D151" s="598">
        <v>3</v>
      </c>
      <c r="E151" s="598" t="s">
        <v>284</v>
      </c>
      <c r="F151" s="607" t="s">
        <v>143</v>
      </c>
      <c r="G151" s="43"/>
      <c r="H151" s="43"/>
      <c r="I151" s="43"/>
      <c r="J151" s="43"/>
      <c r="K151" s="72">
        <f>IFERROR(J151/$J$18*100,"0.00")</f>
        <v>0</v>
      </c>
    </row>
    <row r="152" spans="1:11" ht="12.75" x14ac:dyDescent="0.2">
      <c r="A152" s="594">
        <v>2</v>
      </c>
      <c r="B152" s="595">
        <v>2</v>
      </c>
      <c r="C152" s="595">
        <v>6</v>
      </c>
      <c r="D152" s="595">
        <v>4</v>
      </c>
      <c r="E152" s="595"/>
      <c r="F152" s="602" t="s">
        <v>144</v>
      </c>
      <c r="G152" s="41">
        <f>SUM(G153:G153)</f>
        <v>0</v>
      </c>
      <c r="H152" s="41">
        <f>SUM(H153:H153)</f>
        <v>0</v>
      </c>
      <c r="I152" s="41">
        <f>SUM(I153:I153)</f>
        <v>0</v>
      </c>
      <c r="J152" s="41">
        <f>SUM(J153:J153)</f>
        <v>0</v>
      </c>
      <c r="K152" s="42" t="s">
        <v>1892</v>
      </c>
    </row>
    <row r="153" spans="1:11" ht="12.75" x14ac:dyDescent="0.2">
      <c r="A153" s="606">
        <v>2</v>
      </c>
      <c r="B153" s="598">
        <v>2</v>
      </c>
      <c r="C153" s="598">
        <v>6</v>
      </c>
      <c r="D153" s="598">
        <v>4</v>
      </c>
      <c r="E153" s="598" t="s">
        <v>284</v>
      </c>
      <c r="F153" s="607" t="s">
        <v>144</v>
      </c>
      <c r="G153" s="43"/>
      <c r="H153" s="43"/>
      <c r="I153" s="43"/>
      <c r="J153" s="43"/>
      <c r="K153" s="72">
        <f>IFERROR(J153/$J$18*100,"0.00")</f>
        <v>0</v>
      </c>
    </row>
    <row r="154" spans="1:11" ht="12.75" x14ac:dyDescent="0.2">
      <c r="A154" s="608">
        <v>2</v>
      </c>
      <c r="B154" s="595">
        <v>2</v>
      </c>
      <c r="C154" s="595">
        <v>6</v>
      </c>
      <c r="D154" s="595">
        <v>5</v>
      </c>
      <c r="E154" s="595"/>
      <c r="F154" s="609" t="s">
        <v>282</v>
      </c>
      <c r="G154" s="47">
        <f>SUM(G155:G155)</f>
        <v>0</v>
      </c>
      <c r="H154" s="47">
        <f>SUM(H155:H155)</f>
        <v>0</v>
      </c>
      <c r="I154" s="47">
        <f>SUM(I155:I155)</f>
        <v>0</v>
      </c>
      <c r="J154" s="47">
        <f>SUM(J155:J155)</f>
        <v>0</v>
      </c>
      <c r="K154" s="48">
        <f>+K155</f>
        <v>0</v>
      </c>
    </row>
    <row r="155" spans="1:11" ht="12.75" x14ac:dyDescent="0.2">
      <c r="A155" s="606">
        <v>2</v>
      </c>
      <c r="B155" s="598">
        <v>2</v>
      </c>
      <c r="C155" s="598">
        <v>6</v>
      </c>
      <c r="D155" s="598">
        <v>5</v>
      </c>
      <c r="E155" s="598" t="s">
        <v>284</v>
      </c>
      <c r="F155" s="607" t="s">
        <v>282</v>
      </c>
      <c r="G155" s="43"/>
      <c r="H155" s="43"/>
      <c r="I155" s="43"/>
      <c r="J155" s="43"/>
      <c r="K155" s="72">
        <f>IFERROR(J155/$J$18*100,"0.00")</f>
        <v>0</v>
      </c>
    </row>
    <row r="156" spans="1:11" ht="12.75" x14ac:dyDescent="0.2">
      <c r="A156" s="608">
        <v>2</v>
      </c>
      <c r="B156" s="595">
        <v>2</v>
      </c>
      <c r="C156" s="595">
        <v>6</v>
      </c>
      <c r="D156" s="595">
        <v>6</v>
      </c>
      <c r="E156" s="595"/>
      <c r="F156" s="609" t="s">
        <v>318</v>
      </c>
      <c r="G156" s="47">
        <f>SUM(G157:G157)</f>
        <v>0</v>
      </c>
      <c r="H156" s="47">
        <f>SUM(H157:H157)</f>
        <v>0</v>
      </c>
      <c r="I156" s="47">
        <f>SUM(I157:I157)</f>
        <v>0</v>
      </c>
      <c r="J156" s="47">
        <f>SUM(J157:J157)</f>
        <v>0</v>
      </c>
      <c r="K156" s="48">
        <f>+K157</f>
        <v>0</v>
      </c>
    </row>
    <row r="157" spans="1:11" ht="12.75" x14ac:dyDescent="0.2">
      <c r="A157" s="606">
        <v>2</v>
      </c>
      <c r="B157" s="598">
        <v>2</v>
      </c>
      <c r="C157" s="598">
        <v>6</v>
      </c>
      <c r="D157" s="598">
        <v>6</v>
      </c>
      <c r="E157" s="598" t="s">
        <v>284</v>
      </c>
      <c r="F157" s="607" t="s">
        <v>318</v>
      </c>
      <c r="G157" s="43"/>
      <c r="H157" s="43"/>
      <c r="I157" s="43"/>
      <c r="J157" s="43"/>
      <c r="K157" s="72">
        <f>IFERROR(J157/$J$18*100,"0.00")</f>
        <v>0</v>
      </c>
    </row>
    <row r="158" spans="1:11" ht="12.75" x14ac:dyDescent="0.2">
      <c r="A158" s="608">
        <v>2</v>
      </c>
      <c r="B158" s="595">
        <v>2</v>
      </c>
      <c r="C158" s="595">
        <v>6</v>
      </c>
      <c r="D158" s="595">
        <v>7</v>
      </c>
      <c r="E158" s="595"/>
      <c r="F158" s="609" t="s">
        <v>319</v>
      </c>
      <c r="G158" s="47">
        <f>SUM(G159:G159)</f>
        <v>0</v>
      </c>
      <c r="H158" s="47">
        <f>SUM(H159:H159)</f>
        <v>0</v>
      </c>
      <c r="I158" s="47">
        <f>SUM(I159:I159)</f>
        <v>0</v>
      </c>
      <c r="J158" s="47">
        <f>SUM(J159:J159)</f>
        <v>0</v>
      </c>
      <c r="K158" s="48">
        <f>+K159</f>
        <v>0</v>
      </c>
    </row>
    <row r="159" spans="1:11" ht="12.75" x14ac:dyDescent="0.2">
      <c r="A159" s="606">
        <v>2</v>
      </c>
      <c r="B159" s="598">
        <v>2</v>
      </c>
      <c r="C159" s="598">
        <v>6</v>
      </c>
      <c r="D159" s="598">
        <v>7</v>
      </c>
      <c r="E159" s="598" t="s">
        <v>284</v>
      </c>
      <c r="F159" s="607" t="s">
        <v>319</v>
      </c>
      <c r="G159" s="43"/>
      <c r="H159" s="43"/>
      <c r="I159" s="43"/>
      <c r="J159" s="43"/>
      <c r="K159" s="72">
        <f>IFERROR(J159/$J$18*100,"0.00")</f>
        <v>0</v>
      </c>
    </row>
    <row r="160" spans="1:11" ht="12.75" x14ac:dyDescent="0.2">
      <c r="A160" s="608">
        <v>2</v>
      </c>
      <c r="B160" s="595">
        <v>2</v>
      </c>
      <c r="C160" s="595">
        <v>6</v>
      </c>
      <c r="D160" s="595">
        <v>8</v>
      </c>
      <c r="E160" s="595"/>
      <c r="F160" s="609" t="s">
        <v>320</v>
      </c>
      <c r="G160" s="47">
        <f>SUM(G161:G161)</f>
        <v>0</v>
      </c>
      <c r="H160" s="47">
        <f>SUM(H161:H161)</f>
        <v>0</v>
      </c>
      <c r="I160" s="47">
        <f>SUM(I161:I161)</f>
        <v>0</v>
      </c>
      <c r="J160" s="47">
        <f>SUM(J161:J161)</f>
        <v>0</v>
      </c>
      <c r="K160" s="48">
        <f>+K161</f>
        <v>0</v>
      </c>
    </row>
    <row r="161" spans="1:11" ht="12.75" x14ac:dyDescent="0.2">
      <c r="A161" s="606">
        <v>2</v>
      </c>
      <c r="B161" s="598">
        <v>2</v>
      </c>
      <c r="C161" s="598">
        <v>6</v>
      </c>
      <c r="D161" s="598">
        <v>8</v>
      </c>
      <c r="E161" s="598" t="s">
        <v>284</v>
      </c>
      <c r="F161" s="607" t="s">
        <v>320</v>
      </c>
      <c r="G161" s="43"/>
      <c r="H161" s="43"/>
      <c r="I161" s="43"/>
      <c r="J161" s="43"/>
      <c r="K161" s="72">
        <f>IFERROR(J161/$J$18*100,"0.00")</f>
        <v>0</v>
      </c>
    </row>
    <row r="162" spans="1:11" ht="12.75" x14ac:dyDescent="0.2">
      <c r="A162" s="608">
        <v>2</v>
      </c>
      <c r="B162" s="595">
        <v>2</v>
      </c>
      <c r="C162" s="595">
        <v>6</v>
      </c>
      <c r="D162" s="595">
        <v>9</v>
      </c>
      <c r="E162" s="595"/>
      <c r="F162" s="609" t="s">
        <v>283</v>
      </c>
      <c r="G162" s="47">
        <f>SUM(G163:G163)</f>
        <v>0</v>
      </c>
      <c r="H162" s="47">
        <f>SUM(H163:H163)</f>
        <v>0</v>
      </c>
      <c r="I162" s="47">
        <f>SUM(I163:I163)</f>
        <v>0</v>
      </c>
      <c r="J162" s="47">
        <f>SUM(J163:J163)</f>
        <v>0</v>
      </c>
      <c r="K162" s="48">
        <f>+K163</f>
        <v>0</v>
      </c>
    </row>
    <row r="163" spans="1:11" ht="12.75" x14ac:dyDescent="0.2">
      <c r="A163" s="606">
        <v>2</v>
      </c>
      <c r="B163" s="598">
        <v>2</v>
      </c>
      <c r="C163" s="598">
        <v>6</v>
      </c>
      <c r="D163" s="598">
        <v>9</v>
      </c>
      <c r="E163" s="598" t="s">
        <v>284</v>
      </c>
      <c r="F163" s="607" t="s">
        <v>283</v>
      </c>
      <c r="G163" s="43"/>
      <c r="H163" s="43"/>
      <c r="I163" s="43"/>
      <c r="J163" s="43"/>
      <c r="K163" s="44">
        <f>IFERROR(J163/$J$18*100,"0.00")</f>
        <v>0</v>
      </c>
    </row>
    <row r="164" spans="1:11" ht="12.75" x14ac:dyDescent="0.2">
      <c r="A164" s="591">
        <v>2</v>
      </c>
      <c r="B164" s="592">
        <v>2</v>
      </c>
      <c r="C164" s="592">
        <v>7</v>
      </c>
      <c r="D164" s="592"/>
      <c r="E164" s="592"/>
      <c r="F164" s="593" t="s">
        <v>145</v>
      </c>
      <c r="G164" s="39">
        <f>+G165+G174+G183</f>
        <v>0</v>
      </c>
      <c r="H164" s="39">
        <f>+H165+H174+H183</f>
        <v>11996000</v>
      </c>
      <c r="I164" s="39">
        <f>+I165+I174+I183</f>
        <v>0</v>
      </c>
      <c r="J164" s="39">
        <f>+J165+J174+J183</f>
        <v>11996000</v>
      </c>
      <c r="K164" s="40">
        <v>0</v>
      </c>
    </row>
    <row r="165" spans="1:11" ht="12.75" x14ac:dyDescent="0.2">
      <c r="A165" s="608">
        <v>2</v>
      </c>
      <c r="B165" s="595">
        <v>2</v>
      </c>
      <c r="C165" s="595">
        <v>7</v>
      </c>
      <c r="D165" s="595">
        <v>1</v>
      </c>
      <c r="E165" s="595"/>
      <c r="F165" s="609" t="s">
        <v>1898</v>
      </c>
      <c r="G165" s="41">
        <f>SUM(G166:G173)</f>
        <v>0</v>
      </c>
      <c r="H165" s="41">
        <f>SUM(H166:H173)</f>
        <v>7410000</v>
      </c>
      <c r="I165" s="41">
        <f>SUM(I166:I173)</f>
        <v>0</v>
      </c>
      <c r="J165" s="41">
        <f>SUM(J166:J173)</f>
        <v>7410000</v>
      </c>
      <c r="K165" s="44">
        <f>SUM(K166:K173)</f>
        <v>2.3886738776353758</v>
      </c>
    </row>
    <row r="166" spans="1:11" ht="12.75" x14ac:dyDescent="0.2">
      <c r="A166" s="597">
        <v>2</v>
      </c>
      <c r="B166" s="598">
        <v>2</v>
      </c>
      <c r="C166" s="598">
        <v>7</v>
      </c>
      <c r="D166" s="598">
        <v>1</v>
      </c>
      <c r="E166" s="598" t="s">
        <v>284</v>
      </c>
      <c r="F166" s="613" t="s">
        <v>1899</v>
      </c>
      <c r="G166" s="43"/>
      <c r="H166" s="43">
        <v>360000</v>
      </c>
      <c r="I166" s="43"/>
      <c r="J166" s="71">
        <f t="shared" ref="J166:J172" si="27">SUBTOTAL(9,G166:I166)</f>
        <v>360000</v>
      </c>
      <c r="K166" s="72">
        <f t="shared" ref="K166:K172" si="28">IFERROR(J166/$J$18*100,"0.00")</f>
        <v>0.116048933326415</v>
      </c>
    </row>
    <row r="167" spans="1:11" ht="12.75" x14ac:dyDescent="0.2">
      <c r="A167" s="597">
        <v>2</v>
      </c>
      <c r="B167" s="598">
        <v>2</v>
      </c>
      <c r="C167" s="598">
        <v>7</v>
      </c>
      <c r="D167" s="598">
        <v>1</v>
      </c>
      <c r="E167" s="598" t="s">
        <v>285</v>
      </c>
      <c r="F167" s="613" t="s">
        <v>1900</v>
      </c>
      <c r="G167" s="43"/>
      <c r="H167" s="43">
        <v>170000</v>
      </c>
      <c r="I167" s="43"/>
      <c r="J167" s="71">
        <f t="shared" si="27"/>
        <v>170000</v>
      </c>
      <c r="K167" s="72">
        <f t="shared" si="28"/>
        <v>5.4800885181918203E-2</v>
      </c>
    </row>
    <row r="168" spans="1:11" ht="12.75" x14ac:dyDescent="0.2">
      <c r="A168" s="597">
        <v>2</v>
      </c>
      <c r="B168" s="598">
        <v>2</v>
      </c>
      <c r="C168" s="598">
        <v>7</v>
      </c>
      <c r="D168" s="598">
        <v>1</v>
      </c>
      <c r="E168" s="598" t="s">
        <v>286</v>
      </c>
      <c r="F168" s="613" t="s">
        <v>147</v>
      </c>
      <c r="G168" s="43"/>
      <c r="H168" s="43"/>
      <c r="I168" s="43"/>
      <c r="J168" s="71">
        <f t="shared" si="27"/>
        <v>0</v>
      </c>
      <c r="K168" s="72">
        <f t="shared" si="28"/>
        <v>0</v>
      </c>
    </row>
    <row r="169" spans="1:11" ht="12.75" x14ac:dyDescent="0.2">
      <c r="A169" s="597">
        <v>2</v>
      </c>
      <c r="B169" s="598">
        <v>2</v>
      </c>
      <c r="C169" s="598">
        <v>7</v>
      </c>
      <c r="D169" s="598">
        <v>1</v>
      </c>
      <c r="E169" s="598" t="s">
        <v>287</v>
      </c>
      <c r="F169" s="613" t="s">
        <v>1901</v>
      </c>
      <c r="G169" s="43"/>
      <c r="H169" s="43"/>
      <c r="I169" s="43"/>
      <c r="J169" s="71">
        <f t="shared" si="27"/>
        <v>0</v>
      </c>
      <c r="K169" s="72">
        <f t="shared" si="28"/>
        <v>0</v>
      </c>
    </row>
    <row r="170" spans="1:11" ht="12.75" x14ac:dyDescent="0.2">
      <c r="A170" s="597">
        <v>2</v>
      </c>
      <c r="B170" s="598">
        <v>2</v>
      </c>
      <c r="C170" s="598">
        <v>7</v>
      </c>
      <c r="D170" s="598">
        <v>1</v>
      </c>
      <c r="E170" s="598" t="s">
        <v>288</v>
      </c>
      <c r="F170" s="613" t="s">
        <v>1902</v>
      </c>
      <c r="G170" s="43"/>
      <c r="H170" s="43"/>
      <c r="I170" s="43"/>
      <c r="J170" s="71">
        <f t="shared" si="27"/>
        <v>0</v>
      </c>
      <c r="K170" s="72">
        <f t="shared" si="28"/>
        <v>0</v>
      </c>
    </row>
    <row r="171" spans="1:11" ht="12.75" x14ac:dyDescent="0.2">
      <c r="A171" s="597">
        <v>2</v>
      </c>
      <c r="B171" s="598">
        <v>2</v>
      </c>
      <c r="C171" s="598">
        <v>7</v>
      </c>
      <c r="D171" s="598">
        <v>1</v>
      </c>
      <c r="E171" s="598" t="s">
        <v>300</v>
      </c>
      <c r="F171" s="613" t="s">
        <v>1903</v>
      </c>
      <c r="G171" s="43"/>
      <c r="H171" s="43">
        <v>1000000</v>
      </c>
      <c r="I171" s="43"/>
      <c r="J171" s="71">
        <f t="shared" si="27"/>
        <v>1000000</v>
      </c>
      <c r="K171" s="72">
        <f t="shared" si="28"/>
        <v>0.3223581481289306</v>
      </c>
    </row>
    <row r="172" spans="1:11" ht="12.75" x14ac:dyDescent="0.2">
      <c r="A172" s="597">
        <v>2</v>
      </c>
      <c r="B172" s="598">
        <v>2</v>
      </c>
      <c r="C172" s="598">
        <v>7</v>
      </c>
      <c r="D172" s="598">
        <v>1</v>
      </c>
      <c r="E172" s="598" t="s">
        <v>302</v>
      </c>
      <c r="F172" s="613" t="s">
        <v>1904</v>
      </c>
      <c r="G172" s="43"/>
      <c r="H172" s="43">
        <v>5880000</v>
      </c>
      <c r="I172" s="43"/>
      <c r="J172" s="71">
        <f t="shared" si="27"/>
        <v>5880000</v>
      </c>
      <c r="K172" s="72">
        <f t="shared" si="28"/>
        <v>1.895465910998112</v>
      </c>
    </row>
    <row r="173" spans="1:11" ht="12.75" x14ac:dyDescent="0.2">
      <c r="A173" s="597">
        <v>2</v>
      </c>
      <c r="B173" s="598">
        <v>2</v>
      </c>
      <c r="C173" s="598">
        <v>7</v>
      </c>
      <c r="D173" s="598">
        <v>1</v>
      </c>
      <c r="E173" s="598" t="s">
        <v>1905</v>
      </c>
      <c r="F173" s="613" t="s">
        <v>1906</v>
      </c>
      <c r="G173" s="43"/>
      <c r="H173" s="43"/>
      <c r="I173" s="43"/>
      <c r="J173" s="71">
        <f>SUBTOTAL(9,G173:I173)</f>
        <v>0</v>
      </c>
      <c r="K173" s="72">
        <f>IFERROR(J173/$J$18*100,"0.00")</f>
        <v>0</v>
      </c>
    </row>
    <row r="174" spans="1:11" ht="12.75" x14ac:dyDescent="0.2">
      <c r="A174" s="594">
        <v>2</v>
      </c>
      <c r="B174" s="595">
        <v>2</v>
      </c>
      <c r="C174" s="595">
        <v>7</v>
      </c>
      <c r="D174" s="595">
        <v>2</v>
      </c>
      <c r="E174" s="595"/>
      <c r="F174" s="602" t="s">
        <v>321</v>
      </c>
      <c r="G174" s="41">
        <f>SUM(G175:G182)</f>
        <v>0</v>
      </c>
      <c r="H174" s="41">
        <f>SUM(H175:H182)</f>
        <v>4586000</v>
      </c>
      <c r="I174" s="41">
        <f>SUM(I175:I182)</f>
        <v>0</v>
      </c>
      <c r="J174" s="41">
        <f>SUM(J175:J182)</f>
        <v>4586000</v>
      </c>
      <c r="K174" s="42">
        <v>0</v>
      </c>
    </row>
    <row r="175" spans="1:11" ht="12.75" x14ac:dyDescent="0.2">
      <c r="A175" s="597">
        <v>2</v>
      </c>
      <c r="B175" s="598">
        <v>2</v>
      </c>
      <c r="C175" s="598">
        <v>7</v>
      </c>
      <c r="D175" s="598">
        <v>2</v>
      </c>
      <c r="E175" s="598" t="s">
        <v>284</v>
      </c>
      <c r="F175" s="613" t="s">
        <v>1907</v>
      </c>
      <c r="G175" s="43"/>
      <c r="H175" s="43">
        <v>50000</v>
      </c>
      <c r="I175" s="43"/>
      <c r="J175" s="71">
        <f t="shared" ref="J175:J182" si="29">SUBTOTAL(9,G175:I175)</f>
        <v>50000</v>
      </c>
      <c r="K175" s="72">
        <f t="shared" ref="K175:K182" si="30">IFERROR(J175/$J$18*100,"0.00")</f>
        <v>1.611790740644653E-2</v>
      </c>
    </row>
    <row r="176" spans="1:11" ht="12.75" x14ac:dyDescent="0.2">
      <c r="A176" s="597">
        <v>2</v>
      </c>
      <c r="B176" s="598">
        <v>2</v>
      </c>
      <c r="C176" s="598">
        <v>7</v>
      </c>
      <c r="D176" s="598">
        <v>2</v>
      </c>
      <c r="E176" s="598" t="s">
        <v>285</v>
      </c>
      <c r="F176" s="613" t="s">
        <v>1908</v>
      </c>
      <c r="G176" s="43"/>
      <c r="H176" s="43"/>
      <c r="I176" s="43"/>
      <c r="J176" s="71">
        <f t="shared" si="29"/>
        <v>0</v>
      </c>
      <c r="K176" s="72">
        <f t="shared" si="30"/>
        <v>0</v>
      </c>
    </row>
    <row r="177" spans="1:11" ht="12.75" x14ac:dyDescent="0.2">
      <c r="A177" s="597">
        <v>2</v>
      </c>
      <c r="B177" s="598">
        <v>2</v>
      </c>
      <c r="C177" s="598">
        <v>7</v>
      </c>
      <c r="D177" s="598">
        <v>2</v>
      </c>
      <c r="E177" s="598" t="s">
        <v>286</v>
      </c>
      <c r="F177" s="613" t="s">
        <v>1909</v>
      </c>
      <c r="G177" s="43"/>
      <c r="H177" s="43"/>
      <c r="I177" s="43"/>
      <c r="J177" s="71">
        <f t="shared" si="29"/>
        <v>0</v>
      </c>
      <c r="K177" s="72">
        <f t="shared" si="30"/>
        <v>0</v>
      </c>
    </row>
    <row r="178" spans="1:11" ht="12.75" x14ac:dyDescent="0.2">
      <c r="A178" s="597">
        <v>2</v>
      </c>
      <c r="B178" s="598">
        <v>2</v>
      </c>
      <c r="C178" s="598">
        <v>7</v>
      </c>
      <c r="D178" s="598">
        <v>2</v>
      </c>
      <c r="E178" s="598" t="s">
        <v>287</v>
      </c>
      <c r="F178" s="613" t="s">
        <v>1910</v>
      </c>
      <c r="G178" s="43"/>
      <c r="H178" s="43">
        <v>1500000</v>
      </c>
      <c r="I178" s="43"/>
      <c r="J178" s="71">
        <f t="shared" si="29"/>
        <v>1500000</v>
      </c>
      <c r="K178" s="72">
        <f t="shared" si="30"/>
        <v>0.4835372221933959</v>
      </c>
    </row>
    <row r="179" spans="1:11" ht="12.75" x14ac:dyDescent="0.2">
      <c r="A179" s="597">
        <v>2</v>
      </c>
      <c r="B179" s="598">
        <v>2</v>
      </c>
      <c r="C179" s="598">
        <v>7</v>
      </c>
      <c r="D179" s="598">
        <v>2</v>
      </c>
      <c r="E179" s="598" t="s">
        <v>288</v>
      </c>
      <c r="F179" s="613" t="s">
        <v>289</v>
      </c>
      <c r="G179" s="43"/>
      <c r="H179" s="43"/>
      <c r="I179" s="43"/>
      <c r="J179" s="71">
        <f t="shared" si="29"/>
        <v>0</v>
      </c>
      <c r="K179" s="72">
        <f t="shared" si="30"/>
        <v>0</v>
      </c>
    </row>
    <row r="180" spans="1:11" ht="12.75" x14ac:dyDescent="0.2">
      <c r="A180" s="597">
        <v>2</v>
      </c>
      <c r="B180" s="598">
        <v>2</v>
      </c>
      <c r="C180" s="598">
        <v>7</v>
      </c>
      <c r="D180" s="598">
        <v>2</v>
      </c>
      <c r="E180" s="598" t="s">
        <v>300</v>
      </c>
      <c r="F180" s="614" t="s">
        <v>150</v>
      </c>
      <c r="G180" s="43"/>
      <c r="H180" s="43">
        <v>3036000</v>
      </c>
      <c r="I180" s="43"/>
      <c r="J180" s="71">
        <f t="shared" si="29"/>
        <v>3036000</v>
      </c>
      <c r="K180" s="72">
        <f t="shared" si="30"/>
        <v>0.97867933771943338</v>
      </c>
    </row>
    <row r="181" spans="1:11" ht="12.75" x14ac:dyDescent="0.2">
      <c r="A181" s="597">
        <v>2</v>
      </c>
      <c r="B181" s="598">
        <v>2</v>
      </c>
      <c r="C181" s="598">
        <v>7</v>
      </c>
      <c r="D181" s="598">
        <v>2</v>
      </c>
      <c r="E181" s="598" t="s">
        <v>302</v>
      </c>
      <c r="F181" s="614" t="s">
        <v>1911</v>
      </c>
      <c r="G181" s="43"/>
      <c r="H181" s="43"/>
      <c r="I181" s="43"/>
      <c r="J181" s="71">
        <f t="shared" si="29"/>
        <v>0</v>
      </c>
      <c r="K181" s="72">
        <f t="shared" si="30"/>
        <v>0</v>
      </c>
    </row>
    <row r="182" spans="1:11" ht="12.75" x14ac:dyDescent="0.2">
      <c r="A182" s="597">
        <v>2</v>
      </c>
      <c r="B182" s="598">
        <v>2</v>
      </c>
      <c r="C182" s="598">
        <v>7</v>
      </c>
      <c r="D182" s="598">
        <v>2</v>
      </c>
      <c r="E182" s="598" t="s">
        <v>1905</v>
      </c>
      <c r="F182" s="614" t="s">
        <v>1912</v>
      </c>
      <c r="G182" s="43"/>
      <c r="H182" s="43"/>
      <c r="I182" s="43"/>
      <c r="J182" s="71">
        <f t="shared" si="29"/>
        <v>0</v>
      </c>
      <c r="K182" s="72">
        <f t="shared" si="30"/>
        <v>0</v>
      </c>
    </row>
    <row r="183" spans="1:11" ht="12.75" x14ac:dyDescent="0.2">
      <c r="A183" s="594">
        <v>2</v>
      </c>
      <c r="B183" s="595">
        <v>2</v>
      </c>
      <c r="C183" s="595">
        <v>7</v>
      </c>
      <c r="D183" s="595">
        <v>3</v>
      </c>
      <c r="E183" s="595"/>
      <c r="F183" s="602" t="s">
        <v>151</v>
      </c>
      <c r="G183" s="41">
        <f>SUM(G184:G184)</f>
        <v>0</v>
      </c>
      <c r="H183" s="41">
        <f>SUM(H184:H184)</f>
        <v>0</v>
      </c>
      <c r="I183" s="41">
        <f>SUM(I184:I184)</f>
        <v>0</v>
      </c>
      <c r="J183" s="41">
        <f>SUM(J184:J184)</f>
        <v>0</v>
      </c>
      <c r="K183" s="42" t="s">
        <v>1892</v>
      </c>
    </row>
    <row r="184" spans="1:11" ht="12.75" x14ac:dyDescent="0.2">
      <c r="A184" s="597">
        <v>2</v>
      </c>
      <c r="B184" s="598">
        <v>2</v>
      </c>
      <c r="C184" s="598">
        <v>7</v>
      </c>
      <c r="D184" s="598">
        <v>3</v>
      </c>
      <c r="E184" s="598" t="s">
        <v>284</v>
      </c>
      <c r="F184" s="599" t="s">
        <v>151</v>
      </c>
      <c r="G184" s="43"/>
      <c r="H184" s="43"/>
      <c r="I184" s="43"/>
      <c r="J184" s="43"/>
      <c r="K184" s="72">
        <f>IFERROR(J184/$J$18*100,"0.00")</f>
        <v>0</v>
      </c>
    </row>
    <row r="185" spans="1:11" ht="12.75" x14ac:dyDescent="0.2">
      <c r="A185" s="591">
        <v>2</v>
      </c>
      <c r="B185" s="592">
        <v>2</v>
      </c>
      <c r="C185" s="592">
        <v>8</v>
      </c>
      <c r="D185" s="592"/>
      <c r="E185" s="592"/>
      <c r="F185" s="593" t="s">
        <v>322</v>
      </c>
      <c r="G185" s="39">
        <f>+G186+G188+G191+G193+G195+G199+G204+G211+G215</f>
        <v>0</v>
      </c>
      <c r="H185" s="39">
        <f>+H186+H188+H191+H193+H195+H199+H204+H211+H215</f>
        <v>250000</v>
      </c>
      <c r="I185" s="39">
        <f>+I186+I188+I191+I193+I195+I199+I204+I211+I215</f>
        <v>0</v>
      </c>
      <c r="J185" s="39">
        <f>+J186+J188+J191+J193+J195+J199+J204+J211+J215</f>
        <v>250002</v>
      </c>
      <c r="K185" s="40">
        <v>0</v>
      </c>
    </row>
    <row r="186" spans="1:11" ht="12.75" x14ac:dyDescent="0.2">
      <c r="A186" s="594">
        <v>2</v>
      </c>
      <c r="B186" s="595">
        <v>2</v>
      </c>
      <c r="C186" s="595">
        <v>8</v>
      </c>
      <c r="D186" s="595">
        <v>1</v>
      </c>
      <c r="E186" s="595"/>
      <c r="F186" s="602" t="s">
        <v>1913</v>
      </c>
      <c r="G186" s="41">
        <f>SUM(G187:G187)</f>
        <v>0</v>
      </c>
      <c r="H186" s="41">
        <f>SUM(H187:H187)</f>
        <v>0</v>
      </c>
      <c r="I186" s="41">
        <f>SUM(I187:I187)</f>
        <v>0</v>
      </c>
      <c r="J186" s="41">
        <f>SUM(J187:J187)</f>
        <v>0</v>
      </c>
      <c r="K186" s="42" t="s">
        <v>1892</v>
      </c>
    </row>
    <row r="187" spans="1:11" ht="12.75" x14ac:dyDescent="0.2">
      <c r="A187" s="597">
        <v>2</v>
      </c>
      <c r="B187" s="598">
        <v>2</v>
      </c>
      <c r="C187" s="598">
        <v>8</v>
      </c>
      <c r="D187" s="598">
        <v>1</v>
      </c>
      <c r="E187" s="598" t="s">
        <v>284</v>
      </c>
      <c r="F187" s="599" t="s">
        <v>1913</v>
      </c>
      <c r="G187" s="43"/>
      <c r="H187" s="43"/>
      <c r="I187" s="43"/>
      <c r="J187" s="71">
        <f>SUBTOTAL(9,G187:I187)</f>
        <v>0</v>
      </c>
      <c r="K187" s="72">
        <f>IFERROR(J187/$J$18*100,"0.00")</f>
        <v>0</v>
      </c>
    </row>
    <row r="188" spans="1:11" ht="12.75" x14ac:dyDescent="0.2">
      <c r="A188" s="594">
        <v>2</v>
      </c>
      <c r="B188" s="595">
        <v>2</v>
      </c>
      <c r="C188" s="595">
        <v>8</v>
      </c>
      <c r="D188" s="595">
        <v>2</v>
      </c>
      <c r="E188" s="595"/>
      <c r="F188" s="602" t="s">
        <v>1914</v>
      </c>
      <c r="G188" s="41">
        <f>SUM(G189:G190)</f>
        <v>0</v>
      </c>
      <c r="H188" s="41">
        <f>SUM(H189:H190)</f>
        <v>0</v>
      </c>
      <c r="I188" s="41">
        <f>SUM(I189:I190)</f>
        <v>0</v>
      </c>
      <c r="J188" s="41">
        <f>SUM(J189:J190)</f>
        <v>0</v>
      </c>
      <c r="K188" s="42" t="s">
        <v>1892</v>
      </c>
    </row>
    <row r="189" spans="1:11" ht="12.75" x14ac:dyDescent="0.2">
      <c r="A189" s="597">
        <v>2</v>
      </c>
      <c r="B189" s="598">
        <v>2</v>
      </c>
      <c r="C189" s="598">
        <v>8</v>
      </c>
      <c r="D189" s="598">
        <v>2</v>
      </c>
      <c r="E189" s="598" t="s">
        <v>284</v>
      </c>
      <c r="F189" s="599" t="s">
        <v>1915</v>
      </c>
      <c r="G189" s="43"/>
      <c r="H189" s="43"/>
      <c r="I189" s="43"/>
      <c r="J189" s="71">
        <f>SUBTOTAL(9,G189:I189)</f>
        <v>0</v>
      </c>
      <c r="K189" s="72">
        <f>IFERROR(J189/$J$18*100,"0.00")</f>
        <v>0</v>
      </c>
    </row>
    <row r="190" spans="1:11" ht="12.75" x14ac:dyDescent="0.2">
      <c r="A190" s="597">
        <v>2</v>
      </c>
      <c r="B190" s="598">
        <v>2</v>
      </c>
      <c r="C190" s="598">
        <v>8</v>
      </c>
      <c r="D190" s="598">
        <v>2</v>
      </c>
      <c r="E190" s="598" t="s">
        <v>285</v>
      </c>
      <c r="F190" s="599" t="s">
        <v>1916</v>
      </c>
      <c r="G190" s="43"/>
      <c r="H190" s="43"/>
      <c r="I190" s="43"/>
      <c r="J190" s="71">
        <f>SUBTOTAL(9,G190:I190)</f>
        <v>0</v>
      </c>
      <c r="K190" s="72">
        <f>IFERROR(J190/$J$18*100,"0.00")</f>
        <v>0</v>
      </c>
    </row>
    <row r="191" spans="1:11" ht="12.75" x14ac:dyDescent="0.2">
      <c r="A191" s="594">
        <v>2</v>
      </c>
      <c r="B191" s="595">
        <v>2</v>
      </c>
      <c r="C191" s="595">
        <v>8</v>
      </c>
      <c r="D191" s="595">
        <v>3</v>
      </c>
      <c r="E191" s="595"/>
      <c r="F191" s="602" t="s">
        <v>152</v>
      </c>
      <c r="G191" s="41">
        <f>SUM(G192:G192)</f>
        <v>0</v>
      </c>
      <c r="H191" s="41">
        <f>SUM(H192:H192)</f>
        <v>0</v>
      </c>
      <c r="I191" s="41">
        <f>SUM(I192:I192)</f>
        <v>0</v>
      </c>
      <c r="J191" s="41">
        <f>SUM(J192:J192)</f>
        <v>0</v>
      </c>
      <c r="K191" s="42" t="s">
        <v>1892</v>
      </c>
    </row>
    <row r="192" spans="1:11" ht="12.75" x14ac:dyDescent="0.2">
      <c r="A192" s="597">
        <v>2</v>
      </c>
      <c r="B192" s="598">
        <v>2</v>
      </c>
      <c r="C192" s="598">
        <v>8</v>
      </c>
      <c r="D192" s="598">
        <v>3</v>
      </c>
      <c r="E192" s="598" t="s">
        <v>284</v>
      </c>
      <c r="F192" s="614" t="s">
        <v>152</v>
      </c>
      <c r="G192" s="43"/>
      <c r="H192" s="43"/>
      <c r="I192" s="43"/>
      <c r="J192" s="43"/>
      <c r="K192" s="72">
        <f>IFERROR(J192/$J$18*100,"0.00")</f>
        <v>0</v>
      </c>
    </row>
    <row r="193" spans="1:11" ht="12.75" x14ac:dyDescent="0.2">
      <c r="A193" s="594">
        <v>2</v>
      </c>
      <c r="B193" s="595">
        <v>2</v>
      </c>
      <c r="C193" s="595">
        <v>8</v>
      </c>
      <c r="D193" s="595">
        <v>4</v>
      </c>
      <c r="E193" s="595"/>
      <c r="F193" s="602" t="s">
        <v>153</v>
      </c>
      <c r="G193" s="41">
        <f>SUM(G194:G194)</f>
        <v>0</v>
      </c>
      <c r="H193" s="41">
        <f>SUM(H194:H194)</f>
        <v>0</v>
      </c>
      <c r="I193" s="41">
        <f>SUM(I194:I194)</f>
        <v>0</v>
      </c>
      <c r="J193" s="41">
        <f>SUM(J194:J194)</f>
        <v>0</v>
      </c>
      <c r="K193" s="42" t="s">
        <v>1892</v>
      </c>
    </row>
    <row r="194" spans="1:11" ht="12.75" x14ac:dyDescent="0.2">
      <c r="A194" s="597">
        <v>2</v>
      </c>
      <c r="B194" s="598">
        <v>2</v>
      </c>
      <c r="C194" s="598">
        <v>8</v>
      </c>
      <c r="D194" s="598">
        <v>4</v>
      </c>
      <c r="E194" s="598" t="s">
        <v>284</v>
      </c>
      <c r="F194" s="599" t="s">
        <v>153</v>
      </c>
      <c r="G194" s="43"/>
      <c r="H194" s="43"/>
      <c r="I194" s="43"/>
      <c r="J194" s="43"/>
      <c r="K194" s="72">
        <f>IFERROR(J194/$J$18*100,"0.00")</f>
        <v>0</v>
      </c>
    </row>
    <row r="195" spans="1:11" ht="12.75" x14ac:dyDescent="0.2">
      <c r="A195" s="594">
        <v>2</v>
      </c>
      <c r="B195" s="595">
        <v>2</v>
      </c>
      <c r="C195" s="595">
        <v>8</v>
      </c>
      <c r="D195" s="595">
        <v>5</v>
      </c>
      <c r="E195" s="595"/>
      <c r="F195" s="602" t="s">
        <v>154</v>
      </c>
      <c r="G195" s="41">
        <f>SUM(G196:G198)</f>
        <v>0</v>
      </c>
      <c r="H195" s="41">
        <f>SUM(H196:H198)</f>
        <v>0</v>
      </c>
      <c r="I195" s="41">
        <f>SUM(I196:I198)</f>
        <v>0</v>
      </c>
      <c r="J195" s="41">
        <f>SUM(J196:J198)</f>
        <v>0</v>
      </c>
      <c r="K195" s="42">
        <v>0</v>
      </c>
    </row>
    <row r="196" spans="1:11" ht="12.75" x14ac:dyDescent="0.2">
      <c r="A196" s="597">
        <v>2</v>
      </c>
      <c r="B196" s="598">
        <v>2</v>
      </c>
      <c r="C196" s="598">
        <v>8</v>
      </c>
      <c r="D196" s="598">
        <v>5</v>
      </c>
      <c r="E196" s="598" t="s">
        <v>284</v>
      </c>
      <c r="F196" s="599" t="s">
        <v>155</v>
      </c>
      <c r="G196" s="43"/>
      <c r="H196" s="43"/>
      <c r="I196" s="43"/>
      <c r="J196" s="43"/>
      <c r="K196" s="72">
        <f>IFERROR(J196/$J$18*100,"0.00")</f>
        <v>0</v>
      </c>
    </row>
    <row r="197" spans="1:11" ht="12.75" x14ac:dyDescent="0.2">
      <c r="A197" s="597">
        <v>2</v>
      </c>
      <c r="B197" s="598">
        <v>2</v>
      </c>
      <c r="C197" s="598">
        <v>8</v>
      </c>
      <c r="D197" s="598">
        <v>5</v>
      </c>
      <c r="E197" s="598" t="s">
        <v>285</v>
      </c>
      <c r="F197" s="599" t="s">
        <v>156</v>
      </c>
      <c r="G197" s="43"/>
      <c r="H197" s="43"/>
      <c r="I197" s="43"/>
      <c r="J197" s="43"/>
      <c r="K197" s="72">
        <f>IFERROR(J197/$J$18*100,"0.00")</f>
        <v>0</v>
      </c>
    </row>
    <row r="198" spans="1:11" ht="12.75" x14ac:dyDescent="0.2">
      <c r="A198" s="597">
        <v>2</v>
      </c>
      <c r="B198" s="598">
        <v>2</v>
      </c>
      <c r="C198" s="598">
        <v>8</v>
      </c>
      <c r="D198" s="598">
        <v>5</v>
      </c>
      <c r="E198" s="598" t="s">
        <v>286</v>
      </c>
      <c r="F198" s="599" t="s">
        <v>290</v>
      </c>
      <c r="G198" s="43"/>
      <c r="H198" s="43"/>
      <c r="I198" s="43"/>
      <c r="J198" s="43"/>
      <c r="K198" s="72">
        <f>IFERROR(J198/$J$18*100,"0.00")</f>
        <v>0</v>
      </c>
    </row>
    <row r="199" spans="1:11" ht="12.75" x14ac:dyDescent="0.2">
      <c r="A199" s="594">
        <v>2</v>
      </c>
      <c r="B199" s="595">
        <v>2</v>
      </c>
      <c r="C199" s="595">
        <v>8</v>
      </c>
      <c r="D199" s="595">
        <v>6</v>
      </c>
      <c r="E199" s="595"/>
      <c r="F199" s="602" t="s">
        <v>1917</v>
      </c>
      <c r="G199" s="41">
        <f>SUM(G200:G203)</f>
        <v>0</v>
      </c>
      <c r="H199" s="41">
        <f>SUM(H200:H203)</f>
        <v>0</v>
      </c>
      <c r="I199" s="41">
        <f>SUM(I200:I203)</f>
        <v>0</v>
      </c>
      <c r="J199" s="41">
        <f>SUM(J200:J203)</f>
        <v>0</v>
      </c>
      <c r="K199" s="42">
        <v>0</v>
      </c>
    </row>
    <row r="200" spans="1:11" ht="12.75" x14ac:dyDescent="0.2">
      <c r="A200" s="597">
        <v>2</v>
      </c>
      <c r="B200" s="598">
        <v>2</v>
      </c>
      <c r="C200" s="598">
        <v>8</v>
      </c>
      <c r="D200" s="598">
        <v>6</v>
      </c>
      <c r="E200" s="598" t="s">
        <v>284</v>
      </c>
      <c r="F200" s="599" t="s">
        <v>323</v>
      </c>
      <c r="G200" s="43"/>
      <c r="H200" s="43"/>
      <c r="I200" s="43"/>
      <c r="J200" s="43"/>
      <c r="K200" s="72">
        <f>IFERROR(J200/$J$18*100,"0.00")</f>
        <v>0</v>
      </c>
    </row>
    <row r="201" spans="1:11" ht="12.75" x14ac:dyDescent="0.2">
      <c r="A201" s="597">
        <v>2</v>
      </c>
      <c r="B201" s="598">
        <v>2</v>
      </c>
      <c r="C201" s="598">
        <v>8</v>
      </c>
      <c r="D201" s="598">
        <v>6</v>
      </c>
      <c r="E201" s="598" t="s">
        <v>285</v>
      </c>
      <c r="F201" s="599" t="s">
        <v>157</v>
      </c>
      <c r="G201" s="43"/>
      <c r="H201" s="43"/>
      <c r="I201" s="43"/>
      <c r="J201" s="43"/>
      <c r="K201" s="72">
        <f>IFERROR(J201/$J$18*100,"0.00")</f>
        <v>0</v>
      </c>
    </row>
    <row r="202" spans="1:11" ht="12.75" x14ac:dyDescent="0.2">
      <c r="A202" s="597">
        <v>2</v>
      </c>
      <c r="B202" s="598">
        <v>2</v>
      </c>
      <c r="C202" s="598">
        <v>8</v>
      </c>
      <c r="D202" s="598">
        <v>6</v>
      </c>
      <c r="E202" s="598" t="s">
        <v>286</v>
      </c>
      <c r="F202" s="599" t="s">
        <v>158</v>
      </c>
      <c r="G202" s="43"/>
      <c r="H202" s="43"/>
      <c r="I202" s="43"/>
      <c r="J202" s="43"/>
      <c r="K202" s="72">
        <f>IFERROR(J202/$J$18*100,"0.00")</f>
        <v>0</v>
      </c>
    </row>
    <row r="203" spans="1:11" ht="12.75" x14ac:dyDescent="0.2">
      <c r="A203" s="597">
        <v>2</v>
      </c>
      <c r="B203" s="598">
        <v>2</v>
      </c>
      <c r="C203" s="598">
        <v>8</v>
      </c>
      <c r="D203" s="598">
        <v>6</v>
      </c>
      <c r="E203" s="598" t="s">
        <v>287</v>
      </c>
      <c r="F203" s="599" t="s">
        <v>159</v>
      </c>
      <c r="G203" s="43"/>
      <c r="H203" s="43"/>
      <c r="I203" s="43"/>
      <c r="J203" s="43"/>
      <c r="K203" s="72">
        <f>IFERROR(J203/$J$18*100,"0.00")</f>
        <v>0</v>
      </c>
    </row>
    <row r="204" spans="1:11" ht="12.75" x14ac:dyDescent="0.2">
      <c r="A204" s="594">
        <v>2</v>
      </c>
      <c r="B204" s="595">
        <v>2</v>
      </c>
      <c r="C204" s="595">
        <v>8</v>
      </c>
      <c r="D204" s="595">
        <v>7</v>
      </c>
      <c r="E204" s="595"/>
      <c r="F204" s="602" t="s">
        <v>160</v>
      </c>
      <c r="G204" s="41">
        <f>SUM(G205:G210)</f>
        <v>0</v>
      </c>
      <c r="H204" s="41">
        <f>SUM(H205:H210)</f>
        <v>250000</v>
      </c>
      <c r="I204" s="41">
        <f>SUM(I205:I210)</f>
        <v>0</v>
      </c>
      <c r="J204" s="41">
        <f>SUM(J205:J210)</f>
        <v>250002</v>
      </c>
      <c r="K204" s="42">
        <v>0</v>
      </c>
    </row>
    <row r="205" spans="1:11" ht="12.75" x14ac:dyDescent="0.2">
      <c r="A205" s="597">
        <v>2</v>
      </c>
      <c r="B205" s="598">
        <v>2</v>
      </c>
      <c r="C205" s="598">
        <v>8</v>
      </c>
      <c r="D205" s="598">
        <v>7</v>
      </c>
      <c r="E205" s="598" t="s">
        <v>284</v>
      </c>
      <c r="F205" s="614" t="s">
        <v>324</v>
      </c>
      <c r="G205" s="43"/>
      <c r="H205" s="43"/>
      <c r="I205" s="43"/>
      <c r="J205" s="43"/>
      <c r="K205" s="72">
        <f t="shared" ref="K205:K210" si="31">IFERROR(J205/$J$18*100,"0.00")</f>
        <v>0</v>
      </c>
    </row>
    <row r="206" spans="1:11" ht="12.75" x14ac:dyDescent="0.2">
      <c r="A206" s="597">
        <v>2</v>
      </c>
      <c r="B206" s="598">
        <v>2</v>
      </c>
      <c r="C206" s="598">
        <v>8</v>
      </c>
      <c r="D206" s="598">
        <v>7</v>
      </c>
      <c r="E206" s="598" t="s">
        <v>285</v>
      </c>
      <c r="F206" s="614" t="s">
        <v>161</v>
      </c>
      <c r="G206" s="43"/>
      <c r="H206" s="43"/>
      <c r="I206" s="43"/>
      <c r="J206" s="43"/>
      <c r="K206" s="72">
        <f t="shared" si="31"/>
        <v>0</v>
      </c>
    </row>
    <row r="207" spans="1:11" ht="12.75" x14ac:dyDescent="0.2">
      <c r="A207" s="597">
        <v>2</v>
      </c>
      <c r="B207" s="598">
        <v>2</v>
      </c>
      <c r="C207" s="598">
        <v>8</v>
      </c>
      <c r="D207" s="598">
        <v>7</v>
      </c>
      <c r="E207" s="598" t="s">
        <v>286</v>
      </c>
      <c r="F207" s="614" t="s">
        <v>162</v>
      </c>
      <c r="G207" s="43"/>
      <c r="H207" s="43"/>
      <c r="I207" s="43"/>
      <c r="J207" s="43"/>
      <c r="K207" s="72">
        <f t="shared" si="31"/>
        <v>0</v>
      </c>
    </row>
    <row r="208" spans="1:11" ht="12.75" x14ac:dyDescent="0.2">
      <c r="A208" s="597">
        <v>2</v>
      </c>
      <c r="B208" s="598">
        <v>2</v>
      </c>
      <c r="C208" s="598">
        <v>8</v>
      </c>
      <c r="D208" s="598">
        <v>7</v>
      </c>
      <c r="E208" s="598" t="s">
        <v>287</v>
      </c>
      <c r="F208" s="614" t="s">
        <v>163</v>
      </c>
      <c r="G208" s="43">
        <v>0</v>
      </c>
      <c r="H208" s="43">
        <v>250000</v>
      </c>
      <c r="I208" s="43">
        <v>0</v>
      </c>
      <c r="J208" s="43">
        <v>250002</v>
      </c>
      <c r="K208" s="72">
        <f t="shared" si="31"/>
        <v>8.0590181748528902E-2</v>
      </c>
    </row>
    <row r="209" spans="1:11" ht="12.75" x14ac:dyDescent="0.2">
      <c r="A209" s="597">
        <v>2</v>
      </c>
      <c r="B209" s="598">
        <v>2</v>
      </c>
      <c r="C209" s="598">
        <v>8</v>
      </c>
      <c r="D209" s="598">
        <v>7</v>
      </c>
      <c r="E209" s="598" t="s">
        <v>288</v>
      </c>
      <c r="F209" s="614" t="s">
        <v>164</v>
      </c>
      <c r="G209" s="43"/>
      <c r="H209" s="43"/>
      <c r="I209" s="43"/>
      <c r="J209" s="43"/>
      <c r="K209" s="72">
        <f t="shared" si="31"/>
        <v>0</v>
      </c>
    </row>
    <row r="210" spans="1:11" ht="12.75" x14ac:dyDescent="0.2">
      <c r="A210" s="597">
        <v>2</v>
      </c>
      <c r="B210" s="598">
        <v>2</v>
      </c>
      <c r="C210" s="598">
        <v>8</v>
      </c>
      <c r="D210" s="598">
        <v>7</v>
      </c>
      <c r="E210" s="598" t="s">
        <v>300</v>
      </c>
      <c r="F210" s="614" t="s">
        <v>165</v>
      </c>
      <c r="G210" s="43"/>
      <c r="H210" s="43"/>
      <c r="I210" s="43"/>
      <c r="J210" s="43"/>
      <c r="K210" s="72">
        <f t="shared" si="31"/>
        <v>0</v>
      </c>
    </row>
    <row r="211" spans="1:11" ht="12.75" x14ac:dyDescent="0.2">
      <c r="A211" s="594">
        <v>2</v>
      </c>
      <c r="B211" s="595">
        <v>2</v>
      </c>
      <c r="C211" s="595">
        <v>8</v>
      </c>
      <c r="D211" s="595">
        <v>8</v>
      </c>
      <c r="E211" s="595"/>
      <c r="F211" s="602" t="s">
        <v>166</v>
      </c>
      <c r="G211" s="41">
        <f>SUM(G212:G214)</f>
        <v>0</v>
      </c>
      <c r="H211" s="41">
        <f>SUM(H212:H214)</f>
        <v>0</v>
      </c>
      <c r="I211" s="41">
        <f>SUM(I212:I214)</f>
        <v>0</v>
      </c>
      <c r="J211" s="41">
        <f>SUM(J212:J214)</f>
        <v>0</v>
      </c>
      <c r="K211" s="42">
        <v>0</v>
      </c>
    </row>
    <row r="212" spans="1:11" ht="12.75" x14ac:dyDescent="0.2">
      <c r="A212" s="597">
        <v>2</v>
      </c>
      <c r="B212" s="598">
        <v>2</v>
      </c>
      <c r="C212" s="598">
        <v>8</v>
      </c>
      <c r="D212" s="598">
        <v>8</v>
      </c>
      <c r="E212" s="598" t="s">
        <v>284</v>
      </c>
      <c r="F212" s="614" t="s">
        <v>167</v>
      </c>
      <c r="G212" s="43"/>
      <c r="H212" s="43"/>
      <c r="I212" s="43"/>
      <c r="J212" s="43"/>
      <c r="K212" s="72">
        <f>IFERROR(J212/$J$18*100,"0.00")</f>
        <v>0</v>
      </c>
    </row>
    <row r="213" spans="1:11" ht="12.75" x14ac:dyDescent="0.2">
      <c r="A213" s="597">
        <v>2</v>
      </c>
      <c r="B213" s="598">
        <v>2</v>
      </c>
      <c r="C213" s="598">
        <v>8</v>
      </c>
      <c r="D213" s="598">
        <v>8</v>
      </c>
      <c r="E213" s="598" t="s">
        <v>285</v>
      </c>
      <c r="F213" s="614" t="s">
        <v>168</v>
      </c>
      <c r="G213" s="43"/>
      <c r="H213" s="43"/>
      <c r="I213" s="43"/>
      <c r="J213" s="43"/>
      <c r="K213" s="72">
        <f>IFERROR(J213/$J$18*100,"0.00")</f>
        <v>0</v>
      </c>
    </row>
    <row r="214" spans="1:11" ht="12.75" x14ac:dyDescent="0.2">
      <c r="A214" s="597">
        <v>2</v>
      </c>
      <c r="B214" s="598">
        <v>2</v>
      </c>
      <c r="C214" s="598">
        <v>8</v>
      </c>
      <c r="D214" s="598">
        <v>8</v>
      </c>
      <c r="E214" s="598" t="s">
        <v>286</v>
      </c>
      <c r="F214" s="614" t="s">
        <v>169</v>
      </c>
      <c r="G214" s="43"/>
      <c r="H214" s="43"/>
      <c r="I214" s="43"/>
      <c r="J214" s="43"/>
      <c r="K214" s="72">
        <f>IFERROR(J214/$J$18*100,"0.00")</f>
        <v>0</v>
      </c>
    </row>
    <row r="215" spans="1:11" ht="12.75" x14ac:dyDescent="0.2">
      <c r="A215" s="594">
        <v>2</v>
      </c>
      <c r="B215" s="595">
        <v>2</v>
      </c>
      <c r="C215" s="595">
        <v>8</v>
      </c>
      <c r="D215" s="595">
        <v>9</v>
      </c>
      <c r="E215" s="595"/>
      <c r="F215" s="602" t="s">
        <v>170</v>
      </c>
      <c r="G215" s="41">
        <f>SUM(G216:G220)</f>
        <v>0</v>
      </c>
      <c r="H215" s="41">
        <f>SUM(H216:H220)</f>
        <v>0</v>
      </c>
      <c r="I215" s="41">
        <f>SUM(I216:I220)</f>
        <v>0</v>
      </c>
      <c r="J215" s="41">
        <f>SUM(J216:J220)</f>
        <v>0</v>
      </c>
      <c r="K215" s="42">
        <v>0</v>
      </c>
    </row>
    <row r="216" spans="1:11" ht="12.75" x14ac:dyDescent="0.2">
      <c r="A216" s="615">
        <v>2</v>
      </c>
      <c r="B216" s="598">
        <v>2</v>
      </c>
      <c r="C216" s="598">
        <v>8</v>
      </c>
      <c r="D216" s="598">
        <v>9</v>
      </c>
      <c r="E216" s="598" t="s">
        <v>284</v>
      </c>
      <c r="F216" s="614" t="s">
        <v>291</v>
      </c>
      <c r="G216" s="43"/>
      <c r="H216" s="43"/>
      <c r="I216" s="43"/>
      <c r="J216" s="43"/>
      <c r="K216" s="72">
        <f>IFERROR(J216/$J$18*100,"0.00")</f>
        <v>0</v>
      </c>
    </row>
    <row r="217" spans="1:11" ht="12.75" x14ac:dyDescent="0.2">
      <c r="A217" s="615">
        <v>2</v>
      </c>
      <c r="B217" s="598">
        <v>2</v>
      </c>
      <c r="C217" s="598">
        <v>8</v>
      </c>
      <c r="D217" s="598">
        <v>9</v>
      </c>
      <c r="E217" s="598" t="s">
        <v>285</v>
      </c>
      <c r="F217" s="614" t="s">
        <v>292</v>
      </c>
      <c r="G217" s="43"/>
      <c r="H217" s="43"/>
      <c r="I217" s="43"/>
      <c r="J217" s="43"/>
      <c r="K217" s="72">
        <f>IFERROR(J217/$J$18*100,"0.00")</f>
        <v>0</v>
      </c>
    </row>
    <row r="218" spans="1:11" ht="12.75" x14ac:dyDescent="0.2">
      <c r="A218" s="615">
        <v>2</v>
      </c>
      <c r="B218" s="598">
        <v>2</v>
      </c>
      <c r="C218" s="598">
        <v>8</v>
      </c>
      <c r="D218" s="598">
        <v>9</v>
      </c>
      <c r="E218" s="598" t="s">
        <v>286</v>
      </c>
      <c r="F218" s="614" t="s">
        <v>325</v>
      </c>
      <c r="G218" s="43"/>
      <c r="H218" s="43"/>
      <c r="I218" s="43"/>
      <c r="J218" s="43"/>
      <c r="K218" s="72">
        <f>IFERROR(J218/$J$18*100,"0.00")</f>
        <v>0</v>
      </c>
    </row>
    <row r="219" spans="1:11" ht="12.75" x14ac:dyDescent="0.2">
      <c r="A219" s="615">
        <v>2</v>
      </c>
      <c r="B219" s="598">
        <v>2</v>
      </c>
      <c r="C219" s="598">
        <v>8</v>
      </c>
      <c r="D219" s="598">
        <v>9</v>
      </c>
      <c r="E219" s="598" t="s">
        <v>287</v>
      </c>
      <c r="F219" s="614" t="s">
        <v>293</v>
      </c>
      <c r="G219" s="43"/>
      <c r="H219" s="43"/>
      <c r="I219" s="43"/>
      <c r="J219" s="43"/>
      <c r="K219" s="72">
        <f>IFERROR(J219/$J$18*100,"0.00")</f>
        <v>0</v>
      </c>
    </row>
    <row r="220" spans="1:11" ht="12.75" x14ac:dyDescent="0.2">
      <c r="A220" s="597">
        <v>2</v>
      </c>
      <c r="B220" s="598">
        <v>2</v>
      </c>
      <c r="C220" s="598">
        <v>8</v>
      </c>
      <c r="D220" s="598">
        <v>9</v>
      </c>
      <c r="E220" s="598" t="s">
        <v>288</v>
      </c>
      <c r="F220" s="614" t="s">
        <v>171</v>
      </c>
      <c r="G220" s="43"/>
      <c r="H220" s="43"/>
      <c r="I220" s="43"/>
      <c r="J220" s="43"/>
      <c r="K220" s="44">
        <f>IFERROR(J220/$J$18*100,"0.00")</f>
        <v>0</v>
      </c>
    </row>
    <row r="221" spans="1:11" ht="12.75" x14ac:dyDescent="0.2">
      <c r="A221" s="594">
        <v>2</v>
      </c>
      <c r="B221" s="595">
        <v>2</v>
      </c>
      <c r="C221" s="595">
        <v>9</v>
      </c>
      <c r="D221" s="595">
        <v>2</v>
      </c>
      <c r="E221" s="598"/>
      <c r="F221" s="602" t="s">
        <v>1918</v>
      </c>
      <c r="G221" s="41">
        <f>SUM(G222:G222)</f>
        <v>0</v>
      </c>
      <c r="H221" s="41">
        <f>SUM(H222:H222)</f>
        <v>0</v>
      </c>
      <c r="I221" s="41">
        <f>SUM(I222:I222)</f>
        <v>0</v>
      </c>
      <c r="J221" s="41">
        <f>SUM(J222:J222)</f>
        <v>0</v>
      </c>
      <c r="K221" s="616">
        <f>+K222</f>
        <v>0</v>
      </c>
    </row>
    <row r="222" spans="1:11" ht="12.75" x14ac:dyDescent="0.2">
      <c r="A222" s="597">
        <v>2</v>
      </c>
      <c r="B222" s="598">
        <v>2</v>
      </c>
      <c r="C222" s="598">
        <v>9</v>
      </c>
      <c r="D222" s="598">
        <v>2</v>
      </c>
      <c r="E222" s="598" t="s">
        <v>286</v>
      </c>
      <c r="F222" s="614" t="s">
        <v>1919</v>
      </c>
      <c r="G222" s="43">
        <v>0</v>
      </c>
      <c r="H222" s="43">
        <v>0</v>
      </c>
      <c r="I222" s="43">
        <v>0</v>
      </c>
      <c r="J222" s="43">
        <v>0</v>
      </c>
      <c r="K222" s="44">
        <f>IFERROR(J222/$J$18*100,"0.00")</f>
        <v>0</v>
      </c>
    </row>
    <row r="223" spans="1:11" ht="12.75" x14ac:dyDescent="0.2">
      <c r="A223" s="587">
        <v>2</v>
      </c>
      <c r="B223" s="588">
        <v>3</v>
      </c>
      <c r="C223" s="589"/>
      <c r="D223" s="589"/>
      <c r="E223" s="589"/>
      <c r="F223" s="590" t="s">
        <v>16</v>
      </c>
      <c r="G223" s="37">
        <f>+G224+G236+G245+G258+G263+G274+G299+G315+G320</f>
        <v>18490881.90002618</v>
      </c>
      <c r="H223" s="37">
        <f>+H224+H236+H245+H258+H263+H274+H299+H315+H320</f>
        <v>109483224.45</v>
      </c>
      <c r="I223" s="37">
        <f t="shared" ref="I223:J223" si="32">+I224+I236+I245+I258+I263+I274+I299+I315+I320</f>
        <v>0</v>
      </c>
      <c r="J223" s="37">
        <f t="shared" si="32"/>
        <v>127884906.35002619</v>
      </c>
      <c r="K223" s="38">
        <v>0</v>
      </c>
    </row>
    <row r="224" spans="1:11" ht="12.75" x14ac:dyDescent="0.2">
      <c r="A224" s="591">
        <v>2</v>
      </c>
      <c r="B224" s="592">
        <v>3</v>
      </c>
      <c r="C224" s="592">
        <v>1</v>
      </c>
      <c r="D224" s="592"/>
      <c r="E224" s="592"/>
      <c r="F224" s="593" t="s">
        <v>17</v>
      </c>
      <c r="G224" s="39">
        <f>+G225+G228+G230+G234</f>
        <v>0</v>
      </c>
      <c r="H224" s="39">
        <f>+H225+H228+H230+H234</f>
        <v>1663500</v>
      </c>
      <c r="I224" s="39">
        <f t="shared" ref="I224:J224" si="33">+I225+I228+I230+I234</f>
        <v>0</v>
      </c>
      <c r="J224" s="39">
        <f t="shared" si="33"/>
        <v>1663500</v>
      </c>
      <c r="K224" s="40">
        <v>0</v>
      </c>
    </row>
    <row r="225" spans="1:11" ht="12.75" x14ac:dyDescent="0.2">
      <c r="A225" s="594">
        <v>2</v>
      </c>
      <c r="B225" s="595">
        <v>3</v>
      </c>
      <c r="C225" s="595">
        <v>1</v>
      </c>
      <c r="D225" s="595">
        <v>1</v>
      </c>
      <c r="E225" s="595"/>
      <c r="F225" s="602" t="s">
        <v>172</v>
      </c>
      <c r="G225" s="41">
        <f>SUM(G226:G227)</f>
        <v>0</v>
      </c>
      <c r="H225" s="41">
        <f>SUM(H226:H227)</f>
        <v>1545200</v>
      </c>
      <c r="I225" s="41">
        <f>SUM(I226:I227)</f>
        <v>0</v>
      </c>
      <c r="J225" s="41">
        <f>SUM(J226:J227)</f>
        <v>1545200</v>
      </c>
      <c r="K225" s="42">
        <v>0</v>
      </c>
    </row>
    <row r="226" spans="1:11" ht="12.75" x14ac:dyDescent="0.2">
      <c r="A226" s="606">
        <v>2</v>
      </c>
      <c r="B226" s="598">
        <v>3</v>
      </c>
      <c r="C226" s="598">
        <v>1</v>
      </c>
      <c r="D226" s="598">
        <v>1</v>
      </c>
      <c r="E226" s="598" t="s">
        <v>284</v>
      </c>
      <c r="F226" s="599" t="s">
        <v>172</v>
      </c>
      <c r="G226" s="43"/>
      <c r="H226" s="43">
        <v>1545200</v>
      </c>
      <c r="I226" s="43"/>
      <c r="J226" s="71">
        <f>SUBTOTAL(9,G226:I226)</f>
        <v>1545200</v>
      </c>
      <c r="K226" s="72">
        <f>IFERROR(J226/$J$18*100,"0.00")</f>
        <v>0.49810781048882352</v>
      </c>
    </row>
    <row r="227" spans="1:11" ht="12.75" x14ac:dyDescent="0.2">
      <c r="A227" s="606">
        <v>2</v>
      </c>
      <c r="B227" s="598">
        <v>3</v>
      </c>
      <c r="C227" s="598">
        <v>1</v>
      </c>
      <c r="D227" s="598">
        <v>1</v>
      </c>
      <c r="E227" s="598" t="s">
        <v>285</v>
      </c>
      <c r="F227" s="599" t="s">
        <v>1920</v>
      </c>
      <c r="G227" s="46"/>
      <c r="H227" s="46"/>
      <c r="I227" s="46"/>
      <c r="J227" s="71">
        <f>SUBTOTAL(9,G227:I227)</f>
        <v>0</v>
      </c>
      <c r="K227" s="72">
        <f>IFERROR(J227/$J$18*100,"0.00")</f>
        <v>0</v>
      </c>
    </row>
    <row r="228" spans="1:11" ht="12.75" x14ac:dyDescent="0.2">
      <c r="A228" s="594">
        <v>2</v>
      </c>
      <c r="B228" s="595">
        <v>3</v>
      </c>
      <c r="C228" s="595">
        <v>1</v>
      </c>
      <c r="D228" s="595">
        <v>2</v>
      </c>
      <c r="E228" s="595"/>
      <c r="F228" s="602" t="s">
        <v>173</v>
      </c>
      <c r="G228" s="47">
        <f>SUM(G229:G229)</f>
        <v>0</v>
      </c>
      <c r="H228" s="47">
        <f>SUM(H229:H229)</f>
        <v>0</v>
      </c>
      <c r="I228" s="47">
        <f>SUM(I229:I229)</f>
        <v>0</v>
      </c>
      <c r="J228" s="47">
        <f>SUM(J229:J229)</f>
        <v>0</v>
      </c>
      <c r="K228" s="48">
        <f>+K229</f>
        <v>0</v>
      </c>
    </row>
    <row r="229" spans="1:11" ht="12.75" x14ac:dyDescent="0.2">
      <c r="A229" s="606">
        <v>2</v>
      </c>
      <c r="B229" s="598">
        <v>3</v>
      </c>
      <c r="C229" s="598">
        <v>1</v>
      </c>
      <c r="D229" s="598">
        <v>2</v>
      </c>
      <c r="E229" s="598" t="s">
        <v>284</v>
      </c>
      <c r="F229" s="599" t="s">
        <v>173</v>
      </c>
      <c r="G229" s="46"/>
      <c r="H229" s="46"/>
      <c r="I229" s="46"/>
      <c r="J229" s="46"/>
      <c r="K229" s="72">
        <f>IFERROR(J229/$J$18*100,"0.00")</f>
        <v>0</v>
      </c>
    </row>
    <row r="230" spans="1:11" ht="12.75" x14ac:dyDescent="0.2">
      <c r="A230" s="594">
        <v>2</v>
      </c>
      <c r="B230" s="595">
        <v>3</v>
      </c>
      <c r="C230" s="595">
        <v>1</v>
      </c>
      <c r="D230" s="595">
        <v>3</v>
      </c>
      <c r="E230" s="595"/>
      <c r="F230" s="602" t="s">
        <v>174</v>
      </c>
      <c r="G230" s="41">
        <f>SUM(G231:G233)</f>
        <v>0</v>
      </c>
      <c r="H230" s="41">
        <f>SUM(H231:H233)</f>
        <v>0</v>
      </c>
      <c r="I230" s="41">
        <f>SUM(I231:I233)</f>
        <v>0</v>
      </c>
      <c r="J230" s="41">
        <f>SUM(J231:J233)</f>
        <v>0</v>
      </c>
      <c r="K230" s="42">
        <v>0</v>
      </c>
    </row>
    <row r="231" spans="1:11" ht="12.75" x14ac:dyDescent="0.2">
      <c r="A231" s="606">
        <v>2</v>
      </c>
      <c r="B231" s="598">
        <v>3</v>
      </c>
      <c r="C231" s="598">
        <v>1</v>
      </c>
      <c r="D231" s="598">
        <v>3</v>
      </c>
      <c r="E231" s="598" t="s">
        <v>284</v>
      </c>
      <c r="F231" s="599" t="s">
        <v>175</v>
      </c>
      <c r="G231" s="43"/>
      <c r="H231" s="43"/>
      <c r="I231" s="43"/>
      <c r="J231" s="71">
        <f>SUBTOTAL(9,G231:I231)</f>
        <v>0</v>
      </c>
      <c r="K231" s="72">
        <f>IFERROR(J231/$J$18*100,"0.00")</f>
        <v>0</v>
      </c>
    </row>
    <row r="232" spans="1:11" ht="12.75" x14ac:dyDescent="0.2">
      <c r="A232" s="606">
        <v>2</v>
      </c>
      <c r="B232" s="598">
        <v>3</v>
      </c>
      <c r="C232" s="598">
        <v>1</v>
      </c>
      <c r="D232" s="598">
        <v>3</v>
      </c>
      <c r="E232" s="598" t="s">
        <v>285</v>
      </c>
      <c r="F232" s="599" t="s">
        <v>176</v>
      </c>
      <c r="G232" s="43"/>
      <c r="H232" s="43"/>
      <c r="I232" s="43"/>
      <c r="J232" s="71">
        <f>SUBTOTAL(9,G232:I232)</f>
        <v>0</v>
      </c>
      <c r="K232" s="72">
        <f>IFERROR(J232/$J$18*100,"0.00")</f>
        <v>0</v>
      </c>
    </row>
    <row r="233" spans="1:11" ht="12.75" x14ac:dyDescent="0.2">
      <c r="A233" s="606">
        <v>2</v>
      </c>
      <c r="B233" s="598">
        <v>3</v>
      </c>
      <c r="C233" s="598">
        <v>1</v>
      </c>
      <c r="D233" s="598">
        <v>3</v>
      </c>
      <c r="E233" s="598" t="s">
        <v>286</v>
      </c>
      <c r="F233" s="599" t="s">
        <v>177</v>
      </c>
      <c r="G233" s="46"/>
      <c r="H233" s="46"/>
      <c r="I233" s="46"/>
      <c r="J233" s="71">
        <f>SUBTOTAL(9,G233:I233)</f>
        <v>0</v>
      </c>
      <c r="K233" s="72">
        <f>IFERROR(J233/$J$18*100,"0.00")</f>
        <v>0</v>
      </c>
    </row>
    <row r="234" spans="1:11" ht="12.75" x14ac:dyDescent="0.2">
      <c r="A234" s="594">
        <v>2</v>
      </c>
      <c r="B234" s="595">
        <v>3</v>
      </c>
      <c r="C234" s="595">
        <v>1</v>
      </c>
      <c r="D234" s="595">
        <v>4</v>
      </c>
      <c r="E234" s="595"/>
      <c r="F234" s="602" t="s">
        <v>178</v>
      </c>
      <c r="G234" s="47">
        <f>+G235</f>
        <v>0</v>
      </c>
      <c r="H234" s="47">
        <f>+H235</f>
        <v>118300</v>
      </c>
      <c r="I234" s="47">
        <f>+I235</f>
        <v>0</v>
      </c>
      <c r="J234" s="47">
        <f>+J235</f>
        <v>118300</v>
      </c>
      <c r="K234" s="48">
        <f>+K235</f>
        <v>3.8134968923652493E-2</v>
      </c>
    </row>
    <row r="235" spans="1:11" ht="12.75" x14ac:dyDescent="0.2">
      <c r="A235" s="606">
        <v>2</v>
      </c>
      <c r="B235" s="598">
        <v>3</v>
      </c>
      <c r="C235" s="598">
        <v>1</v>
      </c>
      <c r="D235" s="598">
        <v>4</v>
      </c>
      <c r="E235" s="598" t="s">
        <v>284</v>
      </c>
      <c r="F235" s="599" t="s">
        <v>178</v>
      </c>
      <c r="G235" s="46"/>
      <c r="H235" s="46">
        <v>118300</v>
      </c>
      <c r="I235" s="46"/>
      <c r="J235" s="71">
        <f>SUBTOTAL(9,G235:I235)</f>
        <v>118300</v>
      </c>
      <c r="K235" s="72">
        <f>IFERROR(J235/$J$18*100,"0.00")</f>
        <v>3.8134968923652493E-2</v>
      </c>
    </row>
    <row r="236" spans="1:11" ht="12.75" x14ac:dyDescent="0.2">
      <c r="A236" s="591">
        <v>2</v>
      </c>
      <c r="B236" s="592">
        <v>3</v>
      </c>
      <c r="C236" s="592">
        <v>2</v>
      </c>
      <c r="D236" s="592"/>
      <c r="E236" s="592"/>
      <c r="F236" s="593" t="s">
        <v>18</v>
      </c>
      <c r="G236" s="39">
        <f>+G237+G239+G241+G243</f>
        <v>0</v>
      </c>
      <c r="H236" s="39">
        <f>+H237+H239+H241+H243</f>
        <v>1388600</v>
      </c>
      <c r="I236" s="39">
        <f>+I237+I239+I241+I243</f>
        <v>0</v>
      </c>
      <c r="J236" s="39">
        <f>+J237+J239+J241+J243</f>
        <v>1388600</v>
      </c>
      <c r="K236" s="40">
        <v>0</v>
      </c>
    </row>
    <row r="237" spans="1:11" ht="12.75" x14ac:dyDescent="0.2">
      <c r="A237" s="594">
        <v>2</v>
      </c>
      <c r="B237" s="595">
        <v>3</v>
      </c>
      <c r="C237" s="595">
        <v>2</v>
      </c>
      <c r="D237" s="595">
        <v>1</v>
      </c>
      <c r="E237" s="595"/>
      <c r="F237" s="602" t="s">
        <v>1921</v>
      </c>
      <c r="G237" s="47">
        <f>+G238</f>
        <v>0</v>
      </c>
      <c r="H237" s="47">
        <f>+H238</f>
        <v>507000</v>
      </c>
      <c r="I237" s="47">
        <f>+I238</f>
        <v>0</v>
      </c>
      <c r="J237" s="47">
        <f>+J238</f>
        <v>507000</v>
      </c>
      <c r="K237" s="48">
        <f>+K238</f>
        <v>0.1634355811013678</v>
      </c>
    </row>
    <row r="238" spans="1:11" ht="12.75" x14ac:dyDescent="0.2">
      <c r="A238" s="606">
        <v>2</v>
      </c>
      <c r="B238" s="598">
        <v>3</v>
      </c>
      <c r="C238" s="598">
        <v>2</v>
      </c>
      <c r="D238" s="598">
        <v>1</v>
      </c>
      <c r="E238" s="598" t="s">
        <v>284</v>
      </c>
      <c r="F238" s="599" t="s">
        <v>1921</v>
      </c>
      <c r="G238" s="46"/>
      <c r="H238" s="46">
        <v>507000</v>
      </c>
      <c r="I238" s="46"/>
      <c r="J238" s="71">
        <f>SUBTOTAL(9,G238:I238)</f>
        <v>507000</v>
      </c>
      <c r="K238" s="72">
        <f>IFERROR(J238/$J$18*100,"0.00")</f>
        <v>0.1634355811013678</v>
      </c>
    </row>
    <row r="239" spans="1:11" ht="12.75" x14ac:dyDescent="0.2">
      <c r="A239" s="594">
        <v>2</v>
      </c>
      <c r="B239" s="595">
        <v>3</v>
      </c>
      <c r="C239" s="595">
        <v>2</v>
      </c>
      <c r="D239" s="595">
        <v>2</v>
      </c>
      <c r="E239" s="595"/>
      <c r="F239" s="602" t="s">
        <v>179</v>
      </c>
      <c r="G239" s="47">
        <f>+G240</f>
        <v>0</v>
      </c>
      <c r="H239" s="47">
        <f>+H240</f>
        <v>1600</v>
      </c>
      <c r="I239" s="47">
        <f>+I240</f>
        <v>0</v>
      </c>
      <c r="J239" s="47">
        <f>+J240</f>
        <v>1600</v>
      </c>
      <c r="K239" s="48">
        <f>+K240</f>
        <v>5.1577303700628895E-4</v>
      </c>
    </row>
    <row r="240" spans="1:11" ht="12.75" x14ac:dyDescent="0.2">
      <c r="A240" s="606">
        <v>2</v>
      </c>
      <c r="B240" s="598">
        <v>3</v>
      </c>
      <c r="C240" s="598">
        <v>2</v>
      </c>
      <c r="D240" s="598">
        <v>2</v>
      </c>
      <c r="E240" s="598" t="s">
        <v>284</v>
      </c>
      <c r="F240" s="599" t="s">
        <v>179</v>
      </c>
      <c r="G240" s="46"/>
      <c r="H240" s="46">
        <v>1600</v>
      </c>
      <c r="I240" s="46"/>
      <c r="J240" s="71">
        <f>SUBTOTAL(9,G240:I240)</f>
        <v>1600</v>
      </c>
      <c r="K240" s="72">
        <f>IFERROR(J240/$J$18*100,"0.00")</f>
        <v>5.1577303700628895E-4</v>
      </c>
    </row>
    <row r="241" spans="1:11" ht="12.75" x14ac:dyDescent="0.2">
      <c r="A241" s="594">
        <v>2</v>
      </c>
      <c r="B241" s="595">
        <v>3</v>
      </c>
      <c r="C241" s="595">
        <v>2</v>
      </c>
      <c r="D241" s="595">
        <v>3</v>
      </c>
      <c r="E241" s="595"/>
      <c r="F241" s="602" t="s">
        <v>180</v>
      </c>
      <c r="G241" s="47">
        <f>+G242</f>
        <v>0</v>
      </c>
      <c r="H241" s="47">
        <f>+H242</f>
        <v>880000</v>
      </c>
      <c r="I241" s="47">
        <f>+I242</f>
        <v>0</v>
      </c>
      <c r="J241" s="47">
        <f>+J242</f>
        <v>880000</v>
      </c>
      <c r="K241" s="48">
        <f>+K242</f>
        <v>0.28367517035345891</v>
      </c>
    </row>
    <row r="242" spans="1:11" ht="12.75" x14ac:dyDescent="0.2">
      <c r="A242" s="606">
        <v>2</v>
      </c>
      <c r="B242" s="598">
        <v>3</v>
      </c>
      <c r="C242" s="598">
        <v>2</v>
      </c>
      <c r="D242" s="598">
        <v>3</v>
      </c>
      <c r="E242" s="598" t="s">
        <v>284</v>
      </c>
      <c r="F242" s="599" t="s">
        <v>180</v>
      </c>
      <c r="G242" s="46"/>
      <c r="H242" s="46">
        <v>880000</v>
      </c>
      <c r="I242" s="46"/>
      <c r="J242" s="71">
        <f>SUBTOTAL(9,G242:I242)</f>
        <v>880000</v>
      </c>
      <c r="K242" s="72">
        <f>IFERROR(J242/$J$18*100,"0.00")</f>
        <v>0.28367517035345891</v>
      </c>
    </row>
    <row r="243" spans="1:11" ht="12.75" x14ac:dyDescent="0.2">
      <c r="A243" s="594">
        <v>2</v>
      </c>
      <c r="B243" s="595">
        <v>3</v>
      </c>
      <c r="C243" s="595">
        <v>2</v>
      </c>
      <c r="D243" s="595">
        <v>4</v>
      </c>
      <c r="E243" s="595"/>
      <c r="F243" s="602" t="s">
        <v>19</v>
      </c>
      <c r="G243" s="47">
        <f>+G244</f>
        <v>0</v>
      </c>
      <c r="H243" s="47">
        <f>+H244</f>
        <v>0</v>
      </c>
      <c r="I243" s="47">
        <f>+I244</f>
        <v>0</v>
      </c>
      <c r="J243" s="47">
        <f>+J244</f>
        <v>0</v>
      </c>
      <c r="K243" s="48">
        <f>+K244</f>
        <v>0</v>
      </c>
    </row>
    <row r="244" spans="1:11" ht="12.75" x14ac:dyDescent="0.2">
      <c r="A244" s="606">
        <v>2</v>
      </c>
      <c r="B244" s="598">
        <v>3</v>
      </c>
      <c r="C244" s="598">
        <v>2</v>
      </c>
      <c r="D244" s="598">
        <v>4</v>
      </c>
      <c r="E244" s="598" t="s">
        <v>284</v>
      </c>
      <c r="F244" s="599" t="s">
        <v>19</v>
      </c>
      <c r="G244" s="46"/>
      <c r="H244" s="46"/>
      <c r="I244" s="46"/>
      <c r="J244" s="71">
        <f>SUBTOTAL(9,G244:I244)</f>
        <v>0</v>
      </c>
      <c r="K244" s="72">
        <f>IFERROR(J244/$J$18*100,"0.00")</f>
        <v>0</v>
      </c>
    </row>
    <row r="245" spans="1:11" ht="12.75" x14ac:dyDescent="0.2">
      <c r="A245" s="591">
        <v>2</v>
      </c>
      <c r="B245" s="592">
        <v>3</v>
      </c>
      <c r="C245" s="592">
        <v>3</v>
      </c>
      <c r="D245" s="592"/>
      <c r="E245" s="592"/>
      <c r="F245" s="593" t="s">
        <v>326</v>
      </c>
      <c r="G245" s="39">
        <f>+G246+G248+G250+G252+G254+G256</f>
        <v>0</v>
      </c>
      <c r="H245" s="39">
        <f>+H246+H248+H250+H252+H254+H256</f>
        <v>6199720</v>
      </c>
      <c r="I245" s="39">
        <f>+I246+I248+I250+I252+I254+I256</f>
        <v>0</v>
      </c>
      <c r="J245" s="39">
        <f>+J246+J248+J250+J252+J254+J256</f>
        <v>6199720</v>
      </c>
      <c r="K245" s="40">
        <v>0</v>
      </c>
    </row>
    <row r="246" spans="1:11" ht="12.75" x14ac:dyDescent="0.2">
      <c r="A246" s="594">
        <v>2</v>
      </c>
      <c r="B246" s="595">
        <v>3</v>
      </c>
      <c r="C246" s="595">
        <v>3</v>
      </c>
      <c r="D246" s="595">
        <v>1</v>
      </c>
      <c r="E246" s="595"/>
      <c r="F246" s="602" t="s">
        <v>181</v>
      </c>
      <c r="G246" s="41">
        <f>SUM(G247:G247)</f>
        <v>0</v>
      </c>
      <c r="H246" s="41">
        <f>SUM(H247:H247)</f>
        <v>758000</v>
      </c>
      <c r="I246" s="41">
        <f>SUM(I247:I247)</f>
        <v>0</v>
      </c>
      <c r="J246" s="41">
        <f>SUM(J247:J247)</f>
        <v>758000</v>
      </c>
      <c r="K246" s="42" t="s">
        <v>1892</v>
      </c>
    </row>
    <row r="247" spans="1:11" ht="12.75" x14ac:dyDescent="0.2">
      <c r="A247" s="606">
        <v>2</v>
      </c>
      <c r="B247" s="598">
        <v>3</v>
      </c>
      <c r="C247" s="598">
        <v>3</v>
      </c>
      <c r="D247" s="598">
        <v>1</v>
      </c>
      <c r="E247" s="598" t="s">
        <v>284</v>
      </c>
      <c r="F247" s="599" t="s">
        <v>181</v>
      </c>
      <c r="G247" s="43"/>
      <c r="H247" s="43">
        <v>758000</v>
      </c>
      <c r="I247" s="43"/>
      <c r="J247" s="71">
        <f>SUBTOTAL(9,G247:I247)</f>
        <v>758000</v>
      </c>
      <c r="K247" s="72">
        <f>IFERROR(J247/$J$18*100,"0.00")</f>
        <v>0.2443474762817294</v>
      </c>
    </row>
    <row r="248" spans="1:11" ht="12.75" x14ac:dyDescent="0.2">
      <c r="A248" s="594">
        <v>2</v>
      </c>
      <c r="B248" s="595">
        <v>3</v>
      </c>
      <c r="C248" s="595">
        <v>3</v>
      </c>
      <c r="D248" s="595">
        <v>2</v>
      </c>
      <c r="E248" s="595"/>
      <c r="F248" s="602" t="s">
        <v>182</v>
      </c>
      <c r="G248" s="47">
        <f>+G249</f>
        <v>0</v>
      </c>
      <c r="H248" s="47">
        <f>+H249</f>
        <v>5298720</v>
      </c>
      <c r="I248" s="47">
        <f>+I249</f>
        <v>0</v>
      </c>
      <c r="J248" s="47">
        <f>+J249</f>
        <v>5298720</v>
      </c>
      <c r="K248" s="48">
        <f>+K249</f>
        <v>1.7080855666537271</v>
      </c>
    </row>
    <row r="249" spans="1:11" ht="12.75" x14ac:dyDescent="0.2">
      <c r="A249" s="606">
        <v>2</v>
      </c>
      <c r="B249" s="598">
        <v>3</v>
      </c>
      <c r="C249" s="598">
        <v>3</v>
      </c>
      <c r="D249" s="598">
        <v>2</v>
      </c>
      <c r="E249" s="598" t="s">
        <v>284</v>
      </c>
      <c r="F249" s="599" t="s">
        <v>182</v>
      </c>
      <c r="G249" s="43"/>
      <c r="H249" s="43">
        <v>5298720</v>
      </c>
      <c r="I249" s="43"/>
      <c r="J249" s="71">
        <f>SUBTOTAL(9,G249:I249)</f>
        <v>5298720</v>
      </c>
      <c r="K249" s="72">
        <f>IFERROR(J249/$J$18*100,"0.00")</f>
        <v>1.7080855666537271</v>
      </c>
    </row>
    <row r="250" spans="1:11" ht="12.75" x14ac:dyDescent="0.2">
      <c r="A250" s="594">
        <v>2</v>
      </c>
      <c r="B250" s="595">
        <v>3</v>
      </c>
      <c r="C250" s="595">
        <v>3</v>
      </c>
      <c r="D250" s="595">
        <v>3</v>
      </c>
      <c r="E250" s="595"/>
      <c r="F250" s="602" t="s">
        <v>183</v>
      </c>
      <c r="G250" s="47">
        <f>+G251</f>
        <v>0</v>
      </c>
      <c r="H250" s="47">
        <f>+H251</f>
        <v>119000</v>
      </c>
      <c r="I250" s="47">
        <f>+I251</f>
        <v>0</v>
      </c>
      <c r="J250" s="47">
        <f>+J251</f>
        <v>119000</v>
      </c>
      <c r="K250" s="48">
        <f>+K251</f>
        <v>3.8360619627342739E-2</v>
      </c>
    </row>
    <row r="251" spans="1:11" ht="12.75" x14ac:dyDescent="0.2">
      <c r="A251" s="606">
        <v>2</v>
      </c>
      <c r="B251" s="598">
        <v>3</v>
      </c>
      <c r="C251" s="598">
        <v>3</v>
      </c>
      <c r="D251" s="598">
        <v>3</v>
      </c>
      <c r="E251" s="598" t="s">
        <v>284</v>
      </c>
      <c r="F251" s="599" t="s">
        <v>183</v>
      </c>
      <c r="G251" s="43"/>
      <c r="H251" s="43">
        <v>119000</v>
      </c>
      <c r="I251" s="43"/>
      <c r="J251" s="71">
        <f>SUBTOTAL(9,G251:I251)</f>
        <v>119000</v>
      </c>
      <c r="K251" s="72">
        <f>IFERROR(J251/$J$18*100,"0.00")</f>
        <v>3.8360619627342739E-2</v>
      </c>
    </row>
    <row r="252" spans="1:11" ht="12.75" x14ac:dyDescent="0.2">
      <c r="A252" s="594">
        <v>2</v>
      </c>
      <c r="B252" s="595">
        <v>3</v>
      </c>
      <c r="C252" s="595">
        <v>3</v>
      </c>
      <c r="D252" s="595">
        <v>4</v>
      </c>
      <c r="E252" s="595"/>
      <c r="F252" s="602" t="s">
        <v>184</v>
      </c>
      <c r="G252" s="47">
        <f>+G253</f>
        <v>0</v>
      </c>
      <c r="H252" s="47">
        <f>+H253</f>
        <v>0</v>
      </c>
      <c r="I252" s="47">
        <f>+I253</f>
        <v>0</v>
      </c>
      <c r="J252" s="47">
        <f>+J253</f>
        <v>0</v>
      </c>
      <c r="K252" s="48">
        <f>+K253</f>
        <v>0</v>
      </c>
    </row>
    <row r="253" spans="1:11" ht="12.75" x14ac:dyDescent="0.2">
      <c r="A253" s="606">
        <v>2</v>
      </c>
      <c r="B253" s="598">
        <v>3</v>
      </c>
      <c r="C253" s="598">
        <v>3</v>
      </c>
      <c r="D253" s="598">
        <v>4</v>
      </c>
      <c r="E253" s="598" t="s">
        <v>284</v>
      </c>
      <c r="F253" s="599" t="s">
        <v>184</v>
      </c>
      <c r="G253" s="46"/>
      <c r="H253" s="46"/>
      <c r="I253" s="46"/>
      <c r="J253" s="71">
        <f>SUBTOTAL(9,G253:I253)</f>
        <v>0</v>
      </c>
      <c r="K253" s="72">
        <f>IFERROR(J253/$J$18*100,"0.00")</f>
        <v>0</v>
      </c>
    </row>
    <row r="254" spans="1:11" ht="12.75" x14ac:dyDescent="0.2">
      <c r="A254" s="594">
        <v>2</v>
      </c>
      <c r="B254" s="595">
        <v>3</v>
      </c>
      <c r="C254" s="595">
        <v>3</v>
      </c>
      <c r="D254" s="595">
        <v>5</v>
      </c>
      <c r="E254" s="595"/>
      <c r="F254" s="602" t="s">
        <v>185</v>
      </c>
      <c r="G254" s="47">
        <f>+G255</f>
        <v>0</v>
      </c>
      <c r="H254" s="47">
        <f>+H255</f>
        <v>0</v>
      </c>
      <c r="I254" s="47">
        <f>+I255</f>
        <v>0</v>
      </c>
      <c r="J254" s="47">
        <f>+J255</f>
        <v>0</v>
      </c>
      <c r="K254" s="48">
        <f>+K255</f>
        <v>0</v>
      </c>
    </row>
    <row r="255" spans="1:11" ht="12.75" x14ac:dyDescent="0.2">
      <c r="A255" s="606">
        <v>2</v>
      </c>
      <c r="B255" s="598">
        <v>3</v>
      </c>
      <c r="C255" s="598">
        <v>3</v>
      </c>
      <c r="D255" s="598">
        <v>5</v>
      </c>
      <c r="E255" s="598" t="s">
        <v>284</v>
      </c>
      <c r="F255" s="599" t="s">
        <v>185</v>
      </c>
      <c r="G255" s="46"/>
      <c r="H255" s="46"/>
      <c r="I255" s="46"/>
      <c r="J255" s="71">
        <f>SUBTOTAL(9,G255:I255)</f>
        <v>0</v>
      </c>
      <c r="K255" s="72">
        <f>IFERROR(J255/$J$18*100,"0.00")</f>
        <v>0</v>
      </c>
    </row>
    <row r="256" spans="1:11" ht="12.75" x14ac:dyDescent="0.2">
      <c r="A256" s="594">
        <v>2</v>
      </c>
      <c r="B256" s="595">
        <v>3</v>
      </c>
      <c r="C256" s="595">
        <v>3</v>
      </c>
      <c r="D256" s="595">
        <v>6</v>
      </c>
      <c r="E256" s="595"/>
      <c r="F256" s="602" t="s">
        <v>186</v>
      </c>
      <c r="G256" s="47">
        <f>+G257</f>
        <v>0</v>
      </c>
      <c r="H256" s="47">
        <f>+H257</f>
        <v>24000</v>
      </c>
      <c r="I256" s="47">
        <f>+I257</f>
        <v>0</v>
      </c>
      <c r="J256" s="47">
        <f>+J257</f>
        <v>24000</v>
      </c>
      <c r="K256" s="48">
        <f>+K257</f>
        <v>7.7365955550943348E-3</v>
      </c>
    </row>
    <row r="257" spans="1:11" ht="12.75" x14ac:dyDescent="0.2">
      <c r="A257" s="606">
        <v>2</v>
      </c>
      <c r="B257" s="598">
        <v>3</v>
      </c>
      <c r="C257" s="598">
        <v>3</v>
      </c>
      <c r="D257" s="598">
        <v>6</v>
      </c>
      <c r="E257" s="598" t="s">
        <v>284</v>
      </c>
      <c r="F257" s="599" t="s">
        <v>186</v>
      </c>
      <c r="G257" s="43"/>
      <c r="H257" s="43">
        <v>24000</v>
      </c>
      <c r="I257" s="43"/>
      <c r="J257" s="71">
        <f>SUBTOTAL(9,G257:I257)</f>
        <v>24000</v>
      </c>
      <c r="K257" s="72">
        <f>IFERROR(J257/$J$18*100,"0.00")</f>
        <v>7.7365955550943348E-3</v>
      </c>
    </row>
    <row r="258" spans="1:11" ht="12.75" x14ac:dyDescent="0.2">
      <c r="A258" s="591">
        <v>2</v>
      </c>
      <c r="B258" s="592">
        <v>3</v>
      </c>
      <c r="C258" s="592">
        <v>4</v>
      </c>
      <c r="D258" s="592"/>
      <c r="E258" s="592"/>
      <c r="F258" s="593" t="s">
        <v>327</v>
      </c>
      <c r="G258" s="39">
        <f>+G259+G261</f>
        <v>6458792</v>
      </c>
      <c r="H258" s="39">
        <f>+H259+H261</f>
        <v>36000000</v>
      </c>
      <c r="I258" s="39">
        <f>+I259+I261</f>
        <v>0</v>
      </c>
      <c r="J258" s="39">
        <f>+J259+J261</f>
        <v>42458792</v>
      </c>
      <c r="K258" s="40">
        <v>0</v>
      </c>
    </row>
    <row r="259" spans="1:11" ht="12.75" x14ac:dyDescent="0.2">
      <c r="A259" s="594">
        <v>2</v>
      </c>
      <c r="B259" s="595">
        <v>3</v>
      </c>
      <c r="C259" s="595">
        <v>4</v>
      </c>
      <c r="D259" s="595">
        <v>1</v>
      </c>
      <c r="E259" s="595"/>
      <c r="F259" s="602" t="s">
        <v>187</v>
      </c>
      <c r="G259" s="47">
        <f>+G260</f>
        <v>6458792</v>
      </c>
      <c r="H259" s="47">
        <f>+H260</f>
        <v>36000000</v>
      </c>
      <c r="I259" s="47">
        <f>+I260</f>
        <v>0</v>
      </c>
      <c r="J259" s="47">
        <f>+J260</f>
        <v>42458792</v>
      </c>
      <c r="K259" s="48">
        <f>+K260</f>
        <v>13.686937560911453</v>
      </c>
    </row>
    <row r="260" spans="1:11" ht="12.75" x14ac:dyDescent="0.2">
      <c r="A260" s="606">
        <v>2</v>
      </c>
      <c r="B260" s="598">
        <v>3</v>
      </c>
      <c r="C260" s="598">
        <v>4</v>
      </c>
      <c r="D260" s="598">
        <v>1</v>
      </c>
      <c r="E260" s="598" t="s">
        <v>284</v>
      </c>
      <c r="F260" s="599" t="s">
        <v>187</v>
      </c>
      <c r="G260" s="43">
        <v>6458792</v>
      </c>
      <c r="H260" s="43">
        <v>36000000</v>
      </c>
      <c r="I260" s="43"/>
      <c r="J260" s="71">
        <f>SUBTOTAL(9,G260:I260)</f>
        <v>42458792</v>
      </c>
      <c r="K260" s="72">
        <f>IFERROR(J260/$J$18*100,"0.00")</f>
        <v>13.686937560911453</v>
      </c>
    </row>
    <row r="261" spans="1:11" ht="12.75" x14ac:dyDescent="0.2">
      <c r="A261" s="608">
        <v>2</v>
      </c>
      <c r="B261" s="595">
        <v>3</v>
      </c>
      <c r="C261" s="595">
        <v>4</v>
      </c>
      <c r="D261" s="595">
        <v>2</v>
      </c>
      <c r="E261" s="595"/>
      <c r="F261" s="602" t="s">
        <v>188</v>
      </c>
      <c r="G261" s="47">
        <f>+G262</f>
        <v>0</v>
      </c>
      <c r="H261" s="47">
        <f>+H262</f>
        <v>0</v>
      </c>
      <c r="I261" s="47">
        <f>+I262</f>
        <v>0</v>
      </c>
      <c r="J261" s="47">
        <f>+J262</f>
        <v>0</v>
      </c>
      <c r="K261" s="48">
        <f>+K262</f>
        <v>0</v>
      </c>
    </row>
    <row r="262" spans="1:11" ht="12.75" x14ac:dyDescent="0.2">
      <c r="A262" s="617">
        <v>2</v>
      </c>
      <c r="B262" s="618">
        <v>3</v>
      </c>
      <c r="C262" s="618">
        <v>4</v>
      </c>
      <c r="D262" s="618">
        <v>2</v>
      </c>
      <c r="E262" s="598" t="s">
        <v>284</v>
      </c>
      <c r="F262" s="599" t="s">
        <v>188</v>
      </c>
      <c r="G262" s="46"/>
      <c r="H262" s="46"/>
      <c r="I262" s="46"/>
      <c r="J262" s="71">
        <f>SUBTOTAL(9,G262:I262)</f>
        <v>0</v>
      </c>
      <c r="K262" s="72">
        <f>IFERROR(J262/$J$18*100,"0.00")</f>
        <v>0</v>
      </c>
    </row>
    <row r="263" spans="1:11" ht="12.75" x14ac:dyDescent="0.2">
      <c r="A263" s="591">
        <v>2</v>
      </c>
      <c r="B263" s="592">
        <v>3</v>
      </c>
      <c r="C263" s="592">
        <v>5</v>
      </c>
      <c r="D263" s="592"/>
      <c r="E263" s="592"/>
      <c r="F263" s="593" t="s">
        <v>189</v>
      </c>
      <c r="G263" s="39">
        <f>+G264+G266+G268+G270+G272</f>
        <v>40000</v>
      </c>
      <c r="H263" s="39">
        <f>+H264+H266+H268+H270+H272</f>
        <v>5440520</v>
      </c>
      <c r="I263" s="39">
        <f>+I264+I266+I268+I270+I272</f>
        <v>0</v>
      </c>
      <c r="J263" s="39">
        <f>+J264+J266+J268+J270+J272</f>
        <v>5480520</v>
      </c>
      <c r="K263" s="40">
        <v>0</v>
      </c>
    </row>
    <row r="264" spans="1:11" ht="12.75" x14ac:dyDescent="0.2">
      <c r="A264" s="594">
        <v>2</v>
      </c>
      <c r="B264" s="595">
        <v>3</v>
      </c>
      <c r="C264" s="595">
        <v>5</v>
      </c>
      <c r="D264" s="595">
        <v>1</v>
      </c>
      <c r="E264" s="595"/>
      <c r="F264" s="602" t="s">
        <v>1922</v>
      </c>
      <c r="G264" s="47">
        <f>+G265</f>
        <v>0</v>
      </c>
      <c r="H264" s="47">
        <f>+H265</f>
        <v>0</v>
      </c>
      <c r="I264" s="47">
        <f>+I265</f>
        <v>0</v>
      </c>
      <c r="J264" s="47">
        <f>+J265</f>
        <v>0</v>
      </c>
      <c r="K264" s="48">
        <f>+K265</f>
        <v>0</v>
      </c>
    </row>
    <row r="265" spans="1:11" ht="12.75" x14ac:dyDescent="0.2">
      <c r="A265" s="606">
        <v>2</v>
      </c>
      <c r="B265" s="598">
        <v>3</v>
      </c>
      <c r="C265" s="598">
        <v>5</v>
      </c>
      <c r="D265" s="598">
        <v>1</v>
      </c>
      <c r="E265" s="598" t="s">
        <v>284</v>
      </c>
      <c r="F265" s="599" t="s">
        <v>1923</v>
      </c>
      <c r="G265" s="46"/>
      <c r="H265" s="46"/>
      <c r="I265" s="46"/>
      <c r="J265" s="71">
        <f>SUBTOTAL(9,G265:I265)</f>
        <v>0</v>
      </c>
      <c r="K265" s="72">
        <f>IFERROR(J265/$J$18*100,"0.00")</f>
        <v>0</v>
      </c>
    </row>
    <row r="266" spans="1:11" ht="12.75" x14ac:dyDescent="0.2">
      <c r="A266" s="594">
        <v>2</v>
      </c>
      <c r="B266" s="595">
        <v>3</v>
      </c>
      <c r="C266" s="595">
        <v>5</v>
      </c>
      <c r="D266" s="595">
        <v>2</v>
      </c>
      <c r="E266" s="595"/>
      <c r="F266" s="602" t="s">
        <v>1924</v>
      </c>
      <c r="G266" s="47">
        <f>+G267</f>
        <v>0</v>
      </c>
      <c r="H266" s="47">
        <f>+H267</f>
        <v>0</v>
      </c>
      <c r="I266" s="47">
        <f>+I267</f>
        <v>0</v>
      </c>
      <c r="J266" s="47">
        <f>+J267</f>
        <v>0</v>
      </c>
      <c r="K266" s="48">
        <f>+K267</f>
        <v>0</v>
      </c>
    </row>
    <row r="267" spans="1:11" ht="12.75" x14ac:dyDescent="0.2">
      <c r="A267" s="606">
        <v>2</v>
      </c>
      <c r="B267" s="598">
        <v>3</v>
      </c>
      <c r="C267" s="598">
        <v>5</v>
      </c>
      <c r="D267" s="598">
        <v>2</v>
      </c>
      <c r="E267" s="598" t="s">
        <v>284</v>
      </c>
      <c r="F267" s="599" t="s">
        <v>1924</v>
      </c>
      <c r="G267" s="46"/>
      <c r="H267" s="46"/>
      <c r="I267" s="46"/>
      <c r="J267" s="71">
        <f>SUBTOTAL(9,G267:I267)</f>
        <v>0</v>
      </c>
      <c r="K267" s="72">
        <f>IFERROR(J267/$J$18*100,"0.00")</f>
        <v>0</v>
      </c>
    </row>
    <row r="268" spans="1:11" ht="12.75" x14ac:dyDescent="0.2">
      <c r="A268" s="594">
        <v>2</v>
      </c>
      <c r="B268" s="595">
        <v>3</v>
      </c>
      <c r="C268" s="595">
        <v>5</v>
      </c>
      <c r="D268" s="595">
        <v>3</v>
      </c>
      <c r="E268" s="595"/>
      <c r="F268" s="602" t="s">
        <v>190</v>
      </c>
      <c r="G268" s="47">
        <f>+G269</f>
        <v>40000</v>
      </c>
      <c r="H268" s="47">
        <f>+H269</f>
        <v>636000</v>
      </c>
      <c r="I268" s="47">
        <f>+I269</f>
        <v>0</v>
      </c>
      <c r="J268" s="47">
        <f>+J269</f>
        <v>676000</v>
      </c>
      <c r="K268" s="48">
        <f>+K269</f>
        <v>0.21791410813515708</v>
      </c>
    </row>
    <row r="269" spans="1:11" ht="12.75" x14ac:dyDescent="0.2">
      <c r="A269" s="606">
        <v>2</v>
      </c>
      <c r="B269" s="598">
        <v>3</v>
      </c>
      <c r="C269" s="598">
        <v>5</v>
      </c>
      <c r="D269" s="598">
        <v>3</v>
      </c>
      <c r="E269" s="598" t="s">
        <v>284</v>
      </c>
      <c r="F269" s="599" t="s">
        <v>190</v>
      </c>
      <c r="G269" s="43">
        <v>40000</v>
      </c>
      <c r="H269" s="43">
        <v>636000</v>
      </c>
      <c r="I269" s="43"/>
      <c r="J269" s="71">
        <f>SUBTOTAL(9,G269:I269)</f>
        <v>676000</v>
      </c>
      <c r="K269" s="72">
        <f>IFERROR(J269/$J$18*100,"0.00")</f>
        <v>0.21791410813515708</v>
      </c>
    </row>
    <row r="270" spans="1:11" ht="12.75" x14ac:dyDescent="0.2">
      <c r="A270" s="594">
        <v>2</v>
      </c>
      <c r="B270" s="595">
        <v>3</v>
      </c>
      <c r="C270" s="595">
        <v>5</v>
      </c>
      <c r="D270" s="595">
        <v>4</v>
      </c>
      <c r="E270" s="595"/>
      <c r="F270" s="602" t="s">
        <v>1925</v>
      </c>
      <c r="G270" s="47">
        <f>+G271</f>
        <v>0</v>
      </c>
      <c r="H270" s="47">
        <f>+H271</f>
        <v>0</v>
      </c>
      <c r="I270" s="47">
        <f>+I271</f>
        <v>0</v>
      </c>
      <c r="J270" s="47">
        <f>+J271</f>
        <v>0</v>
      </c>
      <c r="K270" s="48">
        <f>+K271</f>
        <v>0</v>
      </c>
    </row>
    <row r="271" spans="1:11" ht="12.75" x14ac:dyDescent="0.2">
      <c r="A271" s="606">
        <v>2</v>
      </c>
      <c r="B271" s="598">
        <v>3</v>
      </c>
      <c r="C271" s="598">
        <v>5</v>
      </c>
      <c r="D271" s="598">
        <v>4</v>
      </c>
      <c r="E271" s="598" t="s">
        <v>284</v>
      </c>
      <c r="F271" s="599" t="s">
        <v>1925</v>
      </c>
      <c r="G271" s="46"/>
      <c r="H271" s="46"/>
      <c r="I271" s="46"/>
      <c r="J271" s="71">
        <f>SUBTOTAL(9,G271:I271)</f>
        <v>0</v>
      </c>
      <c r="K271" s="72">
        <f>IFERROR(J271/$J$18*100,"0.00")</f>
        <v>0</v>
      </c>
    </row>
    <row r="272" spans="1:11" ht="12.75" x14ac:dyDescent="0.2">
      <c r="A272" s="594">
        <v>2</v>
      </c>
      <c r="B272" s="595">
        <v>3</v>
      </c>
      <c r="C272" s="595">
        <v>5</v>
      </c>
      <c r="D272" s="595">
        <v>5</v>
      </c>
      <c r="E272" s="595"/>
      <c r="F272" s="602" t="s">
        <v>328</v>
      </c>
      <c r="G272" s="47">
        <f>+G273</f>
        <v>0</v>
      </c>
      <c r="H272" s="47">
        <f>+H273</f>
        <v>4804520</v>
      </c>
      <c r="I272" s="47">
        <f>+I273</f>
        <v>0</v>
      </c>
      <c r="J272" s="47">
        <f>+J273</f>
        <v>4804520</v>
      </c>
      <c r="K272" s="48">
        <f>+K273</f>
        <v>1.5487761698484097</v>
      </c>
    </row>
    <row r="273" spans="1:11" ht="12.75" x14ac:dyDescent="0.2">
      <c r="A273" s="606">
        <v>2</v>
      </c>
      <c r="B273" s="598">
        <v>3</v>
      </c>
      <c r="C273" s="598">
        <v>5</v>
      </c>
      <c r="D273" s="598">
        <v>5</v>
      </c>
      <c r="E273" s="598" t="s">
        <v>284</v>
      </c>
      <c r="F273" s="599" t="s">
        <v>191</v>
      </c>
      <c r="G273" s="43"/>
      <c r="H273" s="43">
        <v>4804520</v>
      </c>
      <c r="I273" s="43"/>
      <c r="J273" s="71">
        <f>SUBTOTAL(9,G273:I273)</f>
        <v>4804520</v>
      </c>
      <c r="K273" s="72">
        <f>IFERROR(J273/$J$18*100,"0.00")</f>
        <v>1.5487761698484097</v>
      </c>
    </row>
    <row r="274" spans="1:11" ht="12.75" x14ac:dyDescent="0.2">
      <c r="A274" s="591">
        <v>2</v>
      </c>
      <c r="B274" s="592">
        <v>3</v>
      </c>
      <c r="C274" s="592">
        <v>6</v>
      </c>
      <c r="D274" s="592"/>
      <c r="E274" s="592"/>
      <c r="F274" s="593" t="s">
        <v>192</v>
      </c>
      <c r="G274" s="39">
        <f>+G275+G281+G285+G289+G297</f>
        <v>38885</v>
      </c>
      <c r="H274" s="39">
        <f>+H275+H281+H285+H289+H297</f>
        <v>2753680</v>
      </c>
      <c r="I274" s="39">
        <f t="shared" ref="I274:J274" si="34">+I275+I281+I285+I289+I297</f>
        <v>0</v>
      </c>
      <c r="J274" s="39">
        <f t="shared" si="34"/>
        <v>2703365</v>
      </c>
      <c r="K274" s="39">
        <v>0</v>
      </c>
    </row>
    <row r="275" spans="1:11" ht="12.75" x14ac:dyDescent="0.2">
      <c r="A275" s="594">
        <v>2</v>
      </c>
      <c r="B275" s="595">
        <v>3</v>
      </c>
      <c r="C275" s="595">
        <v>6</v>
      </c>
      <c r="D275" s="595">
        <v>1</v>
      </c>
      <c r="E275" s="595"/>
      <c r="F275" s="602" t="s">
        <v>193</v>
      </c>
      <c r="G275" s="47">
        <f>+G276+G277+G278+G279</f>
        <v>8310</v>
      </c>
      <c r="H275" s="47">
        <f>SUM(H276:H280)</f>
        <v>194300</v>
      </c>
      <c r="I275" s="47">
        <f>+I276+I277+I278+I279</f>
        <v>0</v>
      </c>
      <c r="J275" s="47">
        <f>+J276+J277+J278+J279</f>
        <v>113410</v>
      </c>
      <c r="K275" s="48">
        <f>+K276+K277+K278+K279</f>
        <v>3.6558637579302021E-2</v>
      </c>
    </row>
    <row r="276" spans="1:11" ht="12.75" x14ac:dyDescent="0.2">
      <c r="A276" s="606">
        <v>2</v>
      </c>
      <c r="B276" s="598">
        <v>3</v>
      </c>
      <c r="C276" s="598">
        <v>6</v>
      </c>
      <c r="D276" s="598">
        <v>1</v>
      </c>
      <c r="E276" s="598" t="s">
        <v>284</v>
      </c>
      <c r="F276" s="599" t="s">
        <v>194</v>
      </c>
      <c r="G276" s="43">
        <v>7760</v>
      </c>
      <c r="H276" s="43">
        <v>105100</v>
      </c>
      <c r="I276" s="43"/>
      <c r="J276" s="43">
        <f>SUBTOTAL(9,G276:I276)</f>
        <v>112860</v>
      </c>
      <c r="K276" s="44">
        <f>IFERROR(J276/$J$18*100,"0.00")</f>
        <v>3.6381340597831109E-2</v>
      </c>
    </row>
    <row r="277" spans="1:11" ht="12.75" x14ac:dyDescent="0.2">
      <c r="A277" s="606">
        <v>2</v>
      </c>
      <c r="B277" s="598">
        <v>3</v>
      </c>
      <c r="C277" s="598">
        <v>6</v>
      </c>
      <c r="D277" s="598">
        <v>1</v>
      </c>
      <c r="E277" s="598" t="s">
        <v>285</v>
      </c>
      <c r="F277" s="599" t="s">
        <v>195</v>
      </c>
      <c r="G277" s="43">
        <v>550</v>
      </c>
      <c r="H277" s="43"/>
      <c r="I277" s="43"/>
      <c r="J277" s="43">
        <f>SUBTOTAL(9,G277:I277)</f>
        <v>550</v>
      </c>
      <c r="K277" s="44">
        <f>IFERROR(J277/$J$18*100,"0.00")</f>
        <v>1.7729698147091183E-4</v>
      </c>
    </row>
    <row r="278" spans="1:11" ht="12.75" x14ac:dyDescent="0.2">
      <c r="A278" s="606">
        <v>2</v>
      </c>
      <c r="B278" s="598">
        <v>3</v>
      </c>
      <c r="C278" s="598">
        <v>6</v>
      </c>
      <c r="D278" s="598">
        <v>1</v>
      </c>
      <c r="E278" s="598" t="s">
        <v>286</v>
      </c>
      <c r="F278" s="599" t="s">
        <v>196</v>
      </c>
      <c r="G278" s="43"/>
      <c r="H278" s="43"/>
      <c r="I278" s="43"/>
      <c r="J278" s="43">
        <f>SUBTOTAL(9,G278:I278)</f>
        <v>0</v>
      </c>
      <c r="K278" s="44">
        <f>IFERROR(J278/$J$18*100,"0.00")</f>
        <v>0</v>
      </c>
    </row>
    <row r="279" spans="1:11" ht="12.75" x14ac:dyDescent="0.2">
      <c r="A279" s="606">
        <v>2</v>
      </c>
      <c r="B279" s="598">
        <v>3</v>
      </c>
      <c r="C279" s="598">
        <v>6</v>
      </c>
      <c r="D279" s="598">
        <v>1</v>
      </c>
      <c r="E279" s="598" t="s">
        <v>287</v>
      </c>
      <c r="F279" s="599" t="s">
        <v>197</v>
      </c>
      <c r="G279" s="43"/>
      <c r="H279" s="43"/>
      <c r="I279" s="43"/>
      <c r="J279" s="43">
        <f>SUBTOTAL(9,G279:I279)</f>
        <v>0</v>
      </c>
      <c r="K279" s="44">
        <f>IFERROR(J279/$J$18*100,"0.00")</f>
        <v>0</v>
      </c>
    </row>
    <row r="280" spans="1:11" ht="12.75" x14ac:dyDescent="0.2">
      <c r="A280" s="606">
        <v>2</v>
      </c>
      <c r="B280" s="598">
        <v>3</v>
      </c>
      <c r="C280" s="598">
        <v>6</v>
      </c>
      <c r="D280" s="598">
        <v>1</v>
      </c>
      <c r="E280" s="598" t="s">
        <v>288</v>
      </c>
      <c r="F280" s="599" t="s">
        <v>198</v>
      </c>
      <c r="G280" s="46"/>
      <c r="H280" s="43">
        <v>89200</v>
      </c>
      <c r="I280" s="46"/>
      <c r="J280" s="43">
        <f>SUBTOTAL(9,G280:I280)</f>
        <v>89200</v>
      </c>
      <c r="K280" s="44">
        <f>IFERROR(J280/$J$18*100,"0.00")</f>
        <v>2.8754346813100608E-2</v>
      </c>
    </row>
    <row r="281" spans="1:11" ht="12.75" x14ac:dyDescent="0.2">
      <c r="A281" s="594">
        <v>2</v>
      </c>
      <c r="B281" s="595">
        <v>3</v>
      </c>
      <c r="C281" s="595">
        <v>6</v>
      </c>
      <c r="D281" s="595">
        <v>2</v>
      </c>
      <c r="E281" s="595"/>
      <c r="F281" s="602" t="s">
        <v>199</v>
      </c>
      <c r="G281" s="47">
        <f>+G282+G283+G284</f>
        <v>30575</v>
      </c>
      <c r="H281" s="47">
        <f>+H282+H283+H284</f>
        <v>881000</v>
      </c>
      <c r="I281" s="47">
        <f>+I282+I283+I284</f>
        <v>0</v>
      </c>
      <c r="J281" s="47">
        <f>+J282+J283+J284</f>
        <v>911575</v>
      </c>
      <c r="K281" s="48">
        <f>+K282+K283+K284</f>
        <v>0.29385362888062994</v>
      </c>
    </row>
    <row r="282" spans="1:11" ht="12.75" x14ac:dyDescent="0.2">
      <c r="A282" s="606">
        <v>2</v>
      </c>
      <c r="B282" s="598">
        <v>3</v>
      </c>
      <c r="C282" s="598">
        <v>6</v>
      </c>
      <c r="D282" s="598">
        <v>2</v>
      </c>
      <c r="E282" s="598" t="s">
        <v>284</v>
      </c>
      <c r="F282" s="599" t="s">
        <v>200</v>
      </c>
      <c r="G282" s="43"/>
      <c r="H282" s="43">
        <v>64000</v>
      </c>
      <c r="I282" s="43"/>
      <c r="J282" s="43">
        <f>SUBTOTAL(9,G282:I282)</f>
        <v>64000</v>
      </c>
      <c r="K282" s="44">
        <f>IFERROR(J282/$J$18*100,"0.00")</f>
        <v>2.0630921480251557E-2</v>
      </c>
    </row>
    <row r="283" spans="1:11" ht="12.75" x14ac:dyDescent="0.2">
      <c r="A283" s="606">
        <v>2</v>
      </c>
      <c r="B283" s="598">
        <v>3</v>
      </c>
      <c r="C283" s="598">
        <v>6</v>
      </c>
      <c r="D283" s="598">
        <v>2</v>
      </c>
      <c r="E283" s="598" t="s">
        <v>285</v>
      </c>
      <c r="F283" s="599" t="s">
        <v>201</v>
      </c>
      <c r="G283" s="43">
        <v>29000</v>
      </c>
      <c r="H283" s="43">
        <v>576000</v>
      </c>
      <c r="I283" s="43"/>
      <c r="J283" s="43">
        <f>SUBTOTAL(9,G283:I283)</f>
        <v>605000</v>
      </c>
      <c r="K283" s="44">
        <f>IFERROR(J283/$J$18*100,"0.00")</f>
        <v>0.19502667961800302</v>
      </c>
    </row>
    <row r="284" spans="1:11" ht="12.75" x14ac:dyDescent="0.2">
      <c r="A284" s="606">
        <v>2</v>
      </c>
      <c r="B284" s="598">
        <v>3</v>
      </c>
      <c r="C284" s="598">
        <v>6</v>
      </c>
      <c r="D284" s="598">
        <v>2</v>
      </c>
      <c r="E284" s="598" t="s">
        <v>286</v>
      </c>
      <c r="F284" s="599" t="s">
        <v>202</v>
      </c>
      <c r="G284" s="46">
        <v>1575</v>
      </c>
      <c r="H284" s="43">
        <v>241000</v>
      </c>
      <c r="I284" s="46"/>
      <c r="J284" s="43">
        <f>SUBTOTAL(9,G284:I284)</f>
        <v>242575</v>
      </c>
      <c r="K284" s="44">
        <f>IFERROR(J284/$J$18*100,"0.00")</f>
        <v>7.8196027782375346E-2</v>
      </c>
    </row>
    <row r="285" spans="1:11" ht="12.75" x14ac:dyDescent="0.2">
      <c r="A285" s="594">
        <v>2</v>
      </c>
      <c r="B285" s="595">
        <v>3</v>
      </c>
      <c r="C285" s="595">
        <v>6</v>
      </c>
      <c r="D285" s="595">
        <v>3</v>
      </c>
      <c r="E285" s="595"/>
      <c r="F285" s="602" t="s">
        <v>203</v>
      </c>
      <c r="G285" s="47">
        <f>+G286+G287+G288</f>
        <v>0</v>
      </c>
      <c r="H285" s="47">
        <f>+H286+H287+H288</f>
        <v>1633580</v>
      </c>
      <c r="I285" s="47">
        <f>+I286+I287+I288</f>
        <v>0</v>
      </c>
      <c r="J285" s="47">
        <f>+J286+J287+J288</f>
        <v>1633580</v>
      </c>
      <c r="K285" s="48">
        <f>+K286+K287+K288</f>
        <v>0.52659782362045848</v>
      </c>
    </row>
    <row r="286" spans="1:11" ht="12.75" x14ac:dyDescent="0.2">
      <c r="A286" s="606">
        <v>2</v>
      </c>
      <c r="B286" s="598">
        <v>3</v>
      </c>
      <c r="C286" s="598">
        <v>6</v>
      </c>
      <c r="D286" s="598">
        <v>3</v>
      </c>
      <c r="E286" s="598" t="s">
        <v>287</v>
      </c>
      <c r="F286" s="614" t="s">
        <v>204</v>
      </c>
      <c r="G286" s="43"/>
      <c r="H286" s="43">
        <v>103860</v>
      </c>
      <c r="I286" s="43"/>
      <c r="J286" s="71">
        <f>SUBTOTAL(9,G286:I286)</f>
        <v>103860</v>
      </c>
      <c r="K286" s="72">
        <f>IFERROR(J286/$J$18*100,"0.00")</f>
        <v>3.3480117264670727E-2</v>
      </c>
    </row>
    <row r="287" spans="1:11" ht="12.75" x14ac:dyDescent="0.2">
      <c r="A287" s="606">
        <v>2</v>
      </c>
      <c r="B287" s="598">
        <v>3</v>
      </c>
      <c r="C287" s="598">
        <v>6</v>
      </c>
      <c r="D287" s="598">
        <v>3</v>
      </c>
      <c r="E287" s="598" t="s">
        <v>288</v>
      </c>
      <c r="F287" s="599" t="s">
        <v>205</v>
      </c>
      <c r="G287" s="43"/>
      <c r="H287" s="43"/>
      <c r="I287" s="43"/>
      <c r="J287" s="71">
        <f>SUBTOTAL(9,G287:I287)</f>
        <v>0</v>
      </c>
      <c r="K287" s="72">
        <f>IFERROR(J287/$J$18*100,"0.00")</f>
        <v>0</v>
      </c>
    </row>
    <row r="288" spans="1:11" ht="12.75" x14ac:dyDescent="0.2">
      <c r="A288" s="606">
        <v>2</v>
      </c>
      <c r="B288" s="598">
        <v>3</v>
      </c>
      <c r="C288" s="598">
        <v>6</v>
      </c>
      <c r="D288" s="598">
        <v>3</v>
      </c>
      <c r="E288" s="598" t="s">
        <v>300</v>
      </c>
      <c r="F288" s="599" t="s">
        <v>1926</v>
      </c>
      <c r="G288" s="46"/>
      <c r="H288" s="43">
        <v>1529720</v>
      </c>
      <c r="I288" s="46"/>
      <c r="J288" s="71">
        <f>SUBTOTAL(9,G288:I288)</f>
        <v>1529720</v>
      </c>
      <c r="K288" s="72">
        <f>IFERROR(J288/$J$18*100,"0.00")</f>
        <v>0.49311770635578772</v>
      </c>
    </row>
    <row r="289" spans="1:11" ht="12.75" x14ac:dyDescent="0.2">
      <c r="A289" s="594">
        <v>2</v>
      </c>
      <c r="B289" s="595">
        <v>3</v>
      </c>
      <c r="C289" s="595">
        <v>6</v>
      </c>
      <c r="D289" s="595">
        <v>4</v>
      </c>
      <c r="E289" s="595"/>
      <c r="F289" s="602" t="s">
        <v>20</v>
      </c>
      <c r="G289" s="47">
        <f>+G290+G291+G292+G293+G294+G295+G296</f>
        <v>0</v>
      </c>
      <c r="H289" s="47">
        <f>+H290+H291+H292+H293+H294+H295+H296</f>
        <v>44800</v>
      </c>
      <c r="I289" s="47">
        <f>+I290+I291+I292+I293+I294+I295+I296</f>
        <v>0</v>
      </c>
      <c r="J289" s="47">
        <f>+J290+J291+J292+J293+J294+J295+J296</f>
        <v>44800</v>
      </c>
      <c r="K289" s="48">
        <f>+K290+K291+K292+K293+K294+K295+K296</f>
        <v>1.4441645036176089E-2</v>
      </c>
    </row>
    <row r="290" spans="1:11" ht="12.75" x14ac:dyDescent="0.2">
      <c r="A290" s="606">
        <v>2</v>
      </c>
      <c r="B290" s="598">
        <v>3</v>
      </c>
      <c r="C290" s="598">
        <v>6</v>
      </c>
      <c r="D290" s="598">
        <v>4</v>
      </c>
      <c r="E290" s="598" t="s">
        <v>284</v>
      </c>
      <c r="F290" s="599" t="s">
        <v>206</v>
      </c>
      <c r="G290" s="43"/>
      <c r="H290" s="43"/>
      <c r="I290" s="43"/>
      <c r="J290" s="71">
        <f t="shared" ref="J290:J296" si="35">SUBTOTAL(9,G290:I290)</f>
        <v>0</v>
      </c>
      <c r="K290" s="72">
        <f t="shared" ref="K290:K296" si="36">IFERROR(J290/$J$18*100,"0.00")</f>
        <v>0</v>
      </c>
    </row>
    <row r="291" spans="1:11" ht="12.75" x14ac:dyDescent="0.2">
      <c r="A291" s="606">
        <v>2</v>
      </c>
      <c r="B291" s="598">
        <v>3</v>
      </c>
      <c r="C291" s="598">
        <v>6</v>
      </c>
      <c r="D291" s="598">
        <v>4</v>
      </c>
      <c r="E291" s="598" t="s">
        <v>285</v>
      </c>
      <c r="F291" s="599" t="s">
        <v>207</v>
      </c>
      <c r="G291" s="43"/>
      <c r="H291" s="43"/>
      <c r="I291" s="43"/>
      <c r="J291" s="71">
        <f t="shared" si="35"/>
        <v>0</v>
      </c>
      <c r="K291" s="72">
        <f t="shared" si="36"/>
        <v>0</v>
      </c>
    </row>
    <row r="292" spans="1:11" ht="12.75" x14ac:dyDescent="0.2">
      <c r="A292" s="606">
        <v>2</v>
      </c>
      <c r="B292" s="598">
        <v>3</v>
      </c>
      <c r="C292" s="598">
        <v>6</v>
      </c>
      <c r="D292" s="598">
        <v>4</v>
      </c>
      <c r="E292" s="598" t="s">
        <v>286</v>
      </c>
      <c r="F292" s="599" t="s">
        <v>208</v>
      </c>
      <c r="G292" s="43"/>
      <c r="H292" s="43"/>
      <c r="I292" s="43"/>
      <c r="J292" s="71">
        <f t="shared" si="35"/>
        <v>0</v>
      </c>
      <c r="K292" s="72">
        <f t="shared" si="36"/>
        <v>0</v>
      </c>
    </row>
    <row r="293" spans="1:11" ht="12.75" x14ac:dyDescent="0.2">
      <c r="A293" s="606">
        <v>2</v>
      </c>
      <c r="B293" s="598">
        <v>3</v>
      </c>
      <c r="C293" s="598">
        <v>6</v>
      </c>
      <c r="D293" s="598">
        <v>4</v>
      </c>
      <c r="E293" s="598" t="s">
        <v>287</v>
      </c>
      <c r="F293" s="599" t="s">
        <v>209</v>
      </c>
      <c r="G293" s="43"/>
      <c r="H293" s="43">
        <v>32000</v>
      </c>
      <c r="I293" s="43"/>
      <c r="J293" s="71">
        <f t="shared" si="35"/>
        <v>32000</v>
      </c>
      <c r="K293" s="72">
        <f t="shared" si="36"/>
        <v>1.0315460740125779E-2</v>
      </c>
    </row>
    <row r="294" spans="1:11" ht="12.75" x14ac:dyDescent="0.2">
      <c r="A294" s="606">
        <v>2</v>
      </c>
      <c r="B294" s="598">
        <v>3</v>
      </c>
      <c r="C294" s="598">
        <v>6</v>
      </c>
      <c r="D294" s="598">
        <v>4</v>
      </c>
      <c r="E294" s="598" t="s">
        <v>288</v>
      </c>
      <c r="F294" s="599" t="s">
        <v>210</v>
      </c>
      <c r="G294" s="43"/>
      <c r="H294" s="43"/>
      <c r="I294" s="43"/>
      <c r="J294" s="71">
        <f t="shared" si="35"/>
        <v>0</v>
      </c>
      <c r="K294" s="72">
        <f t="shared" si="36"/>
        <v>0</v>
      </c>
    </row>
    <row r="295" spans="1:11" ht="12.75" x14ac:dyDescent="0.2">
      <c r="A295" s="606">
        <v>2</v>
      </c>
      <c r="B295" s="598">
        <v>3</v>
      </c>
      <c r="C295" s="598">
        <v>6</v>
      </c>
      <c r="D295" s="598">
        <v>4</v>
      </c>
      <c r="E295" s="598" t="s">
        <v>300</v>
      </c>
      <c r="F295" s="599" t="s">
        <v>211</v>
      </c>
      <c r="G295" s="43"/>
      <c r="H295" s="43"/>
      <c r="I295" s="43"/>
      <c r="J295" s="71">
        <f t="shared" si="35"/>
        <v>0</v>
      </c>
      <c r="K295" s="72">
        <f t="shared" si="36"/>
        <v>0</v>
      </c>
    </row>
    <row r="296" spans="1:11" ht="12.75" x14ac:dyDescent="0.2">
      <c r="A296" s="606">
        <v>2</v>
      </c>
      <c r="B296" s="598">
        <v>3</v>
      </c>
      <c r="C296" s="598">
        <v>6</v>
      </c>
      <c r="D296" s="598">
        <v>4</v>
      </c>
      <c r="E296" s="598" t="s">
        <v>302</v>
      </c>
      <c r="F296" s="599" t="s">
        <v>212</v>
      </c>
      <c r="G296" s="46"/>
      <c r="H296" s="43">
        <v>12800</v>
      </c>
      <c r="I296" s="46"/>
      <c r="J296" s="71">
        <f t="shared" si="35"/>
        <v>12800</v>
      </c>
      <c r="K296" s="72">
        <f t="shared" si="36"/>
        <v>4.1261842960503116E-3</v>
      </c>
    </row>
    <row r="297" spans="1:11" ht="12.75" x14ac:dyDescent="0.2">
      <c r="A297" s="594">
        <v>2</v>
      </c>
      <c r="B297" s="595">
        <v>3</v>
      </c>
      <c r="C297" s="595">
        <v>6</v>
      </c>
      <c r="D297" s="595">
        <v>9</v>
      </c>
      <c r="E297" s="595"/>
      <c r="F297" s="602" t="s">
        <v>213</v>
      </c>
      <c r="G297" s="47">
        <f>+G298</f>
        <v>0</v>
      </c>
      <c r="H297" s="47">
        <f>+H298</f>
        <v>0</v>
      </c>
      <c r="I297" s="47">
        <f>+I298</f>
        <v>0</v>
      </c>
      <c r="J297" s="47">
        <f>+J298</f>
        <v>0</v>
      </c>
      <c r="K297" s="48">
        <f>+K298</f>
        <v>0</v>
      </c>
    </row>
    <row r="298" spans="1:11" ht="12.75" x14ac:dyDescent="0.2">
      <c r="A298" s="606">
        <v>2</v>
      </c>
      <c r="B298" s="598">
        <v>3</v>
      </c>
      <c r="C298" s="598">
        <v>6</v>
      </c>
      <c r="D298" s="598">
        <v>9</v>
      </c>
      <c r="E298" s="598" t="s">
        <v>284</v>
      </c>
      <c r="F298" s="599" t="s">
        <v>213</v>
      </c>
      <c r="G298" s="46"/>
      <c r="H298" s="46"/>
      <c r="I298" s="46"/>
      <c r="J298" s="71">
        <f>SUBTOTAL(9,G298:I298)</f>
        <v>0</v>
      </c>
      <c r="K298" s="72">
        <f>IFERROR(J298/$J$18*100,"0.00")</f>
        <v>0</v>
      </c>
    </row>
    <row r="299" spans="1:11" ht="12.75" x14ac:dyDescent="0.2">
      <c r="A299" s="591">
        <v>2</v>
      </c>
      <c r="B299" s="592">
        <v>3</v>
      </c>
      <c r="C299" s="592">
        <v>7</v>
      </c>
      <c r="D299" s="592"/>
      <c r="E299" s="592"/>
      <c r="F299" s="593" t="s">
        <v>329</v>
      </c>
      <c r="G299" s="39">
        <f>+G300+G308</f>
        <v>9752473.2905000001</v>
      </c>
      <c r="H299" s="39">
        <f>+H300+H308</f>
        <v>31287180</v>
      </c>
      <c r="I299" s="39">
        <f t="shared" ref="I299:J299" si="37">+I300+I308</f>
        <v>0</v>
      </c>
      <c r="J299" s="39">
        <f t="shared" si="37"/>
        <v>41039653.2905</v>
      </c>
      <c r="K299" s="40">
        <v>0</v>
      </c>
    </row>
    <row r="300" spans="1:11" ht="12.75" x14ac:dyDescent="0.2">
      <c r="A300" s="594">
        <v>2</v>
      </c>
      <c r="B300" s="595">
        <v>3</v>
      </c>
      <c r="C300" s="595">
        <v>7</v>
      </c>
      <c r="D300" s="595">
        <v>1</v>
      </c>
      <c r="E300" s="595"/>
      <c r="F300" s="602" t="s">
        <v>214</v>
      </c>
      <c r="G300" s="47">
        <f>+G301+G302+G303+G304+G305+G306+G307</f>
        <v>2387205.855</v>
      </c>
      <c r="H300" s="47">
        <f>+H301+H302+H303+H304+H305+H306+H307</f>
        <v>4157580</v>
      </c>
      <c r="I300" s="47">
        <f>+I301+I302+I303+I304+I305+I306+I307</f>
        <v>0</v>
      </c>
      <c r="J300" s="47">
        <f>+J301+J302+J303+J304+J305+J306+J307</f>
        <v>6544785.8550000004</v>
      </c>
      <c r="K300" s="48">
        <f>+K301+K302+K303+K304+K305+K306+K307</f>
        <v>2.10976504811822</v>
      </c>
    </row>
    <row r="301" spans="1:11" ht="12.75" x14ac:dyDescent="0.2">
      <c r="A301" s="606">
        <v>2</v>
      </c>
      <c r="B301" s="598">
        <v>3</v>
      </c>
      <c r="C301" s="598">
        <v>7</v>
      </c>
      <c r="D301" s="598">
        <v>1</v>
      </c>
      <c r="E301" s="598" t="s">
        <v>284</v>
      </c>
      <c r="F301" s="599" t="s">
        <v>215</v>
      </c>
      <c r="G301" s="43">
        <v>651230.9075000002</v>
      </c>
      <c r="H301" s="43">
        <v>832000</v>
      </c>
      <c r="I301" s="43"/>
      <c r="J301" s="43">
        <f t="shared" ref="J301:J307" si="38">SUBTOTAL(9,G301:I301)</f>
        <v>1483230.9075000002</v>
      </c>
      <c r="K301" s="44">
        <f t="shared" ref="K301:K307" si="39">IFERROR(J301/$J$18*100,"0.00")</f>
        <v>0.47813156858929323</v>
      </c>
    </row>
    <row r="302" spans="1:11" ht="12.75" x14ac:dyDescent="0.2">
      <c r="A302" s="606">
        <v>2</v>
      </c>
      <c r="B302" s="598">
        <v>3</v>
      </c>
      <c r="C302" s="598">
        <v>7</v>
      </c>
      <c r="D302" s="598">
        <v>1</v>
      </c>
      <c r="E302" s="598" t="s">
        <v>285</v>
      </c>
      <c r="F302" s="599" t="s">
        <v>216</v>
      </c>
      <c r="G302" s="43">
        <v>1061869.3824999998</v>
      </c>
      <c r="H302" s="43"/>
      <c r="I302" s="43"/>
      <c r="J302" s="43">
        <f t="shared" si="38"/>
        <v>1061869.3824999998</v>
      </c>
      <c r="K302" s="44">
        <f t="shared" si="39"/>
        <v>0.342302247697511</v>
      </c>
    </row>
    <row r="303" spans="1:11" ht="12.75" x14ac:dyDescent="0.2">
      <c r="A303" s="606">
        <v>2</v>
      </c>
      <c r="B303" s="598">
        <v>3</v>
      </c>
      <c r="C303" s="598">
        <v>7</v>
      </c>
      <c r="D303" s="598">
        <v>1</v>
      </c>
      <c r="E303" s="598" t="s">
        <v>286</v>
      </c>
      <c r="F303" s="599" t="s">
        <v>217</v>
      </c>
      <c r="G303" s="43">
        <v>0</v>
      </c>
      <c r="H303" s="43"/>
      <c r="I303" s="43"/>
      <c r="J303" s="43">
        <f t="shared" si="38"/>
        <v>0</v>
      </c>
      <c r="K303" s="44">
        <f t="shared" si="39"/>
        <v>0</v>
      </c>
    </row>
    <row r="304" spans="1:11" ht="12.75" x14ac:dyDescent="0.2">
      <c r="A304" s="606">
        <v>2</v>
      </c>
      <c r="B304" s="598">
        <v>3</v>
      </c>
      <c r="C304" s="598">
        <v>7</v>
      </c>
      <c r="D304" s="598">
        <v>1</v>
      </c>
      <c r="E304" s="598" t="s">
        <v>287</v>
      </c>
      <c r="F304" s="599" t="s">
        <v>218</v>
      </c>
      <c r="G304" s="43">
        <v>540925.56499999994</v>
      </c>
      <c r="H304" s="43">
        <v>2516580</v>
      </c>
      <c r="I304" s="43"/>
      <c r="J304" s="43">
        <f t="shared" si="38"/>
        <v>3057505.5649999999</v>
      </c>
      <c r="K304" s="44">
        <f t="shared" si="39"/>
        <v>0.9856118318272995</v>
      </c>
    </row>
    <row r="305" spans="1:11" ht="12.75" x14ac:dyDescent="0.2">
      <c r="A305" s="606">
        <v>2</v>
      </c>
      <c r="B305" s="598">
        <v>3</v>
      </c>
      <c r="C305" s="598">
        <v>7</v>
      </c>
      <c r="D305" s="598">
        <v>1</v>
      </c>
      <c r="E305" s="598" t="s">
        <v>288</v>
      </c>
      <c r="F305" s="599" t="s">
        <v>219</v>
      </c>
      <c r="G305" s="43">
        <v>102180</v>
      </c>
      <c r="H305" s="43">
        <v>800000</v>
      </c>
      <c r="I305" s="43"/>
      <c r="J305" s="43">
        <f t="shared" si="38"/>
        <v>902180</v>
      </c>
      <c r="K305" s="44">
        <f t="shared" si="39"/>
        <v>0.29082507407895863</v>
      </c>
    </row>
    <row r="306" spans="1:11" ht="12.75" x14ac:dyDescent="0.2">
      <c r="A306" s="606">
        <v>2</v>
      </c>
      <c r="B306" s="598">
        <v>3</v>
      </c>
      <c r="C306" s="598">
        <v>7</v>
      </c>
      <c r="D306" s="598">
        <v>1</v>
      </c>
      <c r="E306" s="598" t="s">
        <v>300</v>
      </c>
      <c r="F306" s="599" t="s">
        <v>220</v>
      </c>
      <c r="G306" s="43">
        <v>31000</v>
      </c>
      <c r="H306" s="43">
        <v>9000</v>
      </c>
      <c r="I306" s="43"/>
      <c r="J306" s="43">
        <f t="shared" si="38"/>
        <v>40000</v>
      </c>
      <c r="K306" s="44">
        <f t="shared" si="39"/>
        <v>1.2894325925157223E-2</v>
      </c>
    </row>
    <row r="307" spans="1:11" ht="12.75" x14ac:dyDescent="0.2">
      <c r="A307" s="606">
        <v>2</v>
      </c>
      <c r="B307" s="598">
        <v>3</v>
      </c>
      <c r="C307" s="598">
        <v>7</v>
      </c>
      <c r="D307" s="598">
        <v>1</v>
      </c>
      <c r="E307" s="598" t="s">
        <v>302</v>
      </c>
      <c r="F307" s="599" t="s">
        <v>330</v>
      </c>
      <c r="G307" s="46"/>
      <c r="H307" s="46"/>
      <c r="I307" s="46"/>
      <c r="J307" s="43">
        <f t="shared" si="38"/>
        <v>0</v>
      </c>
      <c r="K307" s="44">
        <f t="shared" si="39"/>
        <v>0</v>
      </c>
    </row>
    <row r="308" spans="1:11" ht="12.75" x14ac:dyDescent="0.2">
      <c r="A308" s="594">
        <v>2</v>
      </c>
      <c r="B308" s="595">
        <v>3</v>
      </c>
      <c r="C308" s="595">
        <v>7</v>
      </c>
      <c r="D308" s="595">
        <v>2</v>
      </c>
      <c r="E308" s="595"/>
      <c r="F308" s="602" t="s">
        <v>221</v>
      </c>
      <c r="G308" s="47">
        <f>+G309+G310+G311+G312+G313+G314</f>
        <v>7365267.4354999997</v>
      </c>
      <c r="H308" s="47">
        <f>+H309+H310+H311+H312+H313+H314</f>
        <v>27129600</v>
      </c>
      <c r="I308" s="47">
        <f>+I309+I310+I311+I312+I313+I314</f>
        <v>0</v>
      </c>
      <c r="J308" s="47">
        <f>+J309+J310+J311+J312+J313+J314</f>
        <v>34494867.435499996</v>
      </c>
      <c r="K308" s="48">
        <f>+K309+K310+K311+K312+K313+K314</f>
        <v>11.119701586460733</v>
      </c>
    </row>
    <row r="309" spans="1:11" ht="12.75" x14ac:dyDescent="0.2">
      <c r="A309" s="597">
        <v>2</v>
      </c>
      <c r="B309" s="598">
        <v>3</v>
      </c>
      <c r="C309" s="598">
        <v>7</v>
      </c>
      <c r="D309" s="598">
        <v>2</v>
      </c>
      <c r="E309" s="598" t="s">
        <v>284</v>
      </c>
      <c r="F309" s="599" t="s">
        <v>222</v>
      </c>
      <c r="G309" s="43"/>
      <c r="H309" s="43"/>
      <c r="I309" s="43"/>
      <c r="J309" s="43">
        <f t="shared" ref="J309:J314" si="40">SUBTOTAL(9,G309:I309)</f>
        <v>0</v>
      </c>
      <c r="K309" s="44">
        <f t="shared" ref="K309:K314" si="41">IFERROR(J309/$J$18*100,"0.00")</f>
        <v>0</v>
      </c>
    </row>
    <row r="310" spans="1:11" ht="12.75" x14ac:dyDescent="0.2">
      <c r="A310" s="597">
        <v>2</v>
      </c>
      <c r="B310" s="598">
        <v>3</v>
      </c>
      <c r="C310" s="598">
        <v>7</v>
      </c>
      <c r="D310" s="598">
        <v>2</v>
      </c>
      <c r="E310" s="598" t="s">
        <v>285</v>
      </c>
      <c r="F310" s="599" t="s">
        <v>223</v>
      </c>
      <c r="G310" s="43">
        <v>750000</v>
      </c>
      <c r="H310" s="43">
        <v>40000</v>
      </c>
      <c r="I310" s="43"/>
      <c r="J310" s="43">
        <f t="shared" si="40"/>
        <v>790000</v>
      </c>
      <c r="K310" s="44">
        <f t="shared" si="41"/>
        <v>0.25466293702185516</v>
      </c>
    </row>
    <row r="311" spans="1:11" ht="12.75" x14ac:dyDescent="0.2">
      <c r="A311" s="597">
        <v>2</v>
      </c>
      <c r="B311" s="598">
        <v>3</v>
      </c>
      <c r="C311" s="598">
        <v>7</v>
      </c>
      <c r="D311" s="598">
        <v>2</v>
      </c>
      <c r="E311" s="598" t="s">
        <v>286</v>
      </c>
      <c r="F311" s="599" t="s">
        <v>224</v>
      </c>
      <c r="G311" s="43">
        <v>6615267.4354999997</v>
      </c>
      <c r="H311" s="43">
        <v>24467600</v>
      </c>
      <c r="I311" s="43"/>
      <c r="J311" s="43">
        <f t="shared" si="40"/>
        <v>31082867.4355</v>
      </c>
      <c r="K311" s="44">
        <f t="shared" si="41"/>
        <v>10.019815585044823</v>
      </c>
    </row>
    <row r="312" spans="1:11" ht="12.75" x14ac:dyDescent="0.2">
      <c r="A312" s="597">
        <v>2</v>
      </c>
      <c r="B312" s="598">
        <v>3</v>
      </c>
      <c r="C312" s="598">
        <v>7</v>
      </c>
      <c r="D312" s="598">
        <v>2</v>
      </c>
      <c r="E312" s="598" t="s">
        <v>287</v>
      </c>
      <c r="F312" s="599" t="s">
        <v>225</v>
      </c>
      <c r="G312" s="43"/>
      <c r="H312" s="43"/>
      <c r="I312" s="43"/>
      <c r="J312" s="43">
        <f t="shared" si="40"/>
        <v>0</v>
      </c>
      <c r="K312" s="44">
        <f t="shared" si="41"/>
        <v>0</v>
      </c>
    </row>
    <row r="313" spans="1:11" ht="12.75" x14ac:dyDescent="0.2">
      <c r="A313" s="597">
        <v>2</v>
      </c>
      <c r="B313" s="598">
        <v>3</v>
      </c>
      <c r="C313" s="598">
        <v>7</v>
      </c>
      <c r="D313" s="598">
        <v>2</v>
      </c>
      <c r="E313" s="598" t="s">
        <v>288</v>
      </c>
      <c r="F313" s="599" t="s">
        <v>226</v>
      </c>
      <c r="G313" s="46"/>
      <c r="H313" s="46"/>
      <c r="I313" s="46"/>
      <c r="J313" s="43">
        <f t="shared" si="40"/>
        <v>0</v>
      </c>
      <c r="K313" s="44">
        <f t="shared" si="41"/>
        <v>0</v>
      </c>
    </row>
    <row r="314" spans="1:11" ht="12.75" x14ac:dyDescent="0.2">
      <c r="A314" s="614">
        <v>2</v>
      </c>
      <c r="B314" s="619">
        <v>3</v>
      </c>
      <c r="C314" s="619">
        <v>7</v>
      </c>
      <c r="D314" s="619">
        <v>2</v>
      </c>
      <c r="E314" s="619" t="s">
        <v>300</v>
      </c>
      <c r="F314" s="600" t="s">
        <v>331</v>
      </c>
      <c r="G314" s="46"/>
      <c r="H314" s="43">
        <v>2622000</v>
      </c>
      <c r="I314" s="46"/>
      <c r="J314" s="43">
        <f t="shared" si="40"/>
        <v>2622000</v>
      </c>
      <c r="K314" s="44">
        <f t="shared" si="41"/>
        <v>0.84522306439405603</v>
      </c>
    </row>
    <row r="315" spans="1:11" ht="12.75" x14ac:dyDescent="0.2">
      <c r="A315" s="591">
        <v>2</v>
      </c>
      <c r="B315" s="592">
        <v>3</v>
      </c>
      <c r="C315" s="592">
        <v>8</v>
      </c>
      <c r="D315" s="592"/>
      <c r="E315" s="592"/>
      <c r="F315" s="593" t="s">
        <v>332</v>
      </c>
      <c r="G315" s="39">
        <f>+G316+G318</f>
        <v>0</v>
      </c>
      <c r="H315" s="39">
        <f>+H316+H318</f>
        <v>0</v>
      </c>
      <c r="I315" s="39">
        <f>+I316+I318</f>
        <v>0</v>
      </c>
      <c r="J315" s="39">
        <f>+J316+J318</f>
        <v>0</v>
      </c>
      <c r="K315" s="40">
        <v>0</v>
      </c>
    </row>
    <row r="316" spans="1:11" ht="12.75" x14ac:dyDescent="0.2">
      <c r="A316" s="620">
        <v>2</v>
      </c>
      <c r="B316" s="621">
        <v>3</v>
      </c>
      <c r="C316" s="621">
        <v>8</v>
      </c>
      <c r="D316" s="621">
        <v>1</v>
      </c>
      <c r="E316" s="621"/>
      <c r="F316" s="596" t="s">
        <v>333</v>
      </c>
      <c r="G316" s="41">
        <f>SUM(G317:G317)</f>
        <v>0</v>
      </c>
      <c r="H316" s="41">
        <f>SUM(H317:H317)</f>
        <v>0</v>
      </c>
      <c r="I316" s="41">
        <f>SUM(I317:I317)</f>
        <v>0</v>
      </c>
      <c r="J316" s="41">
        <f>SUM(J317:J317)</f>
        <v>0</v>
      </c>
      <c r="K316" s="42" t="s">
        <v>1892</v>
      </c>
    </row>
    <row r="317" spans="1:11" ht="12.75" x14ac:dyDescent="0.2">
      <c r="A317" s="614">
        <v>2</v>
      </c>
      <c r="B317" s="619">
        <v>3</v>
      </c>
      <c r="C317" s="619">
        <v>8</v>
      </c>
      <c r="D317" s="619">
        <v>1</v>
      </c>
      <c r="E317" s="619" t="s">
        <v>284</v>
      </c>
      <c r="F317" s="600" t="s">
        <v>333</v>
      </c>
      <c r="G317" s="46"/>
      <c r="H317" s="46"/>
      <c r="I317" s="46"/>
      <c r="J317" s="46"/>
      <c r="K317" s="44">
        <f>IFERROR(J317/$J$18*100,"0.00")</f>
        <v>0</v>
      </c>
    </row>
    <row r="318" spans="1:11" ht="12.75" x14ac:dyDescent="0.2">
      <c r="A318" s="620">
        <v>2</v>
      </c>
      <c r="B318" s="621">
        <v>3</v>
      </c>
      <c r="C318" s="621">
        <v>8</v>
      </c>
      <c r="D318" s="621">
        <v>2</v>
      </c>
      <c r="E318" s="621"/>
      <c r="F318" s="596" t="s">
        <v>334</v>
      </c>
      <c r="G318" s="41">
        <f>SUM(G319:G319)</f>
        <v>0</v>
      </c>
      <c r="H318" s="41">
        <f>SUM(H319:H319)</f>
        <v>0</v>
      </c>
      <c r="I318" s="41">
        <f>SUM(I319:I319)</f>
        <v>0</v>
      </c>
      <c r="J318" s="41">
        <f>SUM(J319:J319)</f>
        <v>0</v>
      </c>
      <c r="K318" s="42" t="s">
        <v>1892</v>
      </c>
    </row>
    <row r="319" spans="1:11" ht="12.75" x14ac:dyDescent="0.2">
      <c r="A319" s="614">
        <v>2</v>
      </c>
      <c r="B319" s="619">
        <v>3</v>
      </c>
      <c r="C319" s="619">
        <v>8</v>
      </c>
      <c r="D319" s="619">
        <v>2</v>
      </c>
      <c r="E319" s="619" t="s">
        <v>284</v>
      </c>
      <c r="F319" s="600" t="s">
        <v>334</v>
      </c>
      <c r="G319" s="46"/>
      <c r="H319" s="46"/>
      <c r="I319" s="46"/>
      <c r="J319" s="43">
        <f>SUBTOTAL(9,G319:I319)</f>
        <v>0</v>
      </c>
      <c r="K319" s="44">
        <f>IFERROR(J319/$J$18*100,"0.00")</f>
        <v>0</v>
      </c>
    </row>
    <row r="320" spans="1:11" ht="12.75" x14ac:dyDescent="0.2">
      <c r="A320" s="591">
        <v>2</v>
      </c>
      <c r="B320" s="592">
        <v>3</v>
      </c>
      <c r="C320" s="592">
        <v>9</v>
      </c>
      <c r="D320" s="592"/>
      <c r="E320" s="592"/>
      <c r="F320" s="593" t="s">
        <v>21</v>
      </c>
      <c r="G320" s="39">
        <f>+G321+G323+G326+G328+G330+G332+G334+G336+G338</f>
        <v>2200731.6095261807</v>
      </c>
      <c r="H320" s="39">
        <f>+H321+H323+H326+H328+H330+H332+H334+H336+H338</f>
        <v>24750024.449999999</v>
      </c>
      <c r="I320" s="39">
        <f>+I321+I323+I326+I328+I330+I332+I334+I336+I338</f>
        <v>0</v>
      </c>
      <c r="J320" s="39">
        <f>+J321+J323+J326+J328+J330+J332+J334+J336+J338</f>
        <v>26950756.059526183</v>
      </c>
      <c r="K320" s="40">
        <v>0</v>
      </c>
    </row>
    <row r="321" spans="1:11" ht="12.75" x14ac:dyDescent="0.2">
      <c r="A321" s="594">
        <v>2</v>
      </c>
      <c r="B321" s="595">
        <v>3</v>
      </c>
      <c r="C321" s="595">
        <v>9</v>
      </c>
      <c r="D321" s="595">
        <v>1</v>
      </c>
      <c r="E321" s="595"/>
      <c r="F321" s="602" t="s">
        <v>1927</v>
      </c>
      <c r="G321" s="47">
        <f>+G322</f>
        <v>491223.84999999963</v>
      </c>
      <c r="H321" s="47">
        <f>+H322</f>
        <v>6257600.2000000002</v>
      </c>
      <c r="I321" s="47">
        <f>+I322</f>
        <v>0</v>
      </c>
      <c r="J321" s="47">
        <f>+J322</f>
        <v>6748824.0499999998</v>
      </c>
      <c r="K321" s="48">
        <f>+K322</f>
        <v>2.1755384228059893</v>
      </c>
    </row>
    <row r="322" spans="1:11" ht="12.75" x14ac:dyDescent="0.2">
      <c r="A322" s="606">
        <v>2</v>
      </c>
      <c r="B322" s="598">
        <v>3</v>
      </c>
      <c r="C322" s="598">
        <v>9</v>
      </c>
      <c r="D322" s="598">
        <v>1</v>
      </c>
      <c r="E322" s="598" t="s">
        <v>284</v>
      </c>
      <c r="F322" s="599" t="s">
        <v>227</v>
      </c>
      <c r="G322" s="43">
        <v>491223.84999999963</v>
      </c>
      <c r="H322" s="43">
        <v>6257600.2000000002</v>
      </c>
      <c r="I322" s="43"/>
      <c r="J322" s="43">
        <f>SUBTOTAL(9,G322:I322)</f>
        <v>6748824.0499999998</v>
      </c>
      <c r="K322" s="44">
        <f>IFERROR(J322/$J$18*100,"0.00")</f>
        <v>2.1755384228059893</v>
      </c>
    </row>
    <row r="323" spans="1:11" ht="12.75" x14ac:dyDescent="0.2">
      <c r="A323" s="594">
        <v>2</v>
      </c>
      <c r="B323" s="595">
        <v>3</v>
      </c>
      <c r="C323" s="595">
        <v>9</v>
      </c>
      <c r="D323" s="595">
        <v>2</v>
      </c>
      <c r="E323" s="595"/>
      <c r="F323" s="602" t="s">
        <v>1928</v>
      </c>
      <c r="G323" s="47">
        <f>+G324+G325</f>
        <v>637675.50317250891</v>
      </c>
      <c r="H323" s="47">
        <f>+H324+H325</f>
        <v>11026200.199999999</v>
      </c>
      <c r="I323" s="47">
        <f>+I324+I325</f>
        <v>0</v>
      </c>
      <c r="J323" s="47">
        <f>+J324+J325</f>
        <v>11663875.703172509</v>
      </c>
      <c r="K323" s="48">
        <f>+K324+K325</f>
        <v>3.7599453716807183</v>
      </c>
    </row>
    <row r="324" spans="1:11" ht="12.75" x14ac:dyDescent="0.2">
      <c r="A324" s="606">
        <v>2</v>
      </c>
      <c r="B324" s="598">
        <v>3</v>
      </c>
      <c r="C324" s="598">
        <v>9</v>
      </c>
      <c r="D324" s="598">
        <v>2</v>
      </c>
      <c r="E324" s="598" t="s">
        <v>284</v>
      </c>
      <c r="F324" s="599" t="s">
        <v>1929</v>
      </c>
      <c r="G324" s="43">
        <v>637675.50317250891</v>
      </c>
      <c r="H324" s="43">
        <v>11026200.199999999</v>
      </c>
      <c r="I324" s="43"/>
      <c r="J324" s="43">
        <f>SUBTOTAL(9,G324:I324)</f>
        <v>11663875.703172509</v>
      </c>
      <c r="K324" s="44">
        <f>IFERROR(J324/$J$18*100,"0.00")</f>
        <v>3.7599453716807183</v>
      </c>
    </row>
    <row r="325" spans="1:11" ht="12.75" x14ac:dyDescent="0.2">
      <c r="A325" s="606">
        <v>2</v>
      </c>
      <c r="B325" s="598">
        <v>3</v>
      </c>
      <c r="C325" s="598">
        <v>9</v>
      </c>
      <c r="D325" s="598">
        <v>2</v>
      </c>
      <c r="E325" s="598" t="s">
        <v>285</v>
      </c>
      <c r="F325" s="599" t="s">
        <v>1930</v>
      </c>
      <c r="G325" s="43"/>
      <c r="H325" s="43"/>
      <c r="I325" s="43"/>
      <c r="J325" s="43">
        <f>SUBTOTAL(9,G325:I325)</f>
        <v>0</v>
      </c>
      <c r="K325" s="44">
        <f>IFERROR(J325/$J$18*100,"0.00")</f>
        <v>0</v>
      </c>
    </row>
    <row r="326" spans="1:11" ht="12.75" x14ac:dyDescent="0.2">
      <c r="A326" s="594">
        <v>2</v>
      </c>
      <c r="B326" s="595">
        <v>3</v>
      </c>
      <c r="C326" s="595">
        <v>9</v>
      </c>
      <c r="D326" s="595">
        <v>3</v>
      </c>
      <c r="E326" s="595"/>
      <c r="F326" s="602" t="s">
        <v>1931</v>
      </c>
      <c r="G326" s="47">
        <f>+G327</f>
        <v>425075.95085367188</v>
      </c>
      <c r="H326" s="47">
        <f>+H327</f>
        <v>2149924.0499999998</v>
      </c>
      <c r="I326" s="47">
        <f>+I327</f>
        <v>0</v>
      </c>
      <c r="J326" s="47">
        <f>+J327</f>
        <v>2575000.0008536717</v>
      </c>
      <c r="K326" s="48">
        <f>+K327</f>
        <v>0.83007223170718425</v>
      </c>
    </row>
    <row r="327" spans="1:11" ht="12.75" x14ac:dyDescent="0.2">
      <c r="A327" s="606">
        <v>2</v>
      </c>
      <c r="B327" s="598">
        <v>3</v>
      </c>
      <c r="C327" s="598">
        <v>9</v>
      </c>
      <c r="D327" s="598">
        <v>3</v>
      </c>
      <c r="E327" s="598" t="s">
        <v>284</v>
      </c>
      <c r="F327" s="599" t="s">
        <v>1931</v>
      </c>
      <c r="G327" s="43">
        <v>425075.95085367188</v>
      </c>
      <c r="H327" s="43">
        <v>2149924.0499999998</v>
      </c>
      <c r="I327" s="43"/>
      <c r="J327" s="43">
        <f>SUBTOTAL(9,G327:I327)</f>
        <v>2575000.0008536717</v>
      </c>
      <c r="K327" s="44">
        <f>IFERROR(J327/$J$18*100,"0.00")</f>
        <v>0.83007223170718425</v>
      </c>
    </row>
    <row r="328" spans="1:11" ht="12.75" x14ac:dyDescent="0.2">
      <c r="A328" s="594">
        <v>2</v>
      </c>
      <c r="B328" s="595">
        <v>3</v>
      </c>
      <c r="C328" s="595">
        <v>9</v>
      </c>
      <c r="D328" s="595">
        <v>4</v>
      </c>
      <c r="E328" s="595"/>
      <c r="F328" s="602" t="s">
        <v>228</v>
      </c>
      <c r="G328" s="47">
        <f>+G329</f>
        <v>0</v>
      </c>
      <c r="H328" s="47">
        <f>+H329</f>
        <v>0</v>
      </c>
      <c r="I328" s="47">
        <f>+I329</f>
        <v>0</v>
      </c>
      <c r="J328" s="47">
        <f>+J329</f>
        <v>0</v>
      </c>
      <c r="K328" s="48">
        <f>+K329</f>
        <v>0</v>
      </c>
    </row>
    <row r="329" spans="1:11" ht="12.75" x14ac:dyDescent="0.2">
      <c r="A329" s="606">
        <v>2</v>
      </c>
      <c r="B329" s="598">
        <v>3</v>
      </c>
      <c r="C329" s="598">
        <v>9</v>
      </c>
      <c r="D329" s="598">
        <v>4</v>
      </c>
      <c r="E329" s="598" t="s">
        <v>284</v>
      </c>
      <c r="F329" s="599" t="s">
        <v>228</v>
      </c>
      <c r="G329" s="46"/>
      <c r="H329" s="46"/>
      <c r="I329" s="46"/>
      <c r="J329" s="43">
        <f>SUBTOTAL(9,G329:I329)</f>
        <v>0</v>
      </c>
      <c r="K329" s="44">
        <f>IFERROR(J329/$J$18*100,"0.00")</f>
        <v>0</v>
      </c>
    </row>
    <row r="330" spans="1:11" ht="12.75" x14ac:dyDescent="0.2">
      <c r="A330" s="594">
        <v>2</v>
      </c>
      <c r="B330" s="595">
        <v>3</v>
      </c>
      <c r="C330" s="595">
        <v>9</v>
      </c>
      <c r="D330" s="595">
        <v>5</v>
      </c>
      <c r="E330" s="595"/>
      <c r="F330" s="602" t="s">
        <v>229</v>
      </c>
      <c r="G330" s="47">
        <f>+G331</f>
        <v>24279.32</v>
      </c>
      <c r="H330" s="47">
        <f>+H331</f>
        <v>134300</v>
      </c>
      <c r="I330" s="47">
        <f>+I331</f>
        <v>0</v>
      </c>
      <c r="J330" s="47">
        <f>+J331</f>
        <v>158579.32</v>
      </c>
      <c r="K330" s="48">
        <f>+K331</f>
        <v>5.1119335926745092E-2</v>
      </c>
    </row>
    <row r="331" spans="1:11" ht="12.75" x14ac:dyDescent="0.2">
      <c r="A331" s="606">
        <v>2</v>
      </c>
      <c r="B331" s="598">
        <v>3</v>
      </c>
      <c r="C331" s="598">
        <v>9</v>
      </c>
      <c r="D331" s="598">
        <v>5</v>
      </c>
      <c r="E331" s="598" t="s">
        <v>284</v>
      </c>
      <c r="F331" s="599" t="s">
        <v>229</v>
      </c>
      <c r="G331" s="46">
        <v>24279.32</v>
      </c>
      <c r="H331" s="46">
        <v>134300</v>
      </c>
      <c r="I331" s="46"/>
      <c r="J331" s="43">
        <f>SUBTOTAL(9,G331:I331)</f>
        <v>158579.32</v>
      </c>
      <c r="K331" s="44">
        <f>IFERROR(J331/$J$18*100,"0.00")</f>
        <v>5.1119335926745092E-2</v>
      </c>
    </row>
    <row r="332" spans="1:11" ht="12.75" x14ac:dyDescent="0.2">
      <c r="A332" s="594">
        <v>2</v>
      </c>
      <c r="B332" s="595">
        <v>3</v>
      </c>
      <c r="C332" s="595">
        <v>9</v>
      </c>
      <c r="D332" s="595">
        <v>6</v>
      </c>
      <c r="E332" s="595"/>
      <c r="F332" s="602" t="s">
        <v>230</v>
      </c>
      <c r="G332" s="47">
        <f>+G333</f>
        <v>622476.98549999995</v>
      </c>
      <c r="H332" s="47">
        <f>+H333</f>
        <v>5072000</v>
      </c>
      <c r="I332" s="47">
        <f>+I333</f>
        <v>0</v>
      </c>
      <c r="J332" s="47">
        <f>+J333</f>
        <v>5694476.9855000004</v>
      </c>
      <c r="K332" s="48">
        <f>+K333</f>
        <v>1.8356610556085955</v>
      </c>
    </row>
    <row r="333" spans="1:11" ht="12.75" x14ac:dyDescent="0.2">
      <c r="A333" s="606">
        <v>2</v>
      </c>
      <c r="B333" s="598">
        <v>3</v>
      </c>
      <c r="C333" s="598">
        <v>9</v>
      </c>
      <c r="D333" s="598">
        <v>6</v>
      </c>
      <c r="E333" s="598" t="s">
        <v>284</v>
      </c>
      <c r="F333" s="599" t="s">
        <v>230</v>
      </c>
      <c r="G333" s="43">
        <v>622476.98549999995</v>
      </c>
      <c r="H333" s="43">
        <v>5072000</v>
      </c>
      <c r="I333" s="43"/>
      <c r="J333" s="43">
        <f>SUBTOTAL(9,G333:I333)</f>
        <v>5694476.9855000004</v>
      </c>
      <c r="K333" s="44">
        <f>IFERROR(J333/$J$18*100,"0.00")</f>
        <v>1.8356610556085955</v>
      </c>
    </row>
    <row r="334" spans="1:11" ht="12.75" x14ac:dyDescent="0.2">
      <c r="A334" s="594">
        <v>2</v>
      </c>
      <c r="B334" s="595">
        <v>3</v>
      </c>
      <c r="C334" s="595">
        <v>9</v>
      </c>
      <c r="D334" s="595">
        <v>7</v>
      </c>
      <c r="E334" s="595"/>
      <c r="F334" s="602" t="s">
        <v>335</v>
      </c>
      <c r="G334" s="47">
        <f>+G335</f>
        <v>0</v>
      </c>
      <c r="H334" s="47">
        <f>+H335</f>
        <v>0</v>
      </c>
      <c r="I334" s="47">
        <f>+I335</f>
        <v>0</v>
      </c>
      <c r="J334" s="47">
        <f>+J335</f>
        <v>0</v>
      </c>
      <c r="K334" s="48">
        <f>+K335</f>
        <v>0</v>
      </c>
    </row>
    <row r="335" spans="1:11" ht="12.75" x14ac:dyDescent="0.2">
      <c r="A335" s="606">
        <v>2</v>
      </c>
      <c r="B335" s="598">
        <v>3</v>
      </c>
      <c r="C335" s="598">
        <v>9</v>
      </c>
      <c r="D335" s="598">
        <v>7</v>
      </c>
      <c r="E335" s="598" t="s">
        <v>284</v>
      </c>
      <c r="F335" s="599" t="s">
        <v>335</v>
      </c>
      <c r="G335" s="46"/>
      <c r="H335" s="46"/>
      <c r="I335" s="46"/>
      <c r="J335" s="43">
        <f>SUBTOTAL(9,G335:I335)</f>
        <v>0</v>
      </c>
      <c r="K335" s="44">
        <f>IFERROR(J335/$J$18*100,"0.00")</f>
        <v>0</v>
      </c>
    </row>
    <row r="336" spans="1:11" ht="12.75" x14ac:dyDescent="0.2">
      <c r="A336" s="594">
        <v>2</v>
      </c>
      <c r="B336" s="595">
        <v>3</v>
      </c>
      <c r="C336" s="595">
        <v>9</v>
      </c>
      <c r="D336" s="595">
        <v>8</v>
      </c>
      <c r="E336" s="595"/>
      <c r="F336" s="602" t="s">
        <v>1932</v>
      </c>
      <c r="G336" s="47">
        <f>+G337</f>
        <v>0</v>
      </c>
      <c r="H336" s="47">
        <f>+H337</f>
        <v>0</v>
      </c>
      <c r="I336" s="47">
        <f>+I337</f>
        <v>0</v>
      </c>
      <c r="J336" s="47">
        <f>+J337</f>
        <v>0</v>
      </c>
      <c r="K336" s="48">
        <f>+K337</f>
        <v>0</v>
      </c>
    </row>
    <row r="337" spans="1:11" ht="12.75" x14ac:dyDescent="0.2">
      <c r="A337" s="606">
        <v>2</v>
      </c>
      <c r="B337" s="598">
        <v>3</v>
      </c>
      <c r="C337" s="598">
        <v>9</v>
      </c>
      <c r="D337" s="598">
        <v>8</v>
      </c>
      <c r="E337" s="598" t="s">
        <v>284</v>
      </c>
      <c r="F337" s="599" t="s">
        <v>1932</v>
      </c>
      <c r="G337" s="46"/>
      <c r="H337" s="46"/>
      <c r="I337" s="46"/>
      <c r="J337" s="43">
        <f>SUBTOTAL(9,G337:I337)</f>
        <v>0</v>
      </c>
      <c r="K337" s="44">
        <f>IFERROR(J337/$J$18*100,"0.00")</f>
        <v>0</v>
      </c>
    </row>
    <row r="338" spans="1:11" ht="12.75" x14ac:dyDescent="0.2">
      <c r="A338" s="594">
        <v>2</v>
      </c>
      <c r="B338" s="595">
        <v>3</v>
      </c>
      <c r="C338" s="595">
        <v>9</v>
      </c>
      <c r="D338" s="595">
        <v>9</v>
      </c>
      <c r="E338" s="595"/>
      <c r="F338" s="602" t="s">
        <v>1933</v>
      </c>
      <c r="G338" s="47">
        <f>+G339+G340+G341</f>
        <v>0</v>
      </c>
      <c r="H338" s="47">
        <f>+H339+H340+H341</f>
        <v>110000</v>
      </c>
      <c r="I338" s="47">
        <f>+I339+I340+I341</f>
        <v>0</v>
      </c>
      <c r="J338" s="47">
        <f>+J339+J340+J341</f>
        <v>110000</v>
      </c>
      <c r="K338" s="44">
        <f>K339+K340+K341</f>
        <v>3.5459396294182363E-2</v>
      </c>
    </row>
    <row r="339" spans="1:11" ht="12.75" x14ac:dyDescent="0.2">
      <c r="A339" s="606">
        <v>2</v>
      </c>
      <c r="B339" s="598">
        <v>3</v>
      </c>
      <c r="C339" s="598">
        <v>9</v>
      </c>
      <c r="D339" s="598">
        <v>9</v>
      </c>
      <c r="E339" s="598" t="s">
        <v>284</v>
      </c>
      <c r="F339" s="599" t="s">
        <v>1933</v>
      </c>
      <c r="G339" s="43"/>
      <c r="H339" s="43">
        <v>100000</v>
      </c>
      <c r="I339" s="43"/>
      <c r="J339" s="43">
        <f>SUBTOTAL(9,G339:I339)</f>
        <v>100000</v>
      </c>
      <c r="K339" s="44">
        <f>IFERROR(J339/$J$18*100,"0.00")</f>
        <v>3.223581481289306E-2</v>
      </c>
    </row>
    <row r="340" spans="1:11" ht="12.75" x14ac:dyDescent="0.2">
      <c r="A340" s="606">
        <v>2</v>
      </c>
      <c r="B340" s="598">
        <v>3</v>
      </c>
      <c r="C340" s="598">
        <v>9</v>
      </c>
      <c r="D340" s="598">
        <v>9</v>
      </c>
      <c r="E340" s="598" t="s">
        <v>285</v>
      </c>
      <c r="F340" s="599" t="s">
        <v>1934</v>
      </c>
      <c r="G340" s="43"/>
      <c r="H340" s="43"/>
      <c r="I340" s="43"/>
      <c r="J340" s="43">
        <f>SUBTOTAL(9,G340:I340)</f>
        <v>0</v>
      </c>
      <c r="K340" s="44">
        <f>IFERROR(J340/$J$18*100,"0.00")</f>
        <v>0</v>
      </c>
    </row>
    <row r="341" spans="1:11" ht="12.75" x14ac:dyDescent="0.2">
      <c r="A341" s="606">
        <v>2</v>
      </c>
      <c r="B341" s="598">
        <v>3</v>
      </c>
      <c r="C341" s="598">
        <v>9</v>
      </c>
      <c r="D341" s="598">
        <v>9</v>
      </c>
      <c r="E341" s="598" t="s">
        <v>287</v>
      </c>
      <c r="F341" s="599" t="s">
        <v>1935</v>
      </c>
      <c r="G341" s="43"/>
      <c r="H341" s="43">
        <v>10000</v>
      </c>
      <c r="I341" s="43"/>
      <c r="J341" s="43">
        <f>SUBTOTAL(9,G341:I341)</f>
        <v>10000</v>
      </c>
      <c r="K341" s="44">
        <f>IFERROR(J341/$J$18*100,"0.00")</f>
        <v>3.2235814812893058E-3</v>
      </c>
    </row>
    <row r="342" spans="1:11" ht="12.75" x14ac:dyDescent="0.2">
      <c r="A342" s="587">
        <v>2</v>
      </c>
      <c r="B342" s="588">
        <v>4</v>
      </c>
      <c r="C342" s="589"/>
      <c r="D342" s="589"/>
      <c r="E342" s="589"/>
      <c r="F342" s="590" t="s">
        <v>336</v>
      </c>
      <c r="G342" s="37">
        <f>+G343+G359+G370+G375+G384</f>
        <v>0</v>
      </c>
      <c r="H342" s="37">
        <f>+H343+H359+H370+H375+H384</f>
        <v>0</v>
      </c>
      <c r="I342" s="37">
        <f>+I343+I359+I370+I375+I384</f>
        <v>0</v>
      </c>
      <c r="J342" s="37">
        <f>+J343+J359+J370+J375+J384</f>
        <v>0</v>
      </c>
      <c r="K342" s="38">
        <v>0</v>
      </c>
    </row>
    <row r="343" spans="1:11" ht="12.75" x14ac:dyDescent="0.2">
      <c r="A343" s="591">
        <v>2</v>
      </c>
      <c r="B343" s="592">
        <v>4</v>
      </c>
      <c r="C343" s="592">
        <v>1</v>
      </c>
      <c r="D343" s="592"/>
      <c r="E343" s="592"/>
      <c r="F343" s="593" t="s">
        <v>337</v>
      </c>
      <c r="G343" s="39">
        <f>+G344+G348+G352+G355+G357</f>
        <v>0</v>
      </c>
      <c r="H343" s="39">
        <f>+H344+H348+H352+H355+H357</f>
        <v>0</v>
      </c>
      <c r="I343" s="39">
        <f>+I344+I348+I352+I355+I357</f>
        <v>0</v>
      </c>
      <c r="J343" s="39">
        <f>+J344+J348+J352+J355+J357</f>
        <v>0</v>
      </c>
      <c r="K343" s="40">
        <v>0</v>
      </c>
    </row>
    <row r="344" spans="1:11" ht="12.75" x14ac:dyDescent="0.2">
      <c r="A344" s="594">
        <v>2</v>
      </c>
      <c r="B344" s="595">
        <v>4</v>
      </c>
      <c r="C344" s="595">
        <v>1</v>
      </c>
      <c r="D344" s="595">
        <v>1</v>
      </c>
      <c r="E344" s="595"/>
      <c r="F344" s="602" t="s">
        <v>338</v>
      </c>
      <c r="G344" s="47">
        <f>+G345+G346+G347</f>
        <v>0</v>
      </c>
      <c r="H344" s="47">
        <f>+H345+H346+H347</f>
        <v>0</v>
      </c>
      <c r="I344" s="47">
        <f>+I345+I346+I347</f>
        <v>0</v>
      </c>
      <c r="J344" s="47">
        <f>+J345+J346+J347</f>
        <v>0</v>
      </c>
      <c r="K344" s="48">
        <f>+K345+K346+K347</f>
        <v>0</v>
      </c>
    </row>
    <row r="345" spans="1:11" ht="12.75" x14ac:dyDescent="0.2">
      <c r="A345" s="606">
        <v>2</v>
      </c>
      <c r="B345" s="598">
        <v>4</v>
      </c>
      <c r="C345" s="598">
        <v>1</v>
      </c>
      <c r="D345" s="598">
        <v>1</v>
      </c>
      <c r="E345" s="598" t="s">
        <v>284</v>
      </c>
      <c r="F345" s="601" t="s">
        <v>339</v>
      </c>
      <c r="G345" s="43"/>
      <c r="H345" s="43"/>
      <c r="I345" s="43"/>
      <c r="J345" s="71">
        <f>SUBTOTAL(9,G345:I345)</f>
        <v>0</v>
      </c>
      <c r="K345" s="72">
        <f>IFERROR(J345/$J$18*100,"0.00")</f>
        <v>0</v>
      </c>
    </row>
    <row r="346" spans="1:11" ht="12.75" x14ac:dyDescent="0.2">
      <c r="A346" s="606">
        <v>2</v>
      </c>
      <c r="B346" s="598">
        <v>4</v>
      </c>
      <c r="C346" s="598">
        <v>1</v>
      </c>
      <c r="D346" s="598">
        <v>1</v>
      </c>
      <c r="E346" s="598" t="s">
        <v>285</v>
      </c>
      <c r="F346" s="601" t="s">
        <v>340</v>
      </c>
      <c r="G346" s="43"/>
      <c r="H346" s="43"/>
      <c r="I346" s="43"/>
      <c r="J346" s="71">
        <f>SUBTOTAL(9,G346:I346)</f>
        <v>0</v>
      </c>
      <c r="K346" s="72">
        <f>IFERROR(J346/$J$18*100,"0.00")</f>
        <v>0</v>
      </c>
    </row>
    <row r="347" spans="1:11" ht="12.75" x14ac:dyDescent="0.2">
      <c r="A347" s="606">
        <v>2</v>
      </c>
      <c r="B347" s="598">
        <v>4</v>
      </c>
      <c r="C347" s="598">
        <v>1</v>
      </c>
      <c r="D347" s="598">
        <v>1</v>
      </c>
      <c r="E347" s="598" t="s">
        <v>286</v>
      </c>
      <c r="F347" s="601" t="s">
        <v>341</v>
      </c>
      <c r="G347" s="46"/>
      <c r="H347" s="46"/>
      <c r="I347" s="46"/>
      <c r="J347" s="71">
        <f>SUBTOTAL(9,G347:I347)</f>
        <v>0</v>
      </c>
      <c r="K347" s="72">
        <f>IFERROR(J347/$J$18*100,"0.00")</f>
        <v>0</v>
      </c>
    </row>
    <row r="348" spans="1:11" ht="12.75" x14ac:dyDescent="0.2">
      <c r="A348" s="594">
        <v>2</v>
      </c>
      <c r="B348" s="595">
        <v>4</v>
      </c>
      <c r="C348" s="595">
        <v>1</v>
      </c>
      <c r="D348" s="595">
        <v>2</v>
      </c>
      <c r="E348" s="595"/>
      <c r="F348" s="602" t="s">
        <v>342</v>
      </c>
      <c r="G348" s="47">
        <f>+G349+G350+G351</f>
        <v>0</v>
      </c>
      <c r="H348" s="47">
        <f>+H349+H350+H351</f>
        <v>0</v>
      </c>
      <c r="I348" s="47">
        <f>+I349+I350+I351</f>
        <v>0</v>
      </c>
      <c r="J348" s="47">
        <f>+J349+J350+J351</f>
        <v>0</v>
      </c>
      <c r="K348" s="48">
        <f>+K349+K350+K351</f>
        <v>0</v>
      </c>
    </row>
    <row r="349" spans="1:11" ht="12.75" x14ac:dyDescent="0.2">
      <c r="A349" s="606">
        <v>2</v>
      </c>
      <c r="B349" s="598">
        <v>4</v>
      </c>
      <c r="C349" s="598">
        <v>1</v>
      </c>
      <c r="D349" s="598">
        <v>2</v>
      </c>
      <c r="E349" s="598" t="s">
        <v>284</v>
      </c>
      <c r="F349" s="601" t="s">
        <v>343</v>
      </c>
      <c r="G349" s="43"/>
      <c r="H349" s="43"/>
      <c r="I349" s="43"/>
      <c r="J349" s="71">
        <f>SUBTOTAL(9,G349:I349)</f>
        <v>0</v>
      </c>
      <c r="K349" s="72">
        <f>IFERROR(J349/$J$18*100,"0.00")</f>
        <v>0</v>
      </c>
    </row>
    <row r="350" spans="1:11" ht="12.75" x14ac:dyDescent="0.2">
      <c r="A350" s="606">
        <v>2</v>
      </c>
      <c r="B350" s="598">
        <v>4</v>
      </c>
      <c r="C350" s="598">
        <v>1</v>
      </c>
      <c r="D350" s="598">
        <v>2</v>
      </c>
      <c r="E350" s="598" t="s">
        <v>285</v>
      </c>
      <c r="F350" s="601" t="s">
        <v>344</v>
      </c>
      <c r="G350" s="43"/>
      <c r="H350" s="43"/>
      <c r="I350" s="43"/>
      <c r="J350" s="71">
        <f>SUBTOTAL(9,G350:I350)</f>
        <v>0</v>
      </c>
      <c r="K350" s="72">
        <f>IFERROR(J350/$J$18*100,"0.00")</f>
        <v>0</v>
      </c>
    </row>
    <row r="351" spans="1:11" ht="12.75" x14ac:dyDescent="0.2">
      <c r="A351" s="606">
        <v>2</v>
      </c>
      <c r="B351" s="598">
        <v>4</v>
      </c>
      <c r="C351" s="598">
        <v>1</v>
      </c>
      <c r="D351" s="598">
        <v>2</v>
      </c>
      <c r="E351" s="598" t="s">
        <v>286</v>
      </c>
      <c r="F351" s="601" t="s">
        <v>345</v>
      </c>
      <c r="G351" s="46"/>
      <c r="H351" s="46"/>
      <c r="I351" s="46"/>
      <c r="J351" s="71">
        <f>SUBTOTAL(9,G351:I351)</f>
        <v>0</v>
      </c>
      <c r="K351" s="72">
        <f>IFERROR(J351/$J$18*100,"0.00")</f>
        <v>0</v>
      </c>
    </row>
    <row r="352" spans="1:11" ht="12.75" x14ac:dyDescent="0.2">
      <c r="A352" s="594">
        <v>2</v>
      </c>
      <c r="B352" s="595">
        <v>4</v>
      </c>
      <c r="C352" s="595">
        <v>1</v>
      </c>
      <c r="D352" s="595">
        <v>4</v>
      </c>
      <c r="E352" s="598"/>
      <c r="F352" s="622" t="s">
        <v>346</v>
      </c>
      <c r="G352" s="47">
        <f>+G353+G354</f>
        <v>0</v>
      </c>
      <c r="H352" s="47">
        <f>+H353+H354</f>
        <v>0</v>
      </c>
      <c r="I352" s="47">
        <f>+I353+I354</f>
        <v>0</v>
      </c>
      <c r="J352" s="47">
        <f>+J353+J354</f>
        <v>0</v>
      </c>
      <c r="K352" s="48">
        <f>+K353+K354</f>
        <v>0</v>
      </c>
    </row>
    <row r="353" spans="1:11" ht="12.75" x14ac:dyDescent="0.2">
      <c r="A353" s="49">
        <v>2</v>
      </c>
      <c r="B353" s="50">
        <v>4</v>
      </c>
      <c r="C353" s="50">
        <v>1</v>
      </c>
      <c r="D353" s="50">
        <v>4</v>
      </c>
      <c r="E353" s="598" t="s">
        <v>284</v>
      </c>
      <c r="F353" s="51" t="s">
        <v>347</v>
      </c>
      <c r="G353" s="43"/>
      <c r="H353" s="43"/>
      <c r="I353" s="43"/>
      <c r="J353" s="71">
        <f>SUBTOTAL(9,G353:I353)</f>
        <v>0</v>
      </c>
      <c r="K353" s="72">
        <f>IFERROR(J353/$J$18*100,"0.00")</f>
        <v>0</v>
      </c>
    </row>
    <row r="354" spans="1:11" ht="12.75" x14ac:dyDescent="0.2">
      <c r="A354" s="606">
        <v>2</v>
      </c>
      <c r="B354" s="598">
        <v>4</v>
      </c>
      <c r="C354" s="598">
        <v>1</v>
      </c>
      <c r="D354" s="598">
        <v>4</v>
      </c>
      <c r="E354" s="598" t="s">
        <v>285</v>
      </c>
      <c r="F354" s="601" t="s">
        <v>348</v>
      </c>
      <c r="G354" s="46"/>
      <c r="H354" s="46"/>
      <c r="I354" s="46"/>
      <c r="J354" s="71">
        <f>SUBTOTAL(9,G354:I354)</f>
        <v>0</v>
      </c>
      <c r="K354" s="72">
        <f>IFERROR(J354/$J$18*100,"0.00")</f>
        <v>0</v>
      </c>
    </row>
    <row r="355" spans="1:11" ht="12.75" x14ac:dyDescent="0.2">
      <c r="A355" s="608">
        <v>2</v>
      </c>
      <c r="B355" s="595">
        <v>4</v>
      </c>
      <c r="C355" s="595">
        <v>1</v>
      </c>
      <c r="D355" s="595">
        <v>5</v>
      </c>
      <c r="E355" s="595"/>
      <c r="F355" s="622" t="s">
        <v>349</v>
      </c>
      <c r="G355" s="41">
        <f>SUM(G356)</f>
        <v>0</v>
      </c>
      <c r="H355" s="41">
        <f>SUM(H356)</f>
        <v>0</v>
      </c>
      <c r="I355" s="41">
        <f t="shared" ref="I355:J355" si="42">SUM(I356)</f>
        <v>0</v>
      </c>
      <c r="J355" s="41">
        <f t="shared" si="42"/>
        <v>0</v>
      </c>
      <c r="K355" s="42" t="s">
        <v>1892</v>
      </c>
    </row>
    <row r="356" spans="1:11" ht="12.75" x14ac:dyDescent="0.2">
      <c r="A356" s="606">
        <v>2</v>
      </c>
      <c r="B356" s="598">
        <v>4</v>
      </c>
      <c r="C356" s="598">
        <v>1</v>
      </c>
      <c r="D356" s="598">
        <v>5</v>
      </c>
      <c r="E356" s="598" t="s">
        <v>284</v>
      </c>
      <c r="F356" s="601" t="s">
        <v>349</v>
      </c>
      <c r="G356" s="46"/>
      <c r="H356" s="46"/>
      <c r="I356" s="46"/>
      <c r="J356" s="71">
        <f>SUBTOTAL(9,G356:I356)</f>
        <v>0</v>
      </c>
      <c r="K356" s="72">
        <f>IFERROR(J356/$J$18*100,"0.00")</f>
        <v>0</v>
      </c>
    </row>
    <row r="357" spans="1:11" ht="12.75" x14ac:dyDescent="0.2">
      <c r="A357" s="594">
        <v>2</v>
      </c>
      <c r="B357" s="595">
        <v>4</v>
      </c>
      <c r="C357" s="595">
        <v>1</v>
      </c>
      <c r="D357" s="595">
        <v>6</v>
      </c>
      <c r="E357" s="598"/>
      <c r="F357" s="622" t="s">
        <v>350</v>
      </c>
      <c r="G357" s="47">
        <f>+G358</f>
        <v>0</v>
      </c>
      <c r="H357" s="47">
        <f>+H358</f>
        <v>0</v>
      </c>
      <c r="I357" s="47">
        <f>+I358</f>
        <v>0</v>
      </c>
      <c r="J357" s="47">
        <f>+J358</f>
        <v>0</v>
      </c>
      <c r="K357" s="48">
        <f>+K358</f>
        <v>0</v>
      </c>
    </row>
    <row r="358" spans="1:11" ht="12.75" x14ac:dyDescent="0.2">
      <c r="A358" s="606">
        <v>2</v>
      </c>
      <c r="B358" s="598">
        <v>4</v>
      </c>
      <c r="C358" s="598">
        <v>1</v>
      </c>
      <c r="D358" s="598">
        <v>6</v>
      </c>
      <c r="E358" s="598" t="s">
        <v>284</v>
      </c>
      <c r="F358" s="601" t="s">
        <v>351</v>
      </c>
      <c r="G358" s="46"/>
      <c r="H358" s="46"/>
      <c r="I358" s="46"/>
      <c r="J358" s="71">
        <f>SUBTOTAL(9,G358:I358)</f>
        <v>0</v>
      </c>
      <c r="K358" s="72">
        <f>IFERROR(J358/$J$18*100,"0.00")</f>
        <v>0</v>
      </c>
    </row>
    <row r="359" spans="1:11" ht="12.75" x14ac:dyDescent="0.2">
      <c r="A359" s="591">
        <v>2</v>
      </c>
      <c r="B359" s="592">
        <v>4</v>
      </c>
      <c r="C359" s="592">
        <v>2</v>
      </c>
      <c r="D359" s="592"/>
      <c r="E359" s="592"/>
      <c r="F359" s="593" t="s">
        <v>352</v>
      </c>
      <c r="G359" s="39">
        <f>+G360+G362+G366</f>
        <v>0</v>
      </c>
      <c r="H359" s="39">
        <f>+H360+H362+H366</f>
        <v>0</v>
      </c>
      <c r="I359" s="39">
        <f>+I360+I362+I366</f>
        <v>0</v>
      </c>
      <c r="J359" s="39">
        <f>+J360+J362+J366</f>
        <v>0</v>
      </c>
      <c r="K359" s="40">
        <v>0</v>
      </c>
    </row>
    <row r="360" spans="1:11" ht="12.75" x14ac:dyDescent="0.2">
      <c r="A360" s="594">
        <v>2</v>
      </c>
      <c r="B360" s="595">
        <v>4</v>
      </c>
      <c r="C360" s="595">
        <v>2</v>
      </c>
      <c r="D360" s="595">
        <v>1</v>
      </c>
      <c r="E360" s="598"/>
      <c r="F360" s="602" t="s">
        <v>353</v>
      </c>
      <c r="G360" s="47">
        <f>+G361</f>
        <v>0</v>
      </c>
      <c r="H360" s="47">
        <f>+H361</f>
        <v>0</v>
      </c>
      <c r="I360" s="47">
        <f>+I361</f>
        <v>0</v>
      </c>
      <c r="J360" s="47">
        <f>+J361</f>
        <v>0</v>
      </c>
      <c r="K360" s="48">
        <f>+K361</f>
        <v>0</v>
      </c>
    </row>
    <row r="361" spans="1:11" ht="12.75" x14ac:dyDescent="0.2">
      <c r="A361" s="597">
        <v>2</v>
      </c>
      <c r="B361" s="598">
        <v>4</v>
      </c>
      <c r="C361" s="598">
        <v>2</v>
      </c>
      <c r="D361" s="598">
        <v>1</v>
      </c>
      <c r="E361" s="598" t="s">
        <v>284</v>
      </c>
      <c r="F361" s="601" t="s">
        <v>354</v>
      </c>
      <c r="G361" s="46"/>
      <c r="H361" s="46"/>
      <c r="I361" s="46"/>
      <c r="J361" s="46"/>
      <c r="K361" s="44">
        <f>IFERROR(J361/$J$18*100,"0.00")</f>
        <v>0</v>
      </c>
    </row>
    <row r="362" spans="1:11" ht="12.75" x14ac:dyDescent="0.2">
      <c r="A362" s="594">
        <v>2</v>
      </c>
      <c r="B362" s="595">
        <v>4</v>
      </c>
      <c r="C362" s="595">
        <v>2</v>
      </c>
      <c r="D362" s="595">
        <v>2</v>
      </c>
      <c r="E362" s="598"/>
      <c r="F362" s="622" t="s">
        <v>355</v>
      </c>
      <c r="G362" s="41">
        <f>SUM(G363:G365)</f>
        <v>0</v>
      </c>
      <c r="H362" s="41">
        <f>SUM(H363:H365)</f>
        <v>0</v>
      </c>
      <c r="I362" s="41">
        <f>SUM(I363:I365)</f>
        <v>0</v>
      </c>
      <c r="J362" s="41">
        <f>SUM(J363:J365)</f>
        <v>0</v>
      </c>
      <c r="K362" s="42">
        <v>0</v>
      </c>
    </row>
    <row r="363" spans="1:11" ht="22.5" x14ac:dyDescent="0.2">
      <c r="A363" s="597">
        <v>2</v>
      </c>
      <c r="B363" s="598">
        <v>4</v>
      </c>
      <c r="C363" s="598">
        <v>2</v>
      </c>
      <c r="D363" s="598">
        <v>2</v>
      </c>
      <c r="E363" s="598" t="s">
        <v>284</v>
      </c>
      <c r="F363" s="601" t="s">
        <v>356</v>
      </c>
      <c r="G363" s="46"/>
      <c r="H363" s="46"/>
      <c r="I363" s="46"/>
      <c r="J363" s="46"/>
      <c r="K363" s="44">
        <f>IFERROR(J363/$J$18*100,"0.00")</f>
        <v>0</v>
      </c>
    </row>
    <row r="364" spans="1:11" ht="12.75" x14ac:dyDescent="0.2">
      <c r="A364" s="597">
        <v>2</v>
      </c>
      <c r="B364" s="598">
        <v>4</v>
      </c>
      <c r="C364" s="598">
        <v>2</v>
      </c>
      <c r="D364" s="598">
        <v>2</v>
      </c>
      <c r="E364" s="598" t="s">
        <v>285</v>
      </c>
      <c r="F364" s="601" t="s">
        <v>357</v>
      </c>
      <c r="G364" s="46"/>
      <c r="H364" s="46"/>
      <c r="I364" s="46"/>
      <c r="J364" s="46"/>
      <c r="K364" s="44">
        <f>IFERROR(J364/$J$18*100,"0.00")</f>
        <v>0</v>
      </c>
    </row>
    <row r="365" spans="1:11" ht="22.5" x14ac:dyDescent="0.2">
      <c r="A365" s="597">
        <v>2</v>
      </c>
      <c r="B365" s="598">
        <v>4</v>
      </c>
      <c r="C365" s="598">
        <v>2</v>
      </c>
      <c r="D365" s="598">
        <v>2</v>
      </c>
      <c r="E365" s="598" t="s">
        <v>286</v>
      </c>
      <c r="F365" s="601" t="s">
        <v>358</v>
      </c>
      <c r="G365" s="46"/>
      <c r="H365" s="46"/>
      <c r="I365" s="46"/>
      <c r="J365" s="46"/>
      <c r="K365" s="44">
        <f>IFERROR(J365/$J$18*100,"0.00")</f>
        <v>0</v>
      </c>
    </row>
    <row r="366" spans="1:11" ht="12.75" x14ac:dyDescent="0.2">
      <c r="A366" s="602">
        <v>2</v>
      </c>
      <c r="B366" s="595">
        <v>4</v>
      </c>
      <c r="C366" s="595">
        <v>2</v>
      </c>
      <c r="D366" s="595">
        <v>3</v>
      </c>
      <c r="E366" s="595"/>
      <c r="F366" s="622" t="s">
        <v>359</v>
      </c>
      <c r="G366" s="47">
        <f>G367+G368+G369</f>
        <v>0</v>
      </c>
      <c r="H366" s="47">
        <f>H367+H368+H369</f>
        <v>0</v>
      </c>
      <c r="I366" s="47">
        <f>I367+I368+I369</f>
        <v>0</v>
      </c>
      <c r="J366" s="47">
        <f>J367+J368+J369</f>
        <v>0</v>
      </c>
      <c r="K366" s="48">
        <f>K367+K368+K369</f>
        <v>0</v>
      </c>
    </row>
    <row r="367" spans="1:11" ht="12.75" x14ac:dyDescent="0.2">
      <c r="A367" s="599">
        <v>2</v>
      </c>
      <c r="B367" s="598">
        <v>4</v>
      </c>
      <c r="C367" s="598">
        <v>2</v>
      </c>
      <c r="D367" s="598">
        <v>3</v>
      </c>
      <c r="E367" s="598" t="s">
        <v>284</v>
      </c>
      <c r="F367" s="601" t="s">
        <v>360</v>
      </c>
      <c r="G367" s="43"/>
      <c r="H367" s="43"/>
      <c r="I367" s="43"/>
      <c r="J367" s="43">
        <f>SUBTOTAL(9,G367:I367)</f>
        <v>0</v>
      </c>
      <c r="K367" s="44">
        <f>IFERROR(J367/$J$18*100,"0.00")</f>
        <v>0</v>
      </c>
    </row>
    <row r="368" spans="1:11" ht="12.75" x14ac:dyDescent="0.2">
      <c r="A368" s="599">
        <v>2</v>
      </c>
      <c r="B368" s="598">
        <v>4</v>
      </c>
      <c r="C368" s="598">
        <v>2</v>
      </c>
      <c r="D368" s="598">
        <v>3</v>
      </c>
      <c r="E368" s="598" t="s">
        <v>285</v>
      </c>
      <c r="F368" s="601" t="s">
        <v>361</v>
      </c>
      <c r="G368" s="43"/>
      <c r="H368" s="43"/>
      <c r="I368" s="43"/>
      <c r="J368" s="43">
        <f>SUBTOTAL(9,G368:I368)</f>
        <v>0</v>
      </c>
      <c r="K368" s="44">
        <f>IFERROR(J368/$J$18*100,"0.00")</f>
        <v>0</v>
      </c>
    </row>
    <row r="369" spans="1:11" ht="22.5" x14ac:dyDescent="0.2">
      <c r="A369" s="599">
        <v>2</v>
      </c>
      <c r="B369" s="598">
        <v>4</v>
      </c>
      <c r="C369" s="598">
        <v>2</v>
      </c>
      <c r="D369" s="598">
        <v>3</v>
      </c>
      <c r="E369" s="598" t="s">
        <v>286</v>
      </c>
      <c r="F369" s="601" t="s">
        <v>362</v>
      </c>
      <c r="G369" s="43"/>
      <c r="H369" s="43"/>
      <c r="I369" s="43"/>
      <c r="J369" s="43">
        <f>SUBTOTAL(9,G369:I369)</f>
        <v>0</v>
      </c>
      <c r="K369" s="44">
        <f>IFERROR(J369/$J$18*100,"0.00")</f>
        <v>0</v>
      </c>
    </row>
    <row r="370" spans="1:11" ht="12.75" x14ac:dyDescent="0.2">
      <c r="A370" s="591">
        <v>2</v>
      </c>
      <c r="B370" s="592">
        <v>4</v>
      </c>
      <c r="C370" s="592">
        <v>4</v>
      </c>
      <c r="D370" s="592"/>
      <c r="E370" s="592"/>
      <c r="F370" s="593" t="s">
        <v>363</v>
      </c>
      <c r="G370" s="39">
        <f>+G371</f>
        <v>0</v>
      </c>
      <c r="H370" s="39">
        <f>+H371</f>
        <v>0</v>
      </c>
      <c r="I370" s="39">
        <f t="shared" ref="I370:J370" si="43">+I371</f>
        <v>0</v>
      </c>
      <c r="J370" s="39">
        <f t="shared" si="43"/>
        <v>0</v>
      </c>
      <c r="K370" s="40">
        <v>0</v>
      </c>
    </row>
    <row r="371" spans="1:11" ht="12.75" x14ac:dyDescent="0.2">
      <c r="A371" s="602">
        <v>2</v>
      </c>
      <c r="B371" s="595">
        <v>4</v>
      </c>
      <c r="C371" s="595">
        <v>4</v>
      </c>
      <c r="D371" s="595">
        <v>1</v>
      </c>
      <c r="E371" s="595"/>
      <c r="F371" s="622" t="s">
        <v>364</v>
      </c>
      <c r="G371" s="47">
        <f>+G372+G373+G374</f>
        <v>0</v>
      </c>
      <c r="H371" s="47">
        <f>+H372+H373+H374</f>
        <v>0</v>
      </c>
      <c r="I371" s="47">
        <f t="shared" ref="I371:J371" si="44">+I372+I373+I374</f>
        <v>0</v>
      </c>
      <c r="J371" s="47">
        <f t="shared" si="44"/>
        <v>0</v>
      </c>
      <c r="K371" s="48">
        <f>+K372+K373+K374</f>
        <v>0</v>
      </c>
    </row>
    <row r="372" spans="1:11" ht="12.75" x14ac:dyDescent="0.2">
      <c r="A372" s="599">
        <v>2</v>
      </c>
      <c r="B372" s="598">
        <v>4</v>
      </c>
      <c r="C372" s="598">
        <v>4</v>
      </c>
      <c r="D372" s="598">
        <v>1</v>
      </c>
      <c r="E372" s="598" t="s">
        <v>284</v>
      </c>
      <c r="F372" s="601" t="s">
        <v>365</v>
      </c>
      <c r="G372" s="43"/>
      <c r="H372" s="43"/>
      <c r="I372" s="43"/>
      <c r="J372" s="71">
        <f>SUBTOTAL(9,G372:I372)</f>
        <v>0</v>
      </c>
      <c r="K372" s="72">
        <f>IFERROR(J372/$J$18*100,"0.00")</f>
        <v>0</v>
      </c>
    </row>
    <row r="373" spans="1:11" ht="12.75" x14ac:dyDescent="0.2">
      <c r="A373" s="599">
        <v>2</v>
      </c>
      <c r="B373" s="598">
        <v>4</v>
      </c>
      <c r="C373" s="598">
        <v>4</v>
      </c>
      <c r="D373" s="598">
        <v>1</v>
      </c>
      <c r="E373" s="598" t="s">
        <v>285</v>
      </c>
      <c r="F373" s="601" t="s">
        <v>366</v>
      </c>
      <c r="G373" s="43"/>
      <c r="H373" s="43"/>
      <c r="I373" s="43"/>
      <c r="J373" s="71">
        <f>SUBTOTAL(9,G373:I373)</f>
        <v>0</v>
      </c>
      <c r="K373" s="72">
        <f>IFERROR(J373/$J$18*100,"0.00")</f>
        <v>0</v>
      </c>
    </row>
    <row r="374" spans="1:11" ht="22.5" x14ac:dyDescent="0.2">
      <c r="A374" s="599">
        <v>2</v>
      </c>
      <c r="B374" s="598">
        <v>4</v>
      </c>
      <c r="C374" s="598">
        <v>4</v>
      </c>
      <c r="D374" s="598">
        <v>1</v>
      </c>
      <c r="E374" s="598" t="s">
        <v>286</v>
      </c>
      <c r="F374" s="601" t="s">
        <v>367</v>
      </c>
      <c r="G374" s="43"/>
      <c r="H374" s="43"/>
      <c r="I374" s="43"/>
      <c r="J374" s="71">
        <f>SUBTOTAL(9,G374:I374)</f>
        <v>0</v>
      </c>
      <c r="K374" s="72">
        <f>IFERROR(J374/$J$18*100,"0.00")</f>
        <v>0</v>
      </c>
    </row>
    <row r="375" spans="1:11" ht="12.75" x14ac:dyDescent="0.2">
      <c r="A375" s="591">
        <v>2</v>
      </c>
      <c r="B375" s="592">
        <v>4</v>
      </c>
      <c r="C375" s="592">
        <v>6</v>
      </c>
      <c r="D375" s="592"/>
      <c r="E375" s="592"/>
      <c r="F375" s="593" t="s">
        <v>368</v>
      </c>
      <c r="G375" s="39">
        <f>+G376+G378+G380+G382</f>
        <v>0</v>
      </c>
      <c r="H375" s="39">
        <f>+H376+H378+H380+H382</f>
        <v>0</v>
      </c>
      <c r="I375" s="39">
        <f>+I376+I378+I380+I382</f>
        <v>0</v>
      </c>
      <c r="J375" s="39">
        <f>+J376+J378+J380+J382</f>
        <v>0</v>
      </c>
      <c r="K375" s="40">
        <v>0</v>
      </c>
    </row>
    <row r="376" spans="1:11" ht="12.75" x14ac:dyDescent="0.2">
      <c r="A376" s="608">
        <v>2</v>
      </c>
      <c r="B376" s="595">
        <v>4</v>
      </c>
      <c r="C376" s="595">
        <v>6</v>
      </c>
      <c r="D376" s="595">
        <v>1</v>
      </c>
      <c r="E376" s="595"/>
      <c r="F376" s="622" t="s">
        <v>369</v>
      </c>
      <c r="G376" s="47">
        <f>+G377</f>
        <v>0</v>
      </c>
      <c r="H376" s="47">
        <f>+H377</f>
        <v>0</v>
      </c>
      <c r="I376" s="47">
        <f>+I377</f>
        <v>0</v>
      </c>
      <c r="J376" s="47">
        <f>+J377</f>
        <v>0</v>
      </c>
      <c r="K376" s="48">
        <f>+K377</f>
        <v>0</v>
      </c>
    </row>
    <row r="377" spans="1:11" ht="12.75" x14ac:dyDescent="0.2">
      <c r="A377" s="606">
        <v>2</v>
      </c>
      <c r="B377" s="598">
        <v>4</v>
      </c>
      <c r="C377" s="598">
        <v>6</v>
      </c>
      <c r="D377" s="598">
        <v>1</v>
      </c>
      <c r="E377" s="598" t="s">
        <v>284</v>
      </c>
      <c r="F377" s="601" t="s">
        <v>369</v>
      </c>
      <c r="G377" s="46"/>
      <c r="H377" s="46"/>
      <c r="I377" s="46"/>
      <c r="J377" s="46"/>
      <c r="K377" s="72">
        <f>IFERROR(J377/$J$18*100,"0.00")</f>
        <v>0</v>
      </c>
    </row>
    <row r="378" spans="1:11" ht="12.75" x14ac:dyDescent="0.2">
      <c r="A378" s="608">
        <v>2</v>
      </c>
      <c r="B378" s="595">
        <v>4</v>
      </c>
      <c r="C378" s="595">
        <v>6</v>
      </c>
      <c r="D378" s="595">
        <v>2</v>
      </c>
      <c r="E378" s="595"/>
      <c r="F378" s="622" t="s">
        <v>370</v>
      </c>
      <c r="G378" s="41">
        <f>SUM(G379:G379)</f>
        <v>0</v>
      </c>
      <c r="H378" s="41">
        <f>SUM(H379:H379)</f>
        <v>0</v>
      </c>
      <c r="I378" s="41">
        <f>SUM(I379:I379)</f>
        <v>0</v>
      </c>
      <c r="J378" s="41">
        <f>SUM(J379:J379)</f>
        <v>0</v>
      </c>
      <c r="K378" s="42" t="s">
        <v>1892</v>
      </c>
    </row>
    <row r="379" spans="1:11" ht="12.75" x14ac:dyDescent="0.2">
      <c r="A379" s="606">
        <v>2</v>
      </c>
      <c r="B379" s="598">
        <v>4</v>
      </c>
      <c r="C379" s="598">
        <v>6</v>
      </c>
      <c r="D379" s="598">
        <v>2</v>
      </c>
      <c r="E379" s="598" t="s">
        <v>284</v>
      </c>
      <c r="F379" s="601" t="s">
        <v>370</v>
      </c>
      <c r="G379" s="46"/>
      <c r="H379" s="46"/>
      <c r="I379" s="46"/>
      <c r="J379" s="46"/>
      <c r="K379" s="72">
        <f>IFERROR(J379/$J$18*100,"0.00")</f>
        <v>0</v>
      </c>
    </row>
    <row r="380" spans="1:11" ht="12.75" x14ac:dyDescent="0.2">
      <c r="A380" s="608">
        <v>2</v>
      </c>
      <c r="B380" s="595">
        <v>4</v>
      </c>
      <c r="C380" s="595">
        <v>6</v>
      </c>
      <c r="D380" s="595">
        <v>3</v>
      </c>
      <c r="E380" s="598"/>
      <c r="F380" s="622" t="s">
        <v>371</v>
      </c>
      <c r="G380" s="41">
        <f>SUM(G381:G381)</f>
        <v>0</v>
      </c>
      <c r="H380" s="41">
        <f>SUM(H381:H381)</f>
        <v>0</v>
      </c>
      <c r="I380" s="41">
        <f>SUM(I381:I381)</f>
        <v>0</v>
      </c>
      <c r="J380" s="41">
        <f>SUM(J381:J381)</f>
        <v>0</v>
      </c>
      <c r="K380" s="42" t="s">
        <v>1892</v>
      </c>
    </row>
    <row r="381" spans="1:11" ht="12.75" x14ac:dyDescent="0.2">
      <c r="A381" s="606">
        <v>2</v>
      </c>
      <c r="B381" s="598">
        <v>4</v>
      </c>
      <c r="C381" s="598">
        <v>6</v>
      </c>
      <c r="D381" s="598">
        <v>3</v>
      </c>
      <c r="E381" s="598" t="s">
        <v>284</v>
      </c>
      <c r="F381" s="601" t="s">
        <v>371</v>
      </c>
      <c r="G381" s="46"/>
      <c r="H381" s="46"/>
      <c r="I381" s="46"/>
      <c r="J381" s="46"/>
      <c r="K381" s="72">
        <f>IFERROR(J381/$J$18*100,"0.00")</f>
        <v>0</v>
      </c>
    </row>
    <row r="382" spans="1:11" ht="12.75" x14ac:dyDescent="0.2">
      <c r="A382" s="608">
        <v>2</v>
      </c>
      <c r="B382" s="595">
        <v>4</v>
      </c>
      <c r="C382" s="595">
        <v>6</v>
      </c>
      <c r="D382" s="595">
        <v>4</v>
      </c>
      <c r="E382" s="595"/>
      <c r="F382" s="622" t="s">
        <v>372</v>
      </c>
      <c r="G382" s="41">
        <f>SUM(G383:G383)</f>
        <v>0</v>
      </c>
      <c r="H382" s="41">
        <f>SUM(H383:H383)</f>
        <v>0</v>
      </c>
      <c r="I382" s="41">
        <f>SUM(I383:I383)</f>
        <v>0</v>
      </c>
      <c r="J382" s="41">
        <f>SUM(J383:J383)</f>
        <v>0</v>
      </c>
      <c r="K382" s="42" t="s">
        <v>1892</v>
      </c>
    </row>
    <row r="383" spans="1:11" ht="12.75" x14ac:dyDescent="0.2">
      <c r="A383" s="606">
        <v>2</v>
      </c>
      <c r="B383" s="598">
        <v>4</v>
      </c>
      <c r="C383" s="598">
        <v>6</v>
      </c>
      <c r="D383" s="598">
        <v>4</v>
      </c>
      <c r="E383" s="598" t="s">
        <v>284</v>
      </c>
      <c r="F383" s="601" t="s">
        <v>372</v>
      </c>
      <c r="G383" s="46"/>
      <c r="H383" s="46"/>
      <c r="I383" s="46"/>
      <c r="J383" s="46"/>
      <c r="K383" s="72">
        <f>IFERROR(J383/$J$18*100,"0.00")</f>
        <v>0</v>
      </c>
    </row>
    <row r="384" spans="1:11" ht="12.75" x14ac:dyDescent="0.2">
      <c r="A384" s="591">
        <v>2</v>
      </c>
      <c r="B384" s="592">
        <v>4</v>
      </c>
      <c r="C384" s="592">
        <v>7</v>
      </c>
      <c r="D384" s="592"/>
      <c r="E384" s="592"/>
      <c r="F384" s="593" t="s">
        <v>373</v>
      </c>
      <c r="G384" s="39">
        <f>+G385+G387+G389</f>
        <v>0</v>
      </c>
      <c r="H384" s="39">
        <f>+H385+H387+H389</f>
        <v>0</v>
      </c>
      <c r="I384" s="39">
        <f>+I385+I387+I389</f>
        <v>0</v>
      </c>
      <c r="J384" s="39">
        <f>+J385+J387+J389</f>
        <v>0</v>
      </c>
      <c r="K384" s="40">
        <v>0</v>
      </c>
    </row>
    <row r="385" spans="1:11" ht="22.5" x14ac:dyDescent="0.2">
      <c r="A385" s="594">
        <v>2</v>
      </c>
      <c r="B385" s="595">
        <v>4</v>
      </c>
      <c r="C385" s="595">
        <v>7</v>
      </c>
      <c r="D385" s="595">
        <v>1</v>
      </c>
      <c r="E385" s="595"/>
      <c r="F385" s="622" t="s">
        <v>374</v>
      </c>
      <c r="G385" s="47">
        <f>+G386</f>
        <v>0</v>
      </c>
      <c r="H385" s="47">
        <f>+H386</f>
        <v>0</v>
      </c>
      <c r="I385" s="47">
        <f>+I386</f>
        <v>0</v>
      </c>
      <c r="J385" s="47">
        <f>+J386</f>
        <v>0</v>
      </c>
      <c r="K385" s="48">
        <f>+K386</f>
        <v>0</v>
      </c>
    </row>
    <row r="386" spans="1:11" ht="12.75" x14ac:dyDescent="0.2">
      <c r="A386" s="606">
        <v>2</v>
      </c>
      <c r="B386" s="598">
        <v>4</v>
      </c>
      <c r="C386" s="598">
        <v>7</v>
      </c>
      <c r="D386" s="598">
        <v>1</v>
      </c>
      <c r="E386" s="598" t="s">
        <v>284</v>
      </c>
      <c r="F386" s="601" t="s">
        <v>375</v>
      </c>
      <c r="G386" s="46"/>
      <c r="H386" s="46"/>
      <c r="I386" s="46"/>
      <c r="J386" s="46"/>
      <c r="K386" s="72">
        <f>IFERROR(J386/$J$18*100,"0.00")</f>
        <v>0</v>
      </c>
    </row>
    <row r="387" spans="1:11" ht="12.75" x14ac:dyDescent="0.2">
      <c r="A387" s="608">
        <v>2</v>
      </c>
      <c r="B387" s="595">
        <v>4</v>
      </c>
      <c r="C387" s="595">
        <v>7</v>
      </c>
      <c r="D387" s="595">
        <v>2</v>
      </c>
      <c r="E387" s="595"/>
      <c r="F387" s="622" t="s">
        <v>376</v>
      </c>
      <c r="G387" s="41">
        <f>SUM(G388:G388)</f>
        <v>0</v>
      </c>
      <c r="H387" s="41">
        <f>SUM(H388:H388)</f>
        <v>0</v>
      </c>
      <c r="I387" s="41">
        <f>SUM(I388:I388)</f>
        <v>0</v>
      </c>
      <c r="J387" s="41">
        <f>SUM(J388:J388)</f>
        <v>0</v>
      </c>
      <c r="K387" s="42" t="s">
        <v>1892</v>
      </c>
    </row>
    <row r="388" spans="1:11" ht="12.75" x14ac:dyDescent="0.2">
      <c r="A388" s="606">
        <v>2</v>
      </c>
      <c r="B388" s="598">
        <v>4</v>
      </c>
      <c r="C388" s="598">
        <v>7</v>
      </c>
      <c r="D388" s="598">
        <v>2</v>
      </c>
      <c r="E388" s="598" t="s">
        <v>284</v>
      </c>
      <c r="F388" s="601" t="s">
        <v>377</v>
      </c>
      <c r="G388" s="46"/>
      <c r="H388" s="46"/>
      <c r="I388" s="46"/>
      <c r="J388" s="43">
        <f>SUBTOTAL(9,G388:I388)</f>
        <v>0</v>
      </c>
      <c r="K388" s="44">
        <f>IFERROR(J388/$J$18*100,"0.00")</f>
        <v>0</v>
      </c>
    </row>
    <row r="389" spans="1:11" ht="12.75" x14ac:dyDescent="0.2">
      <c r="A389" s="608">
        <v>2</v>
      </c>
      <c r="B389" s="595">
        <v>4</v>
      </c>
      <c r="C389" s="595">
        <v>7</v>
      </c>
      <c r="D389" s="595">
        <v>3</v>
      </c>
      <c r="E389" s="595"/>
      <c r="F389" s="622" t="s">
        <v>378</v>
      </c>
      <c r="G389" s="41">
        <f>SUM(G390:G390)</f>
        <v>0</v>
      </c>
      <c r="H389" s="41">
        <f>SUM(H390:H390)</f>
        <v>0</v>
      </c>
      <c r="I389" s="41">
        <f>SUM(I390:I390)</f>
        <v>0</v>
      </c>
      <c r="J389" s="41">
        <f>SUM(J390:J390)</f>
        <v>0</v>
      </c>
      <c r="K389" s="42" t="s">
        <v>1892</v>
      </c>
    </row>
    <row r="390" spans="1:11" ht="12.75" x14ac:dyDescent="0.2">
      <c r="A390" s="606">
        <v>2</v>
      </c>
      <c r="B390" s="598">
        <v>4</v>
      </c>
      <c r="C390" s="598">
        <v>7</v>
      </c>
      <c r="D390" s="598">
        <v>3</v>
      </c>
      <c r="E390" s="598" t="s">
        <v>284</v>
      </c>
      <c r="F390" s="601" t="s">
        <v>378</v>
      </c>
      <c r="G390" s="46"/>
      <c r="H390" s="46"/>
      <c r="I390" s="46"/>
      <c r="J390" s="43">
        <f>SUBTOTAL(9,G390:I390)</f>
        <v>0</v>
      </c>
      <c r="K390" s="44">
        <f>IFERROR(J390/$J$18*100,"0.00")</f>
        <v>0</v>
      </c>
    </row>
    <row r="391" spans="1:11" ht="12.75" x14ac:dyDescent="0.2">
      <c r="A391" s="591">
        <v>2</v>
      </c>
      <c r="B391" s="592">
        <v>4</v>
      </c>
      <c r="C391" s="592">
        <v>9</v>
      </c>
      <c r="D391" s="592"/>
      <c r="E391" s="592"/>
      <c r="F391" s="593" t="s">
        <v>379</v>
      </c>
      <c r="G391" s="39">
        <f>+G392+G394+G396+G398</f>
        <v>0</v>
      </c>
      <c r="H391" s="39">
        <f>+H392+H394+H396+H398</f>
        <v>0</v>
      </c>
      <c r="I391" s="39">
        <f>+I392+I394+I396+I398</f>
        <v>0</v>
      </c>
      <c r="J391" s="39">
        <f>+J392+J394+J396+J398</f>
        <v>0</v>
      </c>
      <c r="K391" s="40">
        <v>0</v>
      </c>
    </row>
    <row r="392" spans="1:11" ht="12.75" x14ac:dyDescent="0.2">
      <c r="A392" s="608">
        <v>2</v>
      </c>
      <c r="B392" s="595">
        <v>4</v>
      </c>
      <c r="C392" s="595">
        <v>9</v>
      </c>
      <c r="D392" s="595">
        <v>1</v>
      </c>
      <c r="E392" s="595"/>
      <c r="F392" s="622" t="s">
        <v>379</v>
      </c>
      <c r="G392" s="47">
        <f>+G393</f>
        <v>0</v>
      </c>
      <c r="H392" s="47">
        <f>+H393</f>
        <v>0</v>
      </c>
      <c r="I392" s="47">
        <f>+I393</f>
        <v>0</v>
      </c>
      <c r="J392" s="47">
        <f>+J393</f>
        <v>0</v>
      </c>
      <c r="K392" s="48">
        <f>+K393</f>
        <v>0</v>
      </c>
    </row>
    <row r="393" spans="1:11" ht="12.75" x14ac:dyDescent="0.2">
      <c r="A393" s="606">
        <v>2</v>
      </c>
      <c r="B393" s="598">
        <v>4</v>
      </c>
      <c r="C393" s="598">
        <v>9</v>
      </c>
      <c r="D393" s="598">
        <v>1</v>
      </c>
      <c r="E393" s="598" t="s">
        <v>284</v>
      </c>
      <c r="F393" s="601" t="s">
        <v>379</v>
      </c>
      <c r="G393" s="46"/>
      <c r="H393" s="46"/>
      <c r="I393" s="46"/>
      <c r="J393" s="43">
        <f>SUBTOTAL(9,G393:I393)</f>
        <v>0</v>
      </c>
      <c r="K393" s="44">
        <f>IFERROR(J393/$J$18*100,"0.00")</f>
        <v>0</v>
      </c>
    </row>
    <row r="394" spans="1:11" ht="12.75" x14ac:dyDescent="0.2">
      <c r="A394" s="608">
        <v>2</v>
      </c>
      <c r="B394" s="595">
        <v>4</v>
      </c>
      <c r="C394" s="595">
        <v>9</v>
      </c>
      <c r="D394" s="595">
        <v>2</v>
      </c>
      <c r="E394" s="595"/>
      <c r="F394" s="622" t="s">
        <v>380</v>
      </c>
      <c r="G394" s="47">
        <f>+G395</f>
        <v>0</v>
      </c>
      <c r="H394" s="47">
        <f>+H395</f>
        <v>0</v>
      </c>
      <c r="I394" s="47">
        <f>+I395</f>
        <v>0</v>
      </c>
      <c r="J394" s="47">
        <f>+J395</f>
        <v>0</v>
      </c>
      <c r="K394" s="48">
        <f>+K395</f>
        <v>0</v>
      </c>
    </row>
    <row r="395" spans="1:11" ht="12.75" x14ac:dyDescent="0.2">
      <c r="A395" s="606">
        <v>2</v>
      </c>
      <c r="B395" s="598">
        <v>4</v>
      </c>
      <c r="C395" s="598">
        <v>9</v>
      </c>
      <c r="D395" s="598">
        <v>2</v>
      </c>
      <c r="E395" s="598" t="s">
        <v>284</v>
      </c>
      <c r="F395" s="601" t="s">
        <v>380</v>
      </c>
      <c r="G395" s="46"/>
      <c r="H395" s="46"/>
      <c r="I395" s="46"/>
      <c r="J395" s="46"/>
      <c r="K395" s="44">
        <f>IFERROR(J395/$J$18*100,"0.00")</f>
        <v>0</v>
      </c>
    </row>
    <row r="396" spans="1:11" ht="12.75" x14ac:dyDescent="0.2">
      <c r="A396" s="608">
        <v>2</v>
      </c>
      <c r="B396" s="595">
        <v>4</v>
      </c>
      <c r="C396" s="595">
        <v>9</v>
      </c>
      <c r="D396" s="595">
        <v>3</v>
      </c>
      <c r="E396" s="595"/>
      <c r="F396" s="622" t="s">
        <v>381</v>
      </c>
      <c r="G396" s="47">
        <f>+G397</f>
        <v>0</v>
      </c>
      <c r="H396" s="47">
        <f>+H397</f>
        <v>0</v>
      </c>
      <c r="I396" s="47">
        <f>+I397</f>
        <v>0</v>
      </c>
      <c r="J396" s="47">
        <f>+J397</f>
        <v>0</v>
      </c>
      <c r="K396" s="48">
        <f>+K397</f>
        <v>0</v>
      </c>
    </row>
    <row r="397" spans="1:11" ht="12.75" x14ac:dyDescent="0.2">
      <c r="A397" s="606">
        <v>2</v>
      </c>
      <c r="B397" s="598">
        <v>4</v>
      </c>
      <c r="C397" s="598">
        <v>9</v>
      </c>
      <c r="D397" s="598">
        <v>3</v>
      </c>
      <c r="E397" s="598" t="s">
        <v>284</v>
      </c>
      <c r="F397" s="601" t="s">
        <v>381</v>
      </c>
      <c r="G397" s="46"/>
      <c r="H397" s="46"/>
      <c r="I397" s="46"/>
      <c r="J397" s="46"/>
      <c r="K397" s="44">
        <f>IFERROR(J397/$J$18*100,"0.00")</f>
        <v>0</v>
      </c>
    </row>
    <row r="398" spans="1:11" ht="12.75" x14ac:dyDescent="0.2">
      <c r="A398" s="608">
        <v>2</v>
      </c>
      <c r="B398" s="595">
        <v>4</v>
      </c>
      <c r="C398" s="595">
        <v>9</v>
      </c>
      <c r="D398" s="595">
        <v>4</v>
      </c>
      <c r="E398" s="595"/>
      <c r="F398" s="622" t="s">
        <v>382</v>
      </c>
      <c r="G398" s="47">
        <f>+G399</f>
        <v>0</v>
      </c>
      <c r="H398" s="47">
        <f>+H399</f>
        <v>0</v>
      </c>
      <c r="I398" s="47">
        <f>+I399</f>
        <v>0</v>
      </c>
      <c r="J398" s="47">
        <f>+J399</f>
        <v>0</v>
      </c>
      <c r="K398" s="48">
        <f>+K399</f>
        <v>0</v>
      </c>
    </row>
    <row r="399" spans="1:11" ht="12.75" x14ac:dyDescent="0.2">
      <c r="A399" s="597">
        <v>2</v>
      </c>
      <c r="B399" s="598">
        <v>4</v>
      </c>
      <c r="C399" s="598">
        <v>9</v>
      </c>
      <c r="D399" s="598">
        <v>4</v>
      </c>
      <c r="E399" s="598" t="s">
        <v>284</v>
      </c>
      <c r="F399" s="601" t="s">
        <v>382</v>
      </c>
      <c r="G399" s="46"/>
      <c r="H399" s="46"/>
      <c r="I399" s="46"/>
      <c r="J399" s="43">
        <f>SUBTOTAL(9,G399:I399)</f>
        <v>0</v>
      </c>
      <c r="K399" s="44">
        <f>IFERROR(J399/$J$18*100,"0.00")</f>
        <v>0</v>
      </c>
    </row>
    <row r="400" spans="1:11" ht="12.75" x14ac:dyDescent="0.2">
      <c r="A400" s="587">
        <v>2</v>
      </c>
      <c r="B400" s="588">
        <v>5</v>
      </c>
      <c r="C400" s="589"/>
      <c r="D400" s="589"/>
      <c r="E400" s="589"/>
      <c r="F400" s="590" t="s">
        <v>383</v>
      </c>
      <c r="G400" s="37">
        <f>+G401</f>
        <v>0</v>
      </c>
      <c r="H400" s="37">
        <f>+H401</f>
        <v>0</v>
      </c>
      <c r="I400" s="37">
        <f>+I401</f>
        <v>0</v>
      </c>
      <c r="J400" s="37">
        <f>+J401</f>
        <v>0</v>
      </c>
      <c r="K400" s="38">
        <v>0</v>
      </c>
    </row>
    <row r="401" spans="1:11" ht="12.75" x14ac:dyDescent="0.2">
      <c r="A401" s="591">
        <v>2</v>
      </c>
      <c r="B401" s="592">
        <v>5</v>
      </c>
      <c r="C401" s="592">
        <v>1</v>
      </c>
      <c r="D401" s="592"/>
      <c r="E401" s="592"/>
      <c r="F401" s="593" t="s">
        <v>384</v>
      </c>
      <c r="G401" s="39">
        <f>+G403+G405</f>
        <v>0</v>
      </c>
      <c r="H401" s="39">
        <f>+H403+H405</f>
        <v>0</v>
      </c>
      <c r="I401" s="39">
        <f>+I403+I405</f>
        <v>0</v>
      </c>
      <c r="J401" s="39">
        <f>+J403+J405</f>
        <v>0</v>
      </c>
      <c r="K401" s="40" t="s">
        <v>1892</v>
      </c>
    </row>
    <row r="402" spans="1:11" ht="12.75" x14ac:dyDescent="0.2">
      <c r="A402" s="49">
        <v>2</v>
      </c>
      <c r="B402" s="50">
        <v>5</v>
      </c>
      <c r="C402" s="50">
        <v>1</v>
      </c>
      <c r="D402" s="50">
        <v>1</v>
      </c>
      <c r="E402" s="50" t="s">
        <v>284</v>
      </c>
      <c r="F402" s="51" t="s">
        <v>385</v>
      </c>
      <c r="G402" s="46"/>
      <c r="H402" s="46"/>
      <c r="I402" s="46"/>
      <c r="J402" s="43">
        <f>SUBTOTAL(9,G402:I402)</f>
        <v>0</v>
      </c>
      <c r="K402" s="44">
        <f>IFERROR(J402/$J$18*100,"0.00")</f>
        <v>0</v>
      </c>
    </row>
    <row r="403" spans="1:11" ht="12.75" x14ac:dyDescent="0.2">
      <c r="A403" s="594">
        <v>2</v>
      </c>
      <c r="B403" s="595">
        <v>5</v>
      </c>
      <c r="C403" s="595">
        <v>1</v>
      </c>
      <c r="D403" s="595">
        <v>2</v>
      </c>
      <c r="E403" s="595"/>
      <c r="F403" s="622" t="s">
        <v>386</v>
      </c>
      <c r="G403" s="47">
        <f>+G404</f>
        <v>0</v>
      </c>
      <c r="H403" s="47">
        <f>+H404</f>
        <v>0</v>
      </c>
      <c r="I403" s="47">
        <f>+I404</f>
        <v>0</v>
      </c>
      <c r="J403" s="47">
        <f>+J404</f>
        <v>0</v>
      </c>
      <c r="K403" s="48">
        <f>+K404</f>
        <v>0</v>
      </c>
    </row>
    <row r="404" spans="1:11" ht="12.75" x14ac:dyDescent="0.2">
      <c r="A404" s="597">
        <v>2</v>
      </c>
      <c r="B404" s="598">
        <v>5</v>
      </c>
      <c r="C404" s="598">
        <v>1</v>
      </c>
      <c r="D404" s="598">
        <v>2</v>
      </c>
      <c r="E404" s="598" t="s">
        <v>284</v>
      </c>
      <c r="F404" s="601" t="s">
        <v>386</v>
      </c>
      <c r="G404" s="46"/>
      <c r="H404" s="46"/>
      <c r="I404" s="46"/>
      <c r="J404" s="43">
        <f>SUBTOTAL(9,G404:I404)</f>
        <v>0</v>
      </c>
      <c r="K404" s="44">
        <f>IFERROR(J404/$J$18*100,"0.00")</f>
        <v>0</v>
      </c>
    </row>
    <row r="405" spans="1:11" ht="12.75" x14ac:dyDescent="0.2">
      <c r="A405" s="594">
        <v>2</v>
      </c>
      <c r="B405" s="595">
        <v>5</v>
      </c>
      <c r="C405" s="595">
        <v>1</v>
      </c>
      <c r="D405" s="595">
        <v>3</v>
      </c>
      <c r="E405" s="595"/>
      <c r="F405" s="622" t="s">
        <v>387</v>
      </c>
      <c r="G405" s="41">
        <v>0</v>
      </c>
      <c r="H405" s="41">
        <v>0</v>
      </c>
      <c r="I405" s="41">
        <v>0</v>
      </c>
      <c r="J405" s="41">
        <v>0</v>
      </c>
      <c r="K405" s="42" t="s">
        <v>1892</v>
      </c>
    </row>
    <row r="406" spans="1:11" ht="12.75" x14ac:dyDescent="0.2">
      <c r="A406" s="597">
        <v>2</v>
      </c>
      <c r="B406" s="598">
        <v>5</v>
      </c>
      <c r="C406" s="598">
        <v>1</v>
      </c>
      <c r="D406" s="598">
        <v>3</v>
      </c>
      <c r="E406" s="598" t="s">
        <v>284</v>
      </c>
      <c r="F406" s="601" t="s">
        <v>387</v>
      </c>
      <c r="G406" s="46"/>
      <c r="H406" s="46"/>
      <c r="I406" s="46"/>
      <c r="J406" s="43">
        <f>SUBTOTAL(9,G406:I406)</f>
        <v>0</v>
      </c>
      <c r="K406" s="44">
        <f>IFERROR(J406/$J$18*100,"0.00")</f>
        <v>0</v>
      </c>
    </row>
    <row r="407" spans="1:11" ht="12.75" x14ac:dyDescent="0.2">
      <c r="A407" s="587">
        <v>2</v>
      </c>
      <c r="B407" s="588">
        <v>6</v>
      </c>
      <c r="C407" s="589"/>
      <c r="D407" s="589"/>
      <c r="E407" s="589"/>
      <c r="F407" s="590" t="s">
        <v>231</v>
      </c>
      <c r="G407" s="37">
        <f>+G408+G419+G428+G437+G444+G459+G464+G483</f>
        <v>332881.67999999993</v>
      </c>
      <c r="H407" s="37">
        <f>+H408+H419+H428+H437+H444+H459+H464+H483</f>
        <v>32062500</v>
      </c>
      <c r="I407" s="37">
        <f>+I408+I419+I428+I437+I444+I459+I464+I483</f>
        <v>0</v>
      </c>
      <c r="J407" s="37">
        <f>+J408+J419+J428+J437+J444+J459+J464+J483</f>
        <v>32395381.68</v>
      </c>
      <c r="K407" s="38">
        <v>0</v>
      </c>
    </row>
    <row r="408" spans="1:11" ht="12.75" x14ac:dyDescent="0.2">
      <c r="A408" s="591">
        <v>2</v>
      </c>
      <c r="B408" s="592">
        <v>6</v>
      </c>
      <c r="C408" s="592">
        <v>1</v>
      </c>
      <c r="D408" s="592"/>
      <c r="E408" s="592"/>
      <c r="F408" s="593" t="s">
        <v>232</v>
      </c>
      <c r="G408" s="39">
        <f>+G409+G411+G413+G415+G417</f>
        <v>332881.67999999993</v>
      </c>
      <c r="H408" s="39">
        <f>+H409+H411+H413+H415+H417</f>
        <v>15217500</v>
      </c>
      <c r="I408" s="39">
        <f>+I409+I411+I413+I415+I417</f>
        <v>0</v>
      </c>
      <c r="J408" s="39">
        <f>+J409+J411+J413+J415+J417</f>
        <v>15550381.68</v>
      </c>
      <c r="K408" s="40">
        <v>0</v>
      </c>
    </row>
    <row r="409" spans="1:11" ht="12.75" x14ac:dyDescent="0.2">
      <c r="A409" s="594">
        <v>2</v>
      </c>
      <c r="B409" s="595">
        <v>6</v>
      </c>
      <c r="C409" s="595">
        <v>1</v>
      </c>
      <c r="D409" s="595">
        <v>1</v>
      </c>
      <c r="E409" s="595"/>
      <c r="F409" s="602" t="s">
        <v>1936</v>
      </c>
      <c r="G409" s="47">
        <f>+G410</f>
        <v>69200</v>
      </c>
      <c r="H409" s="47">
        <f>+H410</f>
        <v>2697500</v>
      </c>
      <c r="I409" s="47">
        <f>+I410</f>
        <v>0</v>
      </c>
      <c r="J409" s="47">
        <f>+J410</f>
        <v>2766700</v>
      </c>
      <c r="K409" s="48">
        <f>+K410</f>
        <v>0.89186828842831234</v>
      </c>
    </row>
    <row r="410" spans="1:11" ht="12.75" x14ac:dyDescent="0.2">
      <c r="A410" s="597">
        <v>2</v>
      </c>
      <c r="B410" s="598">
        <v>6</v>
      </c>
      <c r="C410" s="598">
        <v>1</v>
      </c>
      <c r="D410" s="598">
        <v>1</v>
      </c>
      <c r="E410" s="598" t="s">
        <v>284</v>
      </c>
      <c r="F410" s="599" t="s">
        <v>1936</v>
      </c>
      <c r="G410" s="46">
        <v>69200</v>
      </c>
      <c r="H410" s="46">
        <v>2697500</v>
      </c>
      <c r="I410" s="46"/>
      <c r="J410" s="43">
        <f>SUBTOTAL(9,G410:I410)</f>
        <v>2766700</v>
      </c>
      <c r="K410" s="44">
        <f>IFERROR(J410/$J$18*100,"0.00")</f>
        <v>0.89186828842831234</v>
      </c>
    </row>
    <row r="411" spans="1:11" ht="12.75" x14ac:dyDescent="0.2">
      <c r="A411" s="594">
        <v>2</v>
      </c>
      <c r="B411" s="595">
        <v>6</v>
      </c>
      <c r="C411" s="595">
        <v>1</v>
      </c>
      <c r="D411" s="595">
        <v>2</v>
      </c>
      <c r="E411" s="595"/>
      <c r="F411" s="602" t="s">
        <v>946</v>
      </c>
      <c r="G411" s="47">
        <f>+G412</f>
        <v>0</v>
      </c>
      <c r="H411" s="47">
        <f>+H412</f>
        <v>300000</v>
      </c>
      <c r="I411" s="47">
        <f>+I412</f>
        <v>0</v>
      </c>
      <c r="J411" s="47">
        <f>+J412</f>
        <v>300000</v>
      </c>
      <c r="K411" s="48">
        <f>+K412</f>
        <v>9.670744443867918E-2</v>
      </c>
    </row>
    <row r="412" spans="1:11" ht="12.75" x14ac:dyDescent="0.2">
      <c r="A412" s="597">
        <v>2</v>
      </c>
      <c r="B412" s="598">
        <v>6</v>
      </c>
      <c r="C412" s="598">
        <v>1</v>
      </c>
      <c r="D412" s="598">
        <v>2</v>
      </c>
      <c r="E412" s="598" t="s">
        <v>284</v>
      </c>
      <c r="F412" s="601" t="s">
        <v>946</v>
      </c>
      <c r="G412" s="46"/>
      <c r="H412" s="46">
        <v>300000</v>
      </c>
      <c r="I412" s="46"/>
      <c r="J412" s="43">
        <f>SUBTOTAL(9,G412:I412)</f>
        <v>300000</v>
      </c>
      <c r="K412" s="44">
        <f>IFERROR(J412/$J$18*100,"0.00")</f>
        <v>9.670744443867918E-2</v>
      </c>
    </row>
    <row r="413" spans="1:11" ht="12.75" x14ac:dyDescent="0.2">
      <c r="A413" s="594">
        <v>2</v>
      </c>
      <c r="B413" s="595">
        <v>6</v>
      </c>
      <c r="C413" s="595">
        <v>1</v>
      </c>
      <c r="D413" s="595">
        <v>3</v>
      </c>
      <c r="E413" s="595"/>
      <c r="F413" s="622" t="s">
        <v>1937</v>
      </c>
      <c r="G413" s="47">
        <f>+G414</f>
        <v>263681.67999999993</v>
      </c>
      <c r="H413" s="47">
        <f>+H414</f>
        <v>120000</v>
      </c>
      <c r="I413" s="47">
        <f>+I414</f>
        <v>0</v>
      </c>
      <c r="J413" s="47">
        <f>+J414</f>
        <v>383681.67999999993</v>
      </c>
      <c r="K413" s="48">
        <f>+K414</f>
        <v>0.12368291583579691</v>
      </c>
    </row>
    <row r="414" spans="1:11" ht="12.75" x14ac:dyDescent="0.2">
      <c r="A414" s="597">
        <v>2</v>
      </c>
      <c r="B414" s="598">
        <v>6</v>
      </c>
      <c r="C414" s="598">
        <v>1</v>
      </c>
      <c r="D414" s="598">
        <v>3</v>
      </c>
      <c r="E414" s="598" t="s">
        <v>284</v>
      </c>
      <c r="F414" s="622" t="s">
        <v>1937</v>
      </c>
      <c r="G414" s="46">
        <v>263681.67999999993</v>
      </c>
      <c r="H414" s="46">
        <v>120000</v>
      </c>
      <c r="I414" s="46"/>
      <c r="J414" s="43">
        <f>SUBTOTAL(9,G414:I414)</f>
        <v>383681.67999999993</v>
      </c>
      <c r="K414" s="44">
        <f>IFERROR(J414/$J$18*100,"0.00")</f>
        <v>0.12368291583579691</v>
      </c>
    </row>
    <row r="415" spans="1:11" ht="12.75" x14ac:dyDescent="0.2">
      <c r="A415" s="594">
        <v>2</v>
      </c>
      <c r="B415" s="595">
        <v>6</v>
      </c>
      <c r="C415" s="595">
        <v>1</v>
      </c>
      <c r="D415" s="595">
        <v>4</v>
      </c>
      <c r="E415" s="595"/>
      <c r="F415" s="602" t="s">
        <v>388</v>
      </c>
      <c r="G415" s="47">
        <f>+G416</f>
        <v>0</v>
      </c>
      <c r="H415" s="47">
        <f>+H416</f>
        <v>10826000</v>
      </c>
      <c r="I415" s="47">
        <f>+I416</f>
        <v>0</v>
      </c>
      <c r="J415" s="47">
        <f>+J416</f>
        <v>10826000</v>
      </c>
      <c r="K415" s="48">
        <f>+K416</f>
        <v>3.4898493116438027</v>
      </c>
    </row>
    <row r="416" spans="1:11" ht="12.75" x14ac:dyDescent="0.2">
      <c r="A416" s="597">
        <v>2</v>
      </c>
      <c r="B416" s="598">
        <v>6</v>
      </c>
      <c r="C416" s="598">
        <v>1</v>
      </c>
      <c r="D416" s="598">
        <v>4</v>
      </c>
      <c r="E416" s="598" t="s">
        <v>284</v>
      </c>
      <c r="F416" s="601" t="s">
        <v>388</v>
      </c>
      <c r="G416" s="46"/>
      <c r="H416" s="46">
        <v>10826000</v>
      </c>
      <c r="I416" s="46"/>
      <c r="J416" s="43">
        <f>SUBTOTAL(9,G416:I416)</f>
        <v>10826000</v>
      </c>
      <c r="K416" s="44">
        <f>IFERROR(J416/$J$18*100,"0.00")</f>
        <v>3.4898493116438027</v>
      </c>
    </row>
    <row r="417" spans="1:11" ht="12.75" x14ac:dyDescent="0.2">
      <c r="A417" s="594">
        <v>2</v>
      </c>
      <c r="B417" s="595">
        <v>6</v>
      </c>
      <c r="C417" s="595">
        <v>1</v>
      </c>
      <c r="D417" s="595">
        <v>9</v>
      </c>
      <c r="E417" s="595"/>
      <c r="F417" s="602" t="s">
        <v>234</v>
      </c>
      <c r="G417" s="47">
        <f>+G418</f>
        <v>0</v>
      </c>
      <c r="H417" s="47">
        <f>+H418</f>
        <v>1274000</v>
      </c>
      <c r="I417" s="47">
        <f>+I418</f>
        <v>0</v>
      </c>
      <c r="J417" s="47">
        <f>+J418</f>
        <v>1274000</v>
      </c>
      <c r="K417" s="48">
        <f>+K418</f>
        <v>0.41068428071625757</v>
      </c>
    </row>
    <row r="418" spans="1:11" ht="12.75" x14ac:dyDescent="0.2">
      <c r="A418" s="597">
        <v>2</v>
      </c>
      <c r="B418" s="598">
        <v>6</v>
      </c>
      <c r="C418" s="598">
        <v>1</v>
      </c>
      <c r="D418" s="598">
        <v>9</v>
      </c>
      <c r="E418" s="598" t="s">
        <v>284</v>
      </c>
      <c r="F418" s="601" t="s">
        <v>234</v>
      </c>
      <c r="G418" s="46"/>
      <c r="H418" s="46">
        <v>1274000</v>
      </c>
      <c r="I418" s="46"/>
      <c r="J418" s="43">
        <f>SUBTOTAL(9,G418:I418)</f>
        <v>1274000</v>
      </c>
      <c r="K418" s="44">
        <f>IFERROR(J418/$J$18*100,"0.00")</f>
        <v>0.41068428071625757</v>
      </c>
    </row>
    <row r="419" spans="1:11" ht="12.75" x14ac:dyDescent="0.2">
      <c r="A419" s="591">
        <v>2</v>
      </c>
      <c r="B419" s="592">
        <v>6</v>
      </c>
      <c r="C419" s="592">
        <v>2</v>
      </c>
      <c r="D419" s="592"/>
      <c r="E419" s="592"/>
      <c r="F419" s="593" t="s">
        <v>1938</v>
      </c>
      <c r="G419" s="39">
        <f>+G420+G422+G424+G426</f>
        <v>0</v>
      </c>
      <c r="H419" s="39">
        <f>+H420+H422+H424+H426</f>
        <v>0</v>
      </c>
      <c r="I419" s="39">
        <f>+I420+I422+I424+I426</f>
        <v>0</v>
      </c>
      <c r="J419" s="39">
        <f>+J420+J422+J424+J426</f>
        <v>0</v>
      </c>
      <c r="K419" s="40">
        <v>0</v>
      </c>
    </row>
    <row r="420" spans="1:11" ht="12.75" x14ac:dyDescent="0.2">
      <c r="A420" s="594">
        <v>2</v>
      </c>
      <c r="B420" s="595">
        <v>6</v>
      </c>
      <c r="C420" s="595">
        <v>2</v>
      </c>
      <c r="D420" s="595">
        <v>1</v>
      </c>
      <c r="E420" s="595"/>
      <c r="F420" s="602" t="s">
        <v>389</v>
      </c>
      <c r="G420" s="47">
        <f>+G421</f>
        <v>0</v>
      </c>
      <c r="H420" s="47">
        <f>+H421</f>
        <v>0</v>
      </c>
      <c r="I420" s="47">
        <f>+I421</f>
        <v>0</v>
      </c>
      <c r="J420" s="47">
        <f>+J421</f>
        <v>0</v>
      </c>
      <c r="K420" s="48">
        <f>+K421</f>
        <v>0</v>
      </c>
    </row>
    <row r="421" spans="1:11" ht="12.75" x14ac:dyDescent="0.2">
      <c r="A421" s="606">
        <v>2</v>
      </c>
      <c r="B421" s="598">
        <v>6</v>
      </c>
      <c r="C421" s="598">
        <v>2</v>
      </c>
      <c r="D421" s="598">
        <v>1</v>
      </c>
      <c r="E421" s="598" t="s">
        <v>284</v>
      </c>
      <c r="F421" s="601" t="s">
        <v>389</v>
      </c>
      <c r="G421" s="46"/>
      <c r="H421" s="46"/>
      <c r="I421" s="46"/>
      <c r="J421" s="43">
        <f>SUBTOTAL(9,G421:I421)</f>
        <v>0</v>
      </c>
      <c r="K421" s="44">
        <f>IFERROR(J421/$J$18*100,"0.00")</f>
        <v>0</v>
      </c>
    </row>
    <row r="422" spans="1:11" ht="12.75" x14ac:dyDescent="0.2">
      <c r="A422" s="608">
        <v>2</v>
      </c>
      <c r="B422" s="595">
        <v>6</v>
      </c>
      <c r="C422" s="595">
        <v>2</v>
      </c>
      <c r="D422" s="595">
        <v>2</v>
      </c>
      <c r="E422" s="595"/>
      <c r="F422" s="622" t="s">
        <v>235</v>
      </c>
      <c r="G422" s="41">
        <f>SUM(G423)</f>
        <v>0</v>
      </c>
      <c r="H422" s="41">
        <f>SUM(H423)</f>
        <v>0</v>
      </c>
      <c r="I422" s="41">
        <f>SUM(I423)</f>
        <v>0</v>
      </c>
      <c r="J422" s="41">
        <f>SUM(J423)</f>
        <v>0</v>
      </c>
      <c r="K422" s="42" t="s">
        <v>1892</v>
      </c>
    </row>
    <row r="423" spans="1:11" ht="12.75" x14ac:dyDescent="0.2">
      <c r="A423" s="606">
        <v>2</v>
      </c>
      <c r="B423" s="598">
        <v>6</v>
      </c>
      <c r="C423" s="598">
        <v>2</v>
      </c>
      <c r="D423" s="598">
        <v>2</v>
      </c>
      <c r="E423" s="598" t="s">
        <v>284</v>
      </c>
      <c r="F423" s="601" t="s">
        <v>235</v>
      </c>
      <c r="G423" s="46"/>
      <c r="H423" s="46"/>
      <c r="I423" s="46"/>
      <c r="J423" s="46"/>
      <c r="K423" s="44">
        <f>IFERROR(J423/$J$18*100,"0.00")</f>
        <v>0</v>
      </c>
    </row>
    <row r="424" spans="1:11" ht="12.75" x14ac:dyDescent="0.2">
      <c r="A424" s="594">
        <v>2</v>
      </c>
      <c r="B424" s="595">
        <v>6</v>
      </c>
      <c r="C424" s="595">
        <v>2</v>
      </c>
      <c r="D424" s="595">
        <v>3</v>
      </c>
      <c r="E424" s="595"/>
      <c r="F424" s="602" t="s">
        <v>236</v>
      </c>
      <c r="G424" s="47">
        <f>+G425</f>
        <v>0</v>
      </c>
      <c r="H424" s="47">
        <f>+H425</f>
        <v>0</v>
      </c>
      <c r="I424" s="47">
        <f>+I425</f>
        <v>0</v>
      </c>
      <c r="J424" s="47">
        <f>+J425</f>
        <v>0</v>
      </c>
      <c r="K424" s="48">
        <f>+K425</f>
        <v>0</v>
      </c>
    </row>
    <row r="425" spans="1:11" ht="12.75" x14ac:dyDescent="0.2">
      <c r="A425" s="606">
        <v>2</v>
      </c>
      <c r="B425" s="598">
        <v>6</v>
      </c>
      <c r="C425" s="598">
        <v>2</v>
      </c>
      <c r="D425" s="598">
        <v>3</v>
      </c>
      <c r="E425" s="598" t="s">
        <v>284</v>
      </c>
      <c r="F425" s="601" t="s">
        <v>236</v>
      </c>
      <c r="G425" s="46"/>
      <c r="H425" s="46"/>
      <c r="I425" s="46"/>
      <c r="J425" s="46"/>
      <c r="K425" s="44">
        <f>IFERROR(J425/$J$18*100,"0.00")</f>
        <v>0</v>
      </c>
    </row>
    <row r="426" spans="1:11" ht="12.75" x14ac:dyDescent="0.2">
      <c r="A426" s="594">
        <v>2</v>
      </c>
      <c r="B426" s="595">
        <v>6</v>
      </c>
      <c r="C426" s="595">
        <v>2</v>
      </c>
      <c r="D426" s="595">
        <v>4</v>
      </c>
      <c r="E426" s="595"/>
      <c r="F426" s="602" t="s">
        <v>1939</v>
      </c>
      <c r="G426" s="47">
        <f>+G427</f>
        <v>0</v>
      </c>
      <c r="H426" s="47">
        <f>+H427</f>
        <v>0</v>
      </c>
      <c r="I426" s="47">
        <f>+I427</f>
        <v>0</v>
      </c>
      <c r="J426" s="47">
        <f>+J427</f>
        <v>0</v>
      </c>
      <c r="K426" s="48">
        <f>+K427</f>
        <v>0</v>
      </c>
    </row>
    <row r="427" spans="1:11" ht="12.75" x14ac:dyDescent="0.2">
      <c r="A427" s="606">
        <v>2</v>
      </c>
      <c r="B427" s="598">
        <v>6</v>
      </c>
      <c r="C427" s="598">
        <v>2</v>
      </c>
      <c r="D427" s="598">
        <v>4</v>
      </c>
      <c r="E427" s="598" t="s">
        <v>284</v>
      </c>
      <c r="F427" s="599" t="s">
        <v>1939</v>
      </c>
      <c r="G427" s="46"/>
      <c r="H427" s="46"/>
      <c r="I427" s="46"/>
      <c r="J427" s="43">
        <f>SUBTOTAL(9,G427:I427)</f>
        <v>0</v>
      </c>
      <c r="K427" s="44">
        <f>IFERROR(J427/$J$18*100,"0.00")</f>
        <v>0</v>
      </c>
    </row>
    <row r="428" spans="1:11" ht="12.75" x14ac:dyDescent="0.2">
      <c r="A428" s="591">
        <v>2</v>
      </c>
      <c r="B428" s="592">
        <v>6</v>
      </c>
      <c r="C428" s="592">
        <v>3</v>
      </c>
      <c r="D428" s="592"/>
      <c r="E428" s="592"/>
      <c r="F428" s="593" t="s">
        <v>237</v>
      </c>
      <c r="G428" s="39">
        <f>+G429+G431+G433+G435</f>
        <v>0</v>
      </c>
      <c r="H428" s="39">
        <f>+H429+H431+H433+H435</f>
        <v>16845000</v>
      </c>
      <c r="I428" s="39">
        <f>+I429+I431+I433+I435</f>
        <v>0</v>
      </c>
      <c r="J428" s="39">
        <f>+J429+J431+J433+J435</f>
        <v>16845000</v>
      </c>
      <c r="K428" s="40">
        <v>0</v>
      </c>
    </row>
    <row r="429" spans="1:11" ht="12.75" x14ac:dyDescent="0.2">
      <c r="A429" s="608">
        <v>2</v>
      </c>
      <c r="B429" s="595">
        <v>6</v>
      </c>
      <c r="C429" s="595">
        <v>3</v>
      </c>
      <c r="D429" s="595">
        <v>1</v>
      </c>
      <c r="E429" s="595"/>
      <c r="F429" s="622" t="s">
        <v>238</v>
      </c>
      <c r="G429" s="47">
        <f>+G430</f>
        <v>0</v>
      </c>
      <c r="H429" s="47">
        <f>+H430</f>
        <v>15399000</v>
      </c>
      <c r="I429" s="47">
        <f>+I430</f>
        <v>0</v>
      </c>
      <c r="J429" s="47">
        <f>+J430</f>
        <v>15399000</v>
      </c>
      <c r="K429" s="48">
        <f>+K430</f>
        <v>4.9639931230374028</v>
      </c>
    </row>
    <row r="430" spans="1:11" ht="12.75" x14ac:dyDescent="0.2">
      <c r="A430" s="597">
        <v>2</v>
      </c>
      <c r="B430" s="598">
        <v>6</v>
      </c>
      <c r="C430" s="598">
        <v>3</v>
      </c>
      <c r="D430" s="598">
        <v>1</v>
      </c>
      <c r="E430" s="598" t="s">
        <v>284</v>
      </c>
      <c r="F430" s="599" t="s">
        <v>238</v>
      </c>
      <c r="G430" s="46"/>
      <c r="H430" s="46">
        <v>15399000</v>
      </c>
      <c r="I430" s="46"/>
      <c r="J430" s="43">
        <f>SUBTOTAL(9,G430:I430)</f>
        <v>15399000</v>
      </c>
      <c r="K430" s="44">
        <f>IFERROR(J430/$J$18*100,"0.00")</f>
        <v>4.9639931230374028</v>
      </c>
    </row>
    <row r="431" spans="1:11" ht="12.75" x14ac:dyDescent="0.2">
      <c r="A431" s="594">
        <v>2</v>
      </c>
      <c r="B431" s="595">
        <v>6</v>
      </c>
      <c r="C431" s="595">
        <v>3</v>
      </c>
      <c r="D431" s="595">
        <v>2</v>
      </c>
      <c r="E431" s="595"/>
      <c r="F431" s="602" t="s">
        <v>239</v>
      </c>
      <c r="G431" s="47">
        <f>+G432</f>
        <v>0</v>
      </c>
      <c r="H431" s="47">
        <f>+H432</f>
        <v>1446000</v>
      </c>
      <c r="I431" s="47">
        <f>+I432</f>
        <v>0</v>
      </c>
      <c r="J431" s="47">
        <f>+J432</f>
        <v>1446000</v>
      </c>
      <c r="K431" s="48">
        <f>+K432</f>
        <v>0.46612988219443358</v>
      </c>
    </row>
    <row r="432" spans="1:11" ht="12.75" x14ac:dyDescent="0.2">
      <c r="A432" s="606">
        <v>2</v>
      </c>
      <c r="B432" s="598">
        <v>6</v>
      </c>
      <c r="C432" s="598">
        <v>3</v>
      </c>
      <c r="D432" s="598">
        <v>2</v>
      </c>
      <c r="E432" s="598" t="s">
        <v>284</v>
      </c>
      <c r="F432" s="601" t="s">
        <v>239</v>
      </c>
      <c r="G432" s="46"/>
      <c r="H432" s="46">
        <v>1446000</v>
      </c>
      <c r="I432" s="46"/>
      <c r="J432" s="43">
        <f>SUBTOTAL(9,G432:I432)</f>
        <v>1446000</v>
      </c>
      <c r="K432" s="44">
        <f>IFERROR(J432/$J$18*100,"0.00")</f>
        <v>0.46612988219443358</v>
      </c>
    </row>
    <row r="433" spans="1:11" ht="12.75" x14ac:dyDescent="0.2">
      <c r="A433" s="594">
        <v>2</v>
      </c>
      <c r="B433" s="595">
        <v>6</v>
      </c>
      <c r="C433" s="595">
        <v>3</v>
      </c>
      <c r="D433" s="595">
        <v>3</v>
      </c>
      <c r="E433" s="595"/>
      <c r="F433" s="602" t="s">
        <v>240</v>
      </c>
      <c r="G433" s="47">
        <f>+G434</f>
        <v>0</v>
      </c>
      <c r="H433" s="47">
        <f>+H434</f>
        <v>0</v>
      </c>
      <c r="I433" s="47">
        <f>+I434</f>
        <v>0</v>
      </c>
      <c r="J433" s="47">
        <f>+J434</f>
        <v>0</v>
      </c>
      <c r="K433" s="48">
        <f>+K434</f>
        <v>0</v>
      </c>
    </row>
    <row r="434" spans="1:11" ht="12.75" x14ac:dyDescent="0.2">
      <c r="A434" s="606">
        <v>2</v>
      </c>
      <c r="B434" s="598">
        <v>6</v>
      </c>
      <c r="C434" s="598">
        <v>3</v>
      </c>
      <c r="D434" s="598">
        <v>3</v>
      </c>
      <c r="E434" s="598" t="s">
        <v>284</v>
      </c>
      <c r="F434" s="601" t="s">
        <v>240</v>
      </c>
      <c r="G434" s="46"/>
      <c r="H434" s="46"/>
      <c r="I434" s="46"/>
      <c r="J434" s="43">
        <f>SUBTOTAL(9,G434:I434)</f>
        <v>0</v>
      </c>
      <c r="K434" s="44">
        <f>IFERROR(J434/$J$18*100,"0.00")</f>
        <v>0</v>
      </c>
    </row>
    <row r="435" spans="1:11" ht="12.75" x14ac:dyDescent="0.2">
      <c r="A435" s="594">
        <v>2</v>
      </c>
      <c r="B435" s="595">
        <v>6</v>
      </c>
      <c r="C435" s="595">
        <v>3</v>
      </c>
      <c r="D435" s="595">
        <v>4</v>
      </c>
      <c r="E435" s="595"/>
      <c r="F435" s="602" t="s">
        <v>1940</v>
      </c>
      <c r="G435" s="47">
        <f>+G436</f>
        <v>0</v>
      </c>
      <c r="H435" s="47">
        <f>+H436</f>
        <v>0</v>
      </c>
      <c r="I435" s="47">
        <f>+I436</f>
        <v>0</v>
      </c>
      <c r="J435" s="47">
        <f>+J436</f>
        <v>0</v>
      </c>
      <c r="K435" s="48">
        <f>+K436</f>
        <v>0</v>
      </c>
    </row>
    <row r="436" spans="1:11" ht="12.75" x14ac:dyDescent="0.2">
      <c r="A436" s="606">
        <v>2</v>
      </c>
      <c r="B436" s="598">
        <v>6</v>
      </c>
      <c r="C436" s="598">
        <v>3</v>
      </c>
      <c r="D436" s="598">
        <v>4</v>
      </c>
      <c r="E436" s="598" t="s">
        <v>284</v>
      </c>
      <c r="F436" s="601" t="s">
        <v>1940</v>
      </c>
      <c r="G436" s="46"/>
      <c r="H436" s="46"/>
      <c r="I436" s="46"/>
      <c r="J436" s="43">
        <f>SUBTOTAL(9,G436:I436)</f>
        <v>0</v>
      </c>
      <c r="K436" s="44">
        <f>IFERROR(J436/$J$18*100,"0.00")</f>
        <v>0</v>
      </c>
    </row>
    <row r="437" spans="1:11" ht="12.75" x14ac:dyDescent="0.2">
      <c r="A437" s="591">
        <v>2</v>
      </c>
      <c r="B437" s="592">
        <v>6</v>
      </c>
      <c r="C437" s="592">
        <v>4</v>
      </c>
      <c r="D437" s="592"/>
      <c r="E437" s="592"/>
      <c r="F437" s="593" t="s">
        <v>242</v>
      </c>
      <c r="G437" s="39">
        <f>+G438+G440+G442</f>
        <v>0</v>
      </c>
      <c r="H437" s="39">
        <f>+H438+H440+H442</f>
        <v>0</v>
      </c>
      <c r="I437" s="39">
        <f>+I438+I440+I442</f>
        <v>0</v>
      </c>
      <c r="J437" s="39">
        <f>+J438+J440+J442</f>
        <v>0</v>
      </c>
      <c r="K437" s="40">
        <v>0</v>
      </c>
    </row>
    <row r="438" spans="1:11" ht="12.75" x14ac:dyDescent="0.2">
      <c r="A438" s="594">
        <v>2</v>
      </c>
      <c r="B438" s="595">
        <v>6</v>
      </c>
      <c r="C438" s="595">
        <v>4</v>
      </c>
      <c r="D438" s="595">
        <v>1</v>
      </c>
      <c r="E438" s="595"/>
      <c r="F438" s="602" t="s">
        <v>243</v>
      </c>
      <c r="G438" s="47">
        <f>+G439</f>
        <v>0</v>
      </c>
      <c r="H438" s="47">
        <f>+H439</f>
        <v>0</v>
      </c>
      <c r="I438" s="47">
        <f>+I439</f>
        <v>0</v>
      </c>
      <c r="J438" s="47">
        <f>+J439</f>
        <v>0</v>
      </c>
      <c r="K438" s="48">
        <f>+K439</f>
        <v>0</v>
      </c>
    </row>
    <row r="439" spans="1:11" ht="12.75" x14ac:dyDescent="0.2">
      <c r="A439" s="606">
        <v>2</v>
      </c>
      <c r="B439" s="598">
        <v>6</v>
      </c>
      <c r="C439" s="598">
        <v>4</v>
      </c>
      <c r="D439" s="598">
        <v>1</v>
      </c>
      <c r="E439" s="598" t="s">
        <v>284</v>
      </c>
      <c r="F439" s="601" t="s">
        <v>243</v>
      </c>
      <c r="G439" s="46"/>
      <c r="H439" s="46"/>
      <c r="I439" s="46"/>
      <c r="J439" s="71">
        <f>SUBTOTAL(9,G439:I439)</f>
        <v>0</v>
      </c>
      <c r="K439" s="72">
        <f>IFERROR(J439/$J$18*100,"0.00")</f>
        <v>0</v>
      </c>
    </row>
    <row r="440" spans="1:11" ht="12.75" x14ac:dyDescent="0.2">
      <c r="A440" s="594">
        <v>2</v>
      </c>
      <c r="B440" s="595">
        <v>6</v>
      </c>
      <c r="C440" s="595">
        <v>4</v>
      </c>
      <c r="D440" s="595">
        <v>2</v>
      </c>
      <c r="E440" s="595"/>
      <c r="F440" s="602" t="s">
        <v>244</v>
      </c>
      <c r="G440" s="47">
        <f>+G441</f>
        <v>0</v>
      </c>
      <c r="H440" s="47">
        <f>+H441</f>
        <v>0</v>
      </c>
      <c r="I440" s="47">
        <f>+I441</f>
        <v>0</v>
      </c>
      <c r="J440" s="47">
        <f>+J441</f>
        <v>0</v>
      </c>
      <c r="K440" s="48">
        <f>+K441</f>
        <v>0</v>
      </c>
    </row>
    <row r="441" spans="1:11" ht="12.75" x14ac:dyDescent="0.2">
      <c r="A441" s="606">
        <v>2</v>
      </c>
      <c r="B441" s="598">
        <v>6</v>
      </c>
      <c r="C441" s="598">
        <v>4</v>
      </c>
      <c r="D441" s="598">
        <v>2</v>
      </c>
      <c r="E441" s="598" t="s">
        <v>284</v>
      </c>
      <c r="F441" s="601" t="s">
        <v>244</v>
      </c>
      <c r="G441" s="46"/>
      <c r="H441" s="46"/>
      <c r="I441" s="46"/>
      <c r="J441" s="71">
        <f>SUBTOTAL(9,G441:I441)</f>
        <v>0</v>
      </c>
      <c r="K441" s="72">
        <f>IFERROR(J441/$J$18*100,"0.00")</f>
        <v>0</v>
      </c>
    </row>
    <row r="442" spans="1:11" ht="12.75" x14ac:dyDescent="0.2">
      <c r="A442" s="594">
        <v>2</v>
      </c>
      <c r="B442" s="595">
        <v>6</v>
      </c>
      <c r="C442" s="595">
        <v>4</v>
      </c>
      <c r="D442" s="595">
        <v>8</v>
      </c>
      <c r="E442" s="595"/>
      <c r="F442" s="602" t="s">
        <v>245</v>
      </c>
      <c r="G442" s="47">
        <f>+G443</f>
        <v>0</v>
      </c>
      <c r="H442" s="47">
        <f>+H443</f>
        <v>0</v>
      </c>
      <c r="I442" s="47">
        <f>+I443</f>
        <v>0</v>
      </c>
      <c r="J442" s="47">
        <f>+J443</f>
        <v>0</v>
      </c>
      <c r="K442" s="48">
        <f>+K443</f>
        <v>0</v>
      </c>
    </row>
    <row r="443" spans="1:11" ht="12.75" x14ac:dyDescent="0.2">
      <c r="A443" s="606">
        <v>2</v>
      </c>
      <c r="B443" s="598">
        <v>6</v>
      </c>
      <c r="C443" s="598">
        <v>4</v>
      </c>
      <c r="D443" s="598">
        <v>8</v>
      </c>
      <c r="E443" s="598" t="s">
        <v>284</v>
      </c>
      <c r="F443" s="601" t="s">
        <v>245</v>
      </c>
      <c r="G443" s="46"/>
      <c r="H443" s="46"/>
      <c r="I443" s="46"/>
      <c r="J443" s="71">
        <f>SUBTOTAL(9,G443:I443)</f>
        <v>0</v>
      </c>
      <c r="K443" s="72">
        <f>IFERROR(J443/$J$18*100,"0.00")</f>
        <v>0</v>
      </c>
    </row>
    <row r="444" spans="1:11" ht="12.75" x14ac:dyDescent="0.2">
      <c r="A444" s="591">
        <v>2</v>
      </c>
      <c r="B444" s="592">
        <v>6</v>
      </c>
      <c r="C444" s="592">
        <v>5</v>
      </c>
      <c r="D444" s="592"/>
      <c r="E444" s="592"/>
      <c r="F444" s="593" t="s">
        <v>246</v>
      </c>
      <c r="G444" s="39">
        <f>+G445+G447+G449+G451+G453+G455+G457</f>
        <v>0</v>
      </c>
      <c r="H444" s="39">
        <f>+H445+H447+H449+H451+H453+H455+H457</f>
        <v>0</v>
      </c>
      <c r="I444" s="39">
        <v>0</v>
      </c>
      <c r="J444" s="39">
        <v>0</v>
      </c>
      <c r="K444" s="40">
        <v>0</v>
      </c>
    </row>
    <row r="445" spans="1:11" ht="12.75" x14ac:dyDescent="0.2">
      <c r="A445" s="594">
        <v>2</v>
      </c>
      <c r="B445" s="595">
        <v>6</v>
      </c>
      <c r="C445" s="595">
        <v>5</v>
      </c>
      <c r="D445" s="595">
        <v>2</v>
      </c>
      <c r="E445" s="595"/>
      <c r="F445" s="602" t="s">
        <v>247</v>
      </c>
      <c r="G445" s="47">
        <f>+G446</f>
        <v>0</v>
      </c>
      <c r="H445" s="47">
        <f>+H446</f>
        <v>0</v>
      </c>
      <c r="I445" s="47">
        <f>+I446</f>
        <v>0</v>
      </c>
      <c r="J445" s="47">
        <f>+J446</f>
        <v>0</v>
      </c>
      <c r="K445" s="48">
        <f>+K446</f>
        <v>0</v>
      </c>
    </row>
    <row r="446" spans="1:11" ht="12.75" x14ac:dyDescent="0.2">
      <c r="A446" s="597">
        <v>2</v>
      </c>
      <c r="B446" s="598">
        <v>6</v>
      </c>
      <c r="C446" s="598">
        <v>5</v>
      </c>
      <c r="D446" s="598">
        <v>2</v>
      </c>
      <c r="E446" s="598" t="s">
        <v>284</v>
      </c>
      <c r="F446" s="601" t="s">
        <v>247</v>
      </c>
      <c r="G446" s="46"/>
      <c r="H446" s="46"/>
      <c r="I446" s="46"/>
      <c r="J446" s="71">
        <f>SUBTOTAL(9,G446:I446)</f>
        <v>0</v>
      </c>
      <c r="K446" s="72">
        <f>IFERROR(J446/$J$18*100,"0.00")</f>
        <v>0</v>
      </c>
    </row>
    <row r="447" spans="1:11" ht="12.75" x14ac:dyDescent="0.2">
      <c r="A447" s="594">
        <v>2</v>
      </c>
      <c r="B447" s="595">
        <v>6</v>
      </c>
      <c r="C447" s="595">
        <v>5</v>
      </c>
      <c r="D447" s="595">
        <v>3</v>
      </c>
      <c r="E447" s="595"/>
      <c r="F447" s="602" t="s">
        <v>248</v>
      </c>
      <c r="G447" s="47">
        <f>+G448</f>
        <v>0</v>
      </c>
      <c r="H447" s="47">
        <f>+H448</f>
        <v>0</v>
      </c>
      <c r="I447" s="47">
        <f>+I448</f>
        <v>0</v>
      </c>
      <c r="J447" s="47">
        <f>+J448</f>
        <v>0</v>
      </c>
      <c r="K447" s="48">
        <f>+K448</f>
        <v>0</v>
      </c>
    </row>
    <row r="448" spans="1:11" ht="12.75" x14ac:dyDescent="0.2">
      <c r="A448" s="597">
        <v>2</v>
      </c>
      <c r="B448" s="598">
        <v>6</v>
      </c>
      <c r="C448" s="598">
        <v>5</v>
      </c>
      <c r="D448" s="598">
        <v>3</v>
      </c>
      <c r="E448" s="598" t="s">
        <v>284</v>
      </c>
      <c r="F448" s="601" t="s">
        <v>248</v>
      </c>
      <c r="G448" s="46"/>
      <c r="H448" s="46"/>
      <c r="I448" s="46"/>
      <c r="J448" s="71">
        <f>SUBTOTAL(9,G448:I448)</f>
        <v>0</v>
      </c>
      <c r="K448" s="72">
        <f>IFERROR(J448/$J$18*100,"0.00")</f>
        <v>0</v>
      </c>
    </row>
    <row r="449" spans="1:11" ht="12.75" x14ac:dyDescent="0.2">
      <c r="A449" s="594">
        <v>2</v>
      </c>
      <c r="B449" s="595">
        <v>6</v>
      </c>
      <c r="C449" s="595">
        <v>5</v>
      </c>
      <c r="D449" s="595">
        <v>4</v>
      </c>
      <c r="E449" s="595"/>
      <c r="F449" s="602" t="s">
        <v>1941</v>
      </c>
      <c r="G449" s="47">
        <f>+G450</f>
        <v>0</v>
      </c>
      <c r="H449" s="47">
        <f>+H450</f>
        <v>0</v>
      </c>
      <c r="I449" s="47">
        <f>+I450</f>
        <v>0</v>
      </c>
      <c r="J449" s="47">
        <f>+J450</f>
        <v>0</v>
      </c>
      <c r="K449" s="48">
        <f>+K450</f>
        <v>0</v>
      </c>
    </row>
    <row r="450" spans="1:11" ht="12.75" x14ac:dyDescent="0.2">
      <c r="A450" s="597">
        <v>2</v>
      </c>
      <c r="B450" s="598">
        <v>6</v>
      </c>
      <c r="C450" s="598">
        <v>5</v>
      </c>
      <c r="D450" s="598">
        <v>4</v>
      </c>
      <c r="E450" s="598" t="s">
        <v>284</v>
      </c>
      <c r="F450" s="601" t="s">
        <v>1941</v>
      </c>
      <c r="G450" s="46"/>
      <c r="H450" s="46"/>
      <c r="I450" s="46"/>
      <c r="J450" s="71">
        <f>SUBTOTAL(9,G450:I450)</f>
        <v>0</v>
      </c>
      <c r="K450" s="72">
        <f>IFERROR(J450/$J$18*100,"0.00")</f>
        <v>0</v>
      </c>
    </row>
    <row r="451" spans="1:11" ht="12.75" x14ac:dyDescent="0.2">
      <c r="A451" s="594">
        <v>2</v>
      </c>
      <c r="B451" s="595">
        <v>6</v>
      </c>
      <c r="C451" s="595">
        <v>5</v>
      </c>
      <c r="D451" s="595">
        <v>5</v>
      </c>
      <c r="E451" s="595"/>
      <c r="F451" s="602" t="s">
        <v>249</v>
      </c>
      <c r="G451" s="47">
        <f>+G452</f>
        <v>0</v>
      </c>
      <c r="H451" s="47">
        <f>+H452</f>
        <v>0</v>
      </c>
      <c r="I451" s="47">
        <f>+I452</f>
        <v>0</v>
      </c>
      <c r="J451" s="47">
        <f>+J452</f>
        <v>0</v>
      </c>
      <c r="K451" s="48">
        <f>+K452</f>
        <v>0</v>
      </c>
    </row>
    <row r="452" spans="1:11" ht="12.75" x14ac:dyDescent="0.2">
      <c r="A452" s="597">
        <v>2</v>
      </c>
      <c r="B452" s="598">
        <v>6</v>
      </c>
      <c r="C452" s="598">
        <v>5</v>
      </c>
      <c r="D452" s="598">
        <v>5</v>
      </c>
      <c r="E452" s="598" t="s">
        <v>284</v>
      </c>
      <c r="F452" s="601" t="s">
        <v>249</v>
      </c>
      <c r="G452" s="46"/>
      <c r="H452" s="46"/>
      <c r="I452" s="46"/>
      <c r="J452" s="71">
        <f>SUBTOTAL(9,G452:I452)</f>
        <v>0</v>
      </c>
      <c r="K452" s="72">
        <f>IFERROR(J452/$J$18*100,"0.00")</f>
        <v>0</v>
      </c>
    </row>
    <row r="453" spans="1:11" ht="12.75" x14ac:dyDescent="0.2">
      <c r="A453" s="594">
        <v>2</v>
      </c>
      <c r="B453" s="595">
        <v>6</v>
      </c>
      <c r="C453" s="595">
        <v>5</v>
      </c>
      <c r="D453" s="595">
        <v>6</v>
      </c>
      <c r="E453" s="595"/>
      <c r="F453" s="602" t="s">
        <v>250</v>
      </c>
      <c r="G453" s="47">
        <f>+G454</f>
        <v>0</v>
      </c>
      <c r="H453" s="47">
        <f>+H454</f>
        <v>0</v>
      </c>
      <c r="I453" s="47">
        <f>+I454</f>
        <v>0</v>
      </c>
      <c r="J453" s="47">
        <f>+J454</f>
        <v>0</v>
      </c>
      <c r="K453" s="48">
        <f>+K454</f>
        <v>0</v>
      </c>
    </row>
    <row r="454" spans="1:11" ht="12.75" x14ac:dyDescent="0.2">
      <c r="A454" s="597">
        <v>2</v>
      </c>
      <c r="B454" s="598">
        <v>6</v>
      </c>
      <c r="C454" s="598">
        <v>5</v>
      </c>
      <c r="D454" s="598">
        <v>6</v>
      </c>
      <c r="E454" s="598" t="s">
        <v>284</v>
      </c>
      <c r="F454" s="601" t="s">
        <v>250</v>
      </c>
      <c r="G454" s="46"/>
      <c r="H454" s="46"/>
      <c r="I454" s="46"/>
      <c r="J454" s="71">
        <f>SUBTOTAL(9,G454:I454)</f>
        <v>0</v>
      </c>
      <c r="K454" s="72">
        <f>IFERROR(J454/$J$18*100,"0.00")</f>
        <v>0</v>
      </c>
    </row>
    <row r="455" spans="1:11" ht="12.75" x14ac:dyDescent="0.2">
      <c r="A455" s="594">
        <v>2</v>
      </c>
      <c r="B455" s="595">
        <v>6</v>
      </c>
      <c r="C455" s="595">
        <v>5</v>
      </c>
      <c r="D455" s="595">
        <v>7</v>
      </c>
      <c r="E455" s="595"/>
      <c r="F455" s="602" t="s">
        <v>251</v>
      </c>
      <c r="G455" s="47">
        <f>+G456</f>
        <v>0</v>
      </c>
      <c r="H455" s="47">
        <f>+H456</f>
        <v>0</v>
      </c>
      <c r="I455" s="47">
        <f>+I456</f>
        <v>0</v>
      </c>
      <c r="J455" s="47">
        <f>+J456</f>
        <v>0</v>
      </c>
      <c r="K455" s="48">
        <f>+K456</f>
        <v>0</v>
      </c>
    </row>
    <row r="456" spans="1:11" ht="12.75" x14ac:dyDescent="0.2">
      <c r="A456" s="597">
        <v>2</v>
      </c>
      <c r="B456" s="598">
        <v>6</v>
      </c>
      <c r="C456" s="598">
        <v>5</v>
      </c>
      <c r="D456" s="598">
        <v>7</v>
      </c>
      <c r="E456" s="598" t="s">
        <v>284</v>
      </c>
      <c r="F456" s="601" t="s">
        <v>251</v>
      </c>
      <c r="G456" s="46"/>
      <c r="H456" s="46"/>
      <c r="I456" s="46"/>
      <c r="J456" s="71">
        <f>SUBTOTAL(9,G456:I456)</f>
        <v>0</v>
      </c>
      <c r="K456" s="72">
        <f>IFERROR(J456/$J$18*100,"0.00")</f>
        <v>0</v>
      </c>
    </row>
    <row r="457" spans="1:11" ht="12.75" x14ac:dyDescent="0.2">
      <c r="A457" s="594">
        <v>2</v>
      </c>
      <c r="B457" s="595">
        <v>6</v>
      </c>
      <c r="C457" s="595">
        <v>5</v>
      </c>
      <c r="D457" s="595">
        <v>8</v>
      </c>
      <c r="E457" s="595"/>
      <c r="F457" s="602" t="s">
        <v>252</v>
      </c>
      <c r="G457" s="47">
        <f>+G458</f>
        <v>0</v>
      </c>
      <c r="H457" s="47">
        <f>+H458</f>
        <v>0</v>
      </c>
      <c r="I457" s="47">
        <f>+I458</f>
        <v>0</v>
      </c>
      <c r="J457" s="47">
        <f>+J458</f>
        <v>0</v>
      </c>
      <c r="K457" s="48">
        <f>+K458</f>
        <v>0</v>
      </c>
    </row>
    <row r="458" spans="1:11" ht="12.75" x14ac:dyDescent="0.2">
      <c r="A458" s="597">
        <v>2</v>
      </c>
      <c r="B458" s="598">
        <v>6</v>
      </c>
      <c r="C458" s="598">
        <v>5</v>
      </c>
      <c r="D458" s="598">
        <v>8</v>
      </c>
      <c r="E458" s="598" t="s">
        <v>284</v>
      </c>
      <c r="F458" s="601" t="s">
        <v>252</v>
      </c>
      <c r="G458" s="46"/>
      <c r="H458" s="46"/>
      <c r="I458" s="46"/>
      <c r="J458" s="71">
        <f>SUBTOTAL(9,G458:I458)</f>
        <v>0</v>
      </c>
      <c r="K458" s="72">
        <f>IFERROR(J458/$J$18*100,"0.00")</f>
        <v>0</v>
      </c>
    </row>
    <row r="459" spans="1:11" ht="12.75" x14ac:dyDescent="0.2">
      <c r="A459" s="591">
        <v>2</v>
      </c>
      <c r="B459" s="592">
        <v>6</v>
      </c>
      <c r="C459" s="592">
        <v>6</v>
      </c>
      <c r="D459" s="592"/>
      <c r="E459" s="592"/>
      <c r="F459" s="593" t="s">
        <v>390</v>
      </c>
      <c r="G459" s="39">
        <f>+G460+G462</f>
        <v>0</v>
      </c>
      <c r="H459" s="39">
        <f>+H460+H462</f>
        <v>0</v>
      </c>
      <c r="I459" s="39">
        <f>+I460+I462</f>
        <v>0</v>
      </c>
      <c r="J459" s="39">
        <f>+J460+J462</f>
        <v>0</v>
      </c>
      <c r="K459" s="40">
        <v>0</v>
      </c>
    </row>
    <row r="460" spans="1:11" ht="12.75" x14ac:dyDescent="0.2">
      <c r="A460" s="594">
        <v>2</v>
      </c>
      <c r="B460" s="595">
        <v>6</v>
      </c>
      <c r="C460" s="595">
        <v>6</v>
      </c>
      <c r="D460" s="595">
        <v>1</v>
      </c>
      <c r="E460" s="595"/>
      <c r="F460" s="622" t="s">
        <v>391</v>
      </c>
      <c r="G460" s="41">
        <f>SUM(G461:G461)</f>
        <v>0</v>
      </c>
      <c r="H460" s="41">
        <f>SUM(H461:H461)</f>
        <v>0</v>
      </c>
      <c r="I460" s="41">
        <f>SUM(I461:I461)</f>
        <v>0</v>
      </c>
      <c r="J460" s="41">
        <f>SUM(J461:J461)</f>
        <v>0</v>
      </c>
      <c r="K460" s="42" t="s">
        <v>1892</v>
      </c>
    </row>
    <row r="461" spans="1:11" ht="12.75" x14ac:dyDescent="0.2">
      <c r="A461" s="597">
        <v>2</v>
      </c>
      <c r="B461" s="598">
        <v>6</v>
      </c>
      <c r="C461" s="598">
        <v>6</v>
      </c>
      <c r="D461" s="598">
        <v>1</v>
      </c>
      <c r="E461" s="598" t="s">
        <v>284</v>
      </c>
      <c r="F461" s="601" t="s">
        <v>391</v>
      </c>
      <c r="G461" s="46"/>
      <c r="H461" s="46"/>
      <c r="I461" s="46"/>
      <c r="J461" s="46"/>
      <c r="K461" s="72">
        <f>IFERROR(J461/$J$18*100,"0.00")</f>
        <v>0</v>
      </c>
    </row>
    <row r="462" spans="1:11" ht="12.75" x14ac:dyDescent="0.2">
      <c r="A462" s="594">
        <v>2</v>
      </c>
      <c r="B462" s="595">
        <v>6</v>
      </c>
      <c r="C462" s="595">
        <v>6</v>
      </c>
      <c r="D462" s="595">
        <v>2</v>
      </c>
      <c r="E462" s="595"/>
      <c r="F462" s="622" t="s">
        <v>392</v>
      </c>
      <c r="G462" s="47">
        <f>+G463</f>
        <v>0</v>
      </c>
      <c r="H462" s="47">
        <f>+H463</f>
        <v>0</v>
      </c>
      <c r="I462" s="47">
        <f>+I463</f>
        <v>0</v>
      </c>
      <c r="J462" s="47">
        <f>+J463</f>
        <v>0</v>
      </c>
      <c r="K462" s="48">
        <f>+K463</f>
        <v>0</v>
      </c>
    </row>
    <row r="463" spans="1:11" ht="12.75" x14ac:dyDescent="0.2">
      <c r="A463" s="597">
        <v>2</v>
      </c>
      <c r="B463" s="598">
        <v>6</v>
      </c>
      <c r="C463" s="598">
        <v>6</v>
      </c>
      <c r="D463" s="598">
        <v>2</v>
      </c>
      <c r="E463" s="598" t="s">
        <v>284</v>
      </c>
      <c r="F463" s="601" t="s">
        <v>392</v>
      </c>
      <c r="G463" s="46"/>
      <c r="H463" s="46"/>
      <c r="I463" s="46"/>
      <c r="J463" s="71">
        <f>SUBTOTAL(9,G463:I463)</f>
        <v>0</v>
      </c>
      <c r="K463" s="72">
        <f>IFERROR(J463/$J$18*100,"0.00")</f>
        <v>0</v>
      </c>
    </row>
    <row r="464" spans="1:11" ht="12.75" x14ac:dyDescent="0.2">
      <c r="A464" s="591">
        <v>2</v>
      </c>
      <c r="B464" s="592">
        <v>6</v>
      </c>
      <c r="C464" s="592">
        <v>8</v>
      </c>
      <c r="D464" s="592"/>
      <c r="E464" s="592"/>
      <c r="F464" s="593" t="s">
        <v>253</v>
      </c>
      <c r="G464" s="39">
        <f>+G465+G467+G470+G472+G474+G476+G481</f>
        <v>0</v>
      </c>
      <c r="H464" s="39">
        <f>+H465+H467+H470+H472+H474+H476+H481</f>
        <v>0</v>
      </c>
      <c r="I464" s="39">
        <f t="shared" ref="I464:J464" si="45">+I465+I467+I470+I472+I474+I476+I481</f>
        <v>0</v>
      </c>
      <c r="J464" s="39">
        <f t="shared" si="45"/>
        <v>0</v>
      </c>
      <c r="K464" s="40">
        <v>0</v>
      </c>
    </row>
    <row r="465" spans="1:11" ht="12.75" x14ac:dyDescent="0.2">
      <c r="A465" s="594">
        <v>2</v>
      </c>
      <c r="B465" s="595">
        <v>6</v>
      </c>
      <c r="C465" s="595">
        <v>8</v>
      </c>
      <c r="D465" s="595">
        <v>1</v>
      </c>
      <c r="E465" s="595"/>
      <c r="F465" s="602" t="s">
        <v>254</v>
      </c>
      <c r="G465" s="47">
        <f>+G466</f>
        <v>0</v>
      </c>
      <c r="H465" s="47">
        <f>+H466</f>
        <v>0</v>
      </c>
      <c r="I465" s="47">
        <f>+I466</f>
        <v>0</v>
      </c>
      <c r="J465" s="47">
        <f>+J466</f>
        <v>0</v>
      </c>
      <c r="K465" s="48">
        <f>+K466</f>
        <v>0</v>
      </c>
    </row>
    <row r="466" spans="1:11" ht="12.75" x14ac:dyDescent="0.2">
      <c r="A466" s="597">
        <v>2</v>
      </c>
      <c r="B466" s="598">
        <v>6</v>
      </c>
      <c r="C466" s="598">
        <v>8</v>
      </c>
      <c r="D466" s="598">
        <v>1</v>
      </c>
      <c r="E466" s="598" t="s">
        <v>284</v>
      </c>
      <c r="F466" s="601" t="s">
        <v>254</v>
      </c>
      <c r="G466" s="46"/>
      <c r="H466" s="46"/>
      <c r="I466" s="46"/>
      <c r="J466" s="71">
        <f>SUBTOTAL(9,G466:I466)</f>
        <v>0</v>
      </c>
      <c r="K466" s="72">
        <f>IFERROR(J466/$J$18*100,"0.00")</f>
        <v>0</v>
      </c>
    </row>
    <row r="467" spans="1:11" ht="12.75" x14ac:dyDescent="0.2">
      <c r="A467" s="594">
        <v>2</v>
      </c>
      <c r="B467" s="595">
        <v>6</v>
      </c>
      <c r="C467" s="595">
        <v>8</v>
      </c>
      <c r="D467" s="595">
        <v>3</v>
      </c>
      <c r="E467" s="595"/>
      <c r="F467" s="602" t="s">
        <v>255</v>
      </c>
      <c r="G467" s="47">
        <f>+G468+G469</f>
        <v>0</v>
      </c>
      <c r="H467" s="47">
        <f>+H468+H469</f>
        <v>0</v>
      </c>
      <c r="I467" s="47">
        <f>+I468+I469</f>
        <v>0</v>
      </c>
      <c r="J467" s="47">
        <f>+J468+J469</f>
        <v>0</v>
      </c>
      <c r="K467" s="48">
        <f>+K468+K469</f>
        <v>0</v>
      </c>
    </row>
    <row r="468" spans="1:11" ht="12.75" x14ac:dyDescent="0.2">
      <c r="A468" s="606">
        <v>2</v>
      </c>
      <c r="B468" s="598">
        <v>6</v>
      </c>
      <c r="C468" s="598">
        <v>8</v>
      </c>
      <c r="D468" s="598">
        <v>3</v>
      </c>
      <c r="E468" s="598" t="s">
        <v>284</v>
      </c>
      <c r="F468" s="601" t="s">
        <v>256</v>
      </c>
      <c r="G468" s="43"/>
      <c r="H468" s="43"/>
      <c r="I468" s="43"/>
      <c r="J468" s="71">
        <f>SUBTOTAL(9,G468:I468)</f>
        <v>0</v>
      </c>
      <c r="K468" s="72">
        <f>IFERROR(J468/$J$18*100,"0.00")</f>
        <v>0</v>
      </c>
    </row>
    <row r="469" spans="1:11" ht="12.75" x14ac:dyDescent="0.2">
      <c r="A469" s="606">
        <v>2</v>
      </c>
      <c r="B469" s="598">
        <v>6</v>
      </c>
      <c r="C469" s="598">
        <v>8</v>
      </c>
      <c r="D469" s="598">
        <v>3</v>
      </c>
      <c r="E469" s="598" t="s">
        <v>285</v>
      </c>
      <c r="F469" s="601" t="s">
        <v>257</v>
      </c>
      <c r="G469" s="46"/>
      <c r="H469" s="46"/>
      <c r="I469" s="46"/>
      <c r="J469" s="71">
        <f>SUBTOTAL(9,G469:I469)</f>
        <v>0</v>
      </c>
      <c r="K469" s="72">
        <f>IFERROR(J469/$J$18*100,"0.00")</f>
        <v>0</v>
      </c>
    </row>
    <row r="470" spans="1:11" ht="12.75" x14ac:dyDescent="0.2">
      <c r="A470" s="594">
        <v>2</v>
      </c>
      <c r="B470" s="595">
        <v>6</v>
      </c>
      <c r="C470" s="595">
        <v>8</v>
      </c>
      <c r="D470" s="595">
        <v>5</v>
      </c>
      <c r="E470" s="595"/>
      <c r="F470" s="602" t="s">
        <v>258</v>
      </c>
      <c r="G470" s="47">
        <f>+G471</f>
        <v>0</v>
      </c>
      <c r="H470" s="47">
        <f>+H471</f>
        <v>0</v>
      </c>
      <c r="I470" s="47">
        <f>+I471</f>
        <v>0</v>
      </c>
      <c r="J470" s="47">
        <f>+J471</f>
        <v>0</v>
      </c>
      <c r="K470" s="48">
        <f>+K471</f>
        <v>0</v>
      </c>
    </row>
    <row r="471" spans="1:11" ht="12.75" x14ac:dyDescent="0.2">
      <c r="A471" s="606">
        <v>2</v>
      </c>
      <c r="B471" s="598">
        <v>6</v>
      </c>
      <c r="C471" s="598">
        <v>8</v>
      </c>
      <c r="D471" s="598">
        <v>5</v>
      </c>
      <c r="E471" s="598" t="s">
        <v>284</v>
      </c>
      <c r="F471" s="601" t="s">
        <v>258</v>
      </c>
      <c r="G471" s="46"/>
      <c r="H471" s="46"/>
      <c r="I471" s="46"/>
      <c r="J471" s="71">
        <f>SUBTOTAL(9,G471:I471)</f>
        <v>0</v>
      </c>
      <c r="K471" s="72">
        <f>IFERROR(J471/$J$18*100,"0.00")</f>
        <v>0</v>
      </c>
    </row>
    <row r="472" spans="1:11" ht="12.75" x14ac:dyDescent="0.2">
      <c r="A472" s="594">
        <v>2</v>
      </c>
      <c r="B472" s="595">
        <v>6</v>
      </c>
      <c r="C472" s="595">
        <v>8</v>
      </c>
      <c r="D472" s="595">
        <v>6</v>
      </c>
      <c r="E472" s="595"/>
      <c r="F472" s="602" t="s">
        <v>259</v>
      </c>
      <c r="G472" s="47">
        <f>+G473</f>
        <v>0</v>
      </c>
      <c r="H472" s="47">
        <f>+H473</f>
        <v>0</v>
      </c>
      <c r="I472" s="47">
        <f>+I473</f>
        <v>0</v>
      </c>
      <c r="J472" s="47">
        <f>+J473</f>
        <v>0</v>
      </c>
      <c r="K472" s="48">
        <f>+K473</f>
        <v>0</v>
      </c>
    </row>
    <row r="473" spans="1:11" ht="12.75" x14ac:dyDescent="0.2">
      <c r="A473" s="606">
        <v>2</v>
      </c>
      <c r="B473" s="598">
        <v>6</v>
      </c>
      <c r="C473" s="598">
        <v>8</v>
      </c>
      <c r="D473" s="598">
        <v>6</v>
      </c>
      <c r="E473" s="598" t="s">
        <v>284</v>
      </c>
      <c r="F473" s="601" t="s">
        <v>259</v>
      </c>
      <c r="G473" s="46"/>
      <c r="H473" s="46"/>
      <c r="I473" s="46"/>
      <c r="J473" s="71">
        <f>SUBTOTAL(9,G473:I473)</f>
        <v>0</v>
      </c>
      <c r="K473" s="72">
        <f>IFERROR(J473/$J$18*100,"0.00")</f>
        <v>0</v>
      </c>
    </row>
    <row r="474" spans="1:11" ht="12.75" x14ac:dyDescent="0.2">
      <c r="A474" s="608">
        <v>2</v>
      </c>
      <c r="B474" s="595">
        <v>6</v>
      </c>
      <c r="C474" s="595">
        <v>8</v>
      </c>
      <c r="D474" s="595">
        <v>7</v>
      </c>
      <c r="E474" s="595"/>
      <c r="F474" s="622" t="s">
        <v>260</v>
      </c>
      <c r="G474" s="47">
        <f>+G475</f>
        <v>0</v>
      </c>
      <c r="H474" s="47">
        <f>+H475</f>
        <v>0</v>
      </c>
      <c r="I474" s="47">
        <f>+I475</f>
        <v>0</v>
      </c>
      <c r="J474" s="47">
        <f>+J475</f>
        <v>0</v>
      </c>
      <c r="K474" s="48">
        <f>+K475</f>
        <v>0</v>
      </c>
    </row>
    <row r="475" spans="1:11" ht="12.75" x14ac:dyDescent="0.2">
      <c r="A475" s="606">
        <v>2</v>
      </c>
      <c r="B475" s="598">
        <v>6</v>
      </c>
      <c r="C475" s="598">
        <v>8</v>
      </c>
      <c r="D475" s="598">
        <v>7</v>
      </c>
      <c r="E475" s="598" t="s">
        <v>284</v>
      </c>
      <c r="F475" s="601" t="s">
        <v>260</v>
      </c>
      <c r="G475" s="46"/>
      <c r="H475" s="46"/>
      <c r="I475" s="46"/>
      <c r="J475" s="71">
        <f>SUBTOTAL(9,G475:I475)</f>
        <v>0</v>
      </c>
      <c r="K475" s="72">
        <f>IFERROR(J475/$J$18*100,"0.00")</f>
        <v>0</v>
      </c>
    </row>
    <row r="476" spans="1:11" ht="12.75" x14ac:dyDescent="0.2">
      <c r="A476" s="594">
        <v>2</v>
      </c>
      <c r="B476" s="595">
        <v>6</v>
      </c>
      <c r="C476" s="595">
        <v>8</v>
      </c>
      <c r="D476" s="595">
        <v>8</v>
      </c>
      <c r="E476" s="595"/>
      <c r="F476" s="622" t="s">
        <v>261</v>
      </c>
      <c r="G476" s="47">
        <f>+G477+G478+G479+G480</f>
        <v>0</v>
      </c>
      <c r="H476" s="47">
        <f>+H477+H478+H479+H480</f>
        <v>0</v>
      </c>
      <c r="I476" s="47">
        <f>+I477+I478+I479+I480</f>
        <v>0</v>
      </c>
      <c r="J476" s="47">
        <f>+J477+J478+J479+J480</f>
        <v>0</v>
      </c>
      <c r="K476" s="48">
        <f>+K477+K478+K479+K480</f>
        <v>0</v>
      </c>
    </row>
    <row r="477" spans="1:11" ht="12.75" x14ac:dyDescent="0.2">
      <c r="A477" s="606">
        <v>2</v>
      </c>
      <c r="B477" s="598">
        <v>6</v>
      </c>
      <c r="C477" s="598">
        <v>8</v>
      </c>
      <c r="D477" s="598">
        <v>8</v>
      </c>
      <c r="E477" s="598" t="s">
        <v>284</v>
      </c>
      <c r="F477" s="601" t="s">
        <v>1942</v>
      </c>
      <c r="G477" s="43"/>
      <c r="H477" s="43"/>
      <c r="I477" s="43"/>
      <c r="J477" s="71">
        <f>SUBTOTAL(9,G477:I477)</f>
        <v>0</v>
      </c>
      <c r="K477" s="72">
        <f>IFERROR(J477/$J$18*100,"0.00")</f>
        <v>0</v>
      </c>
    </row>
    <row r="478" spans="1:11" ht="12.75" x14ac:dyDescent="0.2">
      <c r="A478" s="606">
        <v>2</v>
      </c>
      <c r="B478" s="598">
        <v>6</v>
      </c>
      <c r="C478" s="598">
        <v>8</v>
      </c>
      <c r="D478" s="598">
        <v>8</v>
      </c>
      <c r="E478" s="598" t="s">
        <v>285</v>
      </c>
      <c r="F478" s="601" t="s">
        <v>1943</v>
      </c>
      <c r="G478" s="43"/>
      <c r="H478" s="43"/>
      <c r="I478" s="43"/>
      <c r="J478" s="71">
        <f>SUBTOTAL(9,G478:I478)</f>
        <v>0</v>
      </c>
      <c r="K478" s="72">
        <f>IFERROR(J478/$J$18*100,"0.00")</f>
        <v>0</v>
      </c>
    </row>
    <row r="479" spans="1:11" ht="12.75" x14ac:dyDescent="0.2">
      <c r="A479" s="606">
        <v>2</v>
      </c>
      <c r="B479" s="598">
        <v>6</v>
      </c>
      <c r="C479" s="598">
        <v>8</v>
      </c>
      <c r="D479" s="598">
        <v>8</v>
      </c>
      <c r="E479" s="598" t="s">
        <v>286</v>
      </c>
      <c r="F479" s="601" t="s">
        <v>1944</v>
      </c>
      <c r="G479" s="43"/>
      <c r="H479" s="43"/>
      <c r="I479" s="43"/>
      <c r="J479" s="71">
        <f>SUBTOTAL(9,G479:I479)</f>
        <v>0</v>
      </c>
      <c r="K479" s="72">
        <f>IFERROR(J479/$J$18*100,"0.00")</f>
        <v>0</v>
      </c>
    </row>
    <row r="480" spans="1:11" ht="12.75" x14ac:dyDescent="0.2">
      <c r="A480" s="606">
        <v>2</v>
      </c>
      <c r="B480" s="598">
        <v>6</v>
      </c>
      <c r="C480" s="598">
        <v>8</v>
      </c>
      <c r="D480" s="598">
        <v>8</v>
      </c>
      <c r="E480" s="598" t="s">
        <v>287</v>
      </c>
      <c r="F480" s="601" t="s">
        <v>1945</v>
      </c>
      <c r="G480" s="46"/>
      <c r="H480" s="46"/>
      <c r="I480" s="46"/>
      <c r="J480" s="71">
        <f>SUBTOTAL(9,G480:I480)</f>
        <v>0</v>
      </c>
      <c r="K480" s="72">
        <f>IFERROR(J480/$J$18*100,"0.00")</f>
        <v>0</v>
      </c>
    </row>
    <row r="481" spans="1:11" ht="12.75" x14ac:dyDescent="0.2">
      <c r="A481" s="594">
        <v>2</v>
      </c>
      <c r="B481" s="595">
        <v>6</v>
      </c>
      <c r="C481" s="595">
        <v>8</v>
      </c>
      <c r="D481" s="595">
        <v>9</v>
      </c>
      <c r="E481" s="595"/>
      <c r="F481" s="622" t="s">
        <v>262</v>
      </c>
      <c r="G481" s="47">
        <f>+G482</f>
        <v>0</v>
      </c>
      <c r="H481" s="47">
        <f>+H482</f>
        <v>0</v>
      </c>
      <c r="I481" s="47">
        <f>+I482</f>
        <v>0</v>
      </c>
      <c r="J481" s="47">
        <f>+J482</f>
        <v>0</v>
      </c>
      <c r="K481" s="48">
        <f>+K482</f>
        <v>0</v>
      </c>
    </row>
    <row r="482" spans="1:11" ht="12.75" x14ac:dyDescent="0.2">
      <c r="A482" s="606">
        <v>2</v>
      </c>
      <c r="B482" s="598">
        <v>6</v>
      </c>
      <c r="C482" s="598">
        <v>8</v>
      </c>
      <c r="D482" s="598">
        <v>9</v>
      </c>
      <c r="E482" s="598" t="s">
        <v>284</v>
      </c>
      <c r="F482" s="601" t="s">
        <v>262</v>
      </c>
      <c r="G482" s="46"/>
      <c r="H482" s="46"/>
      <c r="I482" s="46"/>
      <c r="J482" s="71">
        <f>SUBTOTAL(9,G482:I482)</f>
        <v>0</v>
      </c>
      <c r="K482" s="72">
        <f>IFERROR(J482/$J$18*100,"0.00")</f>
        <v>0</v>
      </c>
    </row>
    <row r="483" spans="1:11" ht="12.75" x14ac:dyDescent="0.2">
      <c r="A483" s="591">
        <v>2</v>
      </c>
      <c r="B483" s="592">
        <v>6</v>
      </c>
      <c r="C483" s="592">
        <v>9</v>
      </c>
      <c r="D483" s="592"/>
      <c r="E483" s="592"/>
      <c r="F483" s="593" t="s">
        <v>393</v>
      </c>
      <c r="G483" s="39">
        <f>+G484+G486+G488</f>
        <v>0</v>
      </c>
      <c r="H483" s="39">
        <f>+H484+H486+H488</f>
        <v>0</v>
      </c>
      <c r="I483" s="39">
        <f>+I484+I486+I488</f>
        <v>0</v>
      </c>
      <c r="J483" s="39">
        <f>+J484+J486+J488</f>
        <v>0</v>
      </c>
      <c r="K483" s="40">
        <v>0</v>
      </c>
    </row>
    <row r="484" spans="1:11" ht="12.75" x14ac:dyDescent="0.2">
      <c r="A484" s="608">
        <v>2</v>
      </c>
      <c r="B484" s="595">
        <v>6</v>
      </c>
      <c r="C484" s="595">
        <v>9</v>
      </c>
      <c r="D484" s="595">
        <v>1</v>
      </c>
      <c r="E484" s="595"/>
      <c r="F484" s="622" t="s">
        <v>394</v>
      </c>
      <c r="G484" s="41">
        <v>0</v>
      </c>
      <c r="H484" s="41">
        <v>0</v>
      </c>
      <c r="I484" s="41">
        <v>0</v>
      </c>
      <c r="J484" s="41">
        <v>0</v>
      </c>
      <c r="K484" s="42" t="s">
        <v>1892</v>
      </c>
    </row>
    <row r="485" spans="1:11" ht="12.75" x14ac:dyDescent="0.2">
      <c r="A485" s="606">
        <v>2</v>
      </c>
      <c r="B485" s="598">
        <v>6</v>
      </c>
      <c r="C485" s="598">
        <v>9</v>
      </c>
      <c r="D485" s="598">
        <v>1</v>
      </c>
      <c r="E485" s="598" t="s">
        <v>284</v>
      </c>
      <c r="F485" s="601" t="s">
        <v>394</v>
      </c>
      <c r="G485" s="46"/>
      <c r="H485" s="46"/>
      <c r="I485" s="46"/>
      <c r="J485" s="46"/>
      <c r="K485" s="72">
        <f>IFERROR(J485/$J$18*100,"0.00")</f>
        <v>0</v>
      </c>
    </row>
    <row r="486" spans="1:11" ht="12.75" x14ac:dyDescent="0.2">
      <c r="A486" s="608">
        <v>2</v>
      </c>
      <c r="B486" s="595">
        <v>6</v>
      </c>
      <c r="C486" s="595">
        <v>9</v>
      </c>
      <c r="D486" s="595">
        <v>2</v>
      </c>
      <c r="E486" s="595"/>
      <c r="F486" s="622" t="s">
        <v>395</v>
      </c>
      <c r="G486" s="41">
        <v>0</v>
      </c>
      <c r="H486" s="41">
        <v>0</v>
      </c>
      <c r="I486" s="41">
        <v>0</v>
      </c>
      <c r="J486" s="41">
        <v>0</v>
      </c>
      <c r="K486" s="42" t="s">
        <v>1892</v>
      </c>
    </row>
    <row r="487" spans="1:11" ht="12.75" x14ac:dyDescent="0.2">
      <c r="A487" s="606">
        <v>2</v>
      </c>
      <c r="B487" s="598">
        <v>6</v>
      </c>
      <c r="C487" s="598">
        <v>9</v>
      </c>
      <c r="D487" s="598">
        <v>2</v>
      </c>
      <c r="E487" s="598" t="s">
        <v>284</v>
      </c>
      <c r="F487" s="601" t="s">
        <v>395</v>
      </c>
      <c r="G487" s="46"/>
      <c r="H487" s="46"/>
      <c r="I487" s="46"/>
      <c r="J487" s="46"/>
      <c r="K487" s="72">
        <f>IFERROR(J487/$J$18*100,"0.00")</f>
        <v>0</v>
      </c>
    </row>
    <row r="488" spans="1:11" ht="12.75" x14ac:dyDescent="0.2">
      <c r="A488" s="608">
        <v>2</v>
      </c>
      <c r="B488" s="595">
        <v>6</v>
      </c>
      <c r="C488" s="595">
        <v>9</v>
      </c>
      <c r="D488" s="595">
        <v>9</v>
      </c>
      <c r="E488" s="595"/>
      <c r="F488" s="622" t="s">
        <v>396</v>
      </c>
      <c r="G488" s="41">
        <v>0</v>
      </c>
      <c r="H488" s="41">
        <v>0</v>
      </c>
      <c r="I488" s="41">
        <v>0</v>
      </c>
      <c r="J488" s="41">
        <v>0</v>
      </c>
      <c r="K488" s="42" t="s">
        <v>1892</v>
      </c>
    </row>
    <row r="489" spans="1:11" ht="12.75" x14ac:dyDescent="0.2">
      <c r="A489" s="606">
        <v>2</v>
      </c>
      <c r="B489" s="598">
        <v>6</v>
      </c>
      <c r="C489" s="598">
        <v>9</v>
      </c>
      <c r="D489" s="598">
        <v>9</v>
      </c>
      <c r="E489" s="598" t="s">
        <v>284</v>
      </c>
      <c r="F489" s="601" t="s">
        <v>396</v>
      </c>
      <c r="G489" s="46"/>
      <c r="H489" s="46"/>
      <c r="I489" s="46"/>
      <c r="J489" s="71">
        <f>SUBTOTAL(9,G489:I489)</f>
        <v>0</v>
      </c>
      <c r="K489" s="72">
        <f>IFERROR(J489/$J$18*100,"0.00")</f>
        <v>0</v>
      </c>
    </row>
    <row r="490" spans="1:11" ht="12.75" x14ac:dyDescent="0.2">
      <c r="A490" s="587">
        <v>2</v>
      </c>
      <c r="B490" s="588">
        <v>7</v>
      </c>
      <c r="C490" s="589"/>
      <c r="D490" s="589"/>
      <c r="E490" s="589"/>
      <c r="F490" s="590" t="s">
        <v>263</v>
      </c>
      <c r="G490" s="37">
        <f>+G491+G502+G515</f>
        <v>0</v>
      </c>
      <c r="H490" s="37">
        <f>+H491+H502+H515</f>
        <v>30740400</v>
      </c>
      <c r="I490" s="37">
        <f t="shared" ref="I490:J490" si="46">+I491+I502+I515</f>
        <v>0</v>
      </c>
      <c r="J490" s="37">
        <f t="shared" si="46"/>
        <v>30740400</v>
      </c>
      <c r="K490" s="38">
        <v>0</v>
      </c>
    </row>
    <row r="491" spans="1:11" ht="12.75" x14ac:dyDescent="0.2">
      <c r="A491" s="591">
        <v>2</v>
      </c>
      <c r="B491" s="592">
        <v>7</v>
      </c>
      <c r="C491" s="592">
        <v>1</v>
      </c>
      <c r="D491" s="592"/>
      <c r="E491" s="592"/>
      <c r="F491" s="593" t="s">
        <v>264</v>
      </c>
      <c r="G491" s="39">
        <f>+G492+G494+G496+G498+G500</f>
        <v>0</v>
      </c>
      <c r="H491" s="39">
        <f>+H492+H494+H496+H498+H500</f>
        <v>30000000</v>
      </c>
      <c r="I491" s="39">
        <f t="shared" ref="I491:J491" si="47">+I492+I494+I496+I498+I500</f>
        <v>0</v>
      </c>
      <c r="J491" s="39">
        <f t="shared" si="47"/>
        <v>30000000</v>
      </c>
      <c r="K491" s="40">
        <v>0</v>
      </c>
    </row>
    <row r="492" spans="1:11" ht="12.75" x14ac:dyDescent="0.2">
      <c r="A492" s="594">
        <v>2</v>
      </c>
      <c r="B492" s="595">
        <v>7</v>
      </c>
      <c r="C492" s="595">
        <v>1</v>
      </c>
      <c r="D492" s="595">
        <v>1</v>
      </c>
      <c r="E492" s="595"/>
      <c r="F492" s="602" t="s">
        <v>265</v>
      </c>
      <c r="G492" s="47">
        <f>+G493</f>
        <v>0</v>
      </c>
      <c r="H492" s="47">
        <f>+H493</f>
        <v>0</v>
      </c>
      <c r="I492" s="47">
        <f t="shared" ref="I492:J492" si="48">+I493</f>
        <v>0</v>
      </c>
      <c r="J492" s="47">
        <f t="shared" si="48"/>
        <v>0</v>
      </c>
      <c r="K492" s="48">
        <f>+K493</f>
        <v>0</v>
      </c>
    </row>
    <row r="493" spans="1:11" ht="12.75" x14ac:dyDescent="0.2">
      <c r="A493" s="606">
        <v>2</v>
      </c>
      <c r="B493" s="598">
        <v>7</v>
      </c>
      <c r="C493" s="598">
        <v>1</v>
      </c>
      <c r="D493" s="598">
        <v>1</v>
      </c>
      <c r="E493" s="598" t="s">
        <v>284</v>
      </c>
      <c r="F493" s="601" t="s">
        <v>265</v>
      </c>
      <c r="G493" s="46"/>
      <c r="H493" s="46"/>
      <c r="I493" s="46"/>
      <c r="J493" s="71">
        <f>SUBTOTAL(9,G493:I493)</f>
        <v>0</v>
      </c>
      <c r="K493" s="72">
        <f>IFERROR(J493/$J$18*100,"0.00")</f>
        <v>0</v>
      </c>
    </row>
    <row r="494" spans="1:11" ht="12.75" x14ac:dyDescent="0.2">
      <c r="A494" s="594">
        <v>2</v>
      </c>
      <c r="B494" s="595">
        <v>7</v>
      </c>
      <c r="C494" s="595">
        <v>1</v>
      </c>
      <c r="D494" s="595">
        <v>2</v>
      </c>
      <c r="E494" s="595"/>
      <c r="F494" s="602" t="s">
        <v>266</v>
      </c>
      <c r="G494" s="47">
        <f>+G495</f>
        <v>0</v>
      </c>
      <c r="H494" s="47">
        <f>+H495</f>
        <v>30000000</v>
      </c>
      <c r="I494" s="47">
        <f>+I495</f>
        <v>0</v>
      </c>
      <c r="J494" s="47">
        <f>+J495</f>
        <v>30000000</v>
      </c>
      <c r="K494" s="48">
        <f>+K495</f>
        <v>9.6707444438679175</v>
      </c>
    </row>
    <row r="495" spans="1:11" ht="12.75" x14ac:dyDescent="0.2">
      <c r="A495" s="606">
        <v>2</v>
      </c>
      <c r="B495" s="598">
        <v>7</v>
      </c>
      <c r="C495" s="598">
        <v>1</v>
      </c>
      <c r="D495" s="598">
        <v>2</v>
      </c>
      <c r="E495" s="598" t="s">
        <v>284</v>
      </c>
      <c r="F495" s="601" t="s">
        <v>266</v>
      </c>
      <c r="G495" s="46"/>
      <c r="H495" s="46">
        <v>30000000</v>
      </c>
      <c r="I495" s="46"/>
      <c r="J495" s="71">
        <f>SUBTOTAL(9,G495:I495)</f>
        <v>30000000</v>
      </c>
      <c r="K495" s="72">
        <f>IFERROR(J495/$J$18*100,"0.00")</f>
        <v>9.6707444438679175</v>
      </c>
    </row>
    <row r="496" spans="1:11" ht="12.75" x14ac:dyDescent="0.2">
      <c r="A496" s="594">
        <v>2</v>
      </c>
      <c r="B496" s="595">
        <v>7</v>
      </c>
      <c r="C496" s="595">
        <v>1</v>
      </c>
      <c r="D496" s="595">
        <v>3</v>
      </c>
      <c r="E496" s="595"/>
      <c r="F496" s="602" t="s">
        <v>267</v>
      </c>
      <c r="G496" s="47">
        <f>+G497</f>
        <v>0</v>
      </c>
      <c r="H496" s="47">
        <f>+H497</f>
        <v>0</v>
      </c>
      <c r="I496" s="47">
        <f>+I497</f>
        <v>0</v>
      </c>
      <c r="J496" s="47">
        <f>+J497</f>
        <v>0</v>
      </c>
      <c r="K496" s="48">
        <f>+K497</f>
        <v>0</v>
      </c>
    </row>
    <row r="497" spans="1:11" ht="12.75" x14ac:dyDescent="0.2">
      <c r="A497" s="606">
        <v>2</v>
      </c>
      <c r="B497" s="598">
        <v>7</v>
      </c>
      <c r="C497" s="598">
        <v>1</v>
      </c>
      <c r="D497" s="598">
        <v>3</v>
      </c>
      <c r="E497" s="598" t="s">
        <v>284</v>
      </c>
      <c r="F497" s="601" t="s">
        <v>267</v>
      </c>
      <c r="G497" s="46"/>
      <c r="H497" s="46"/>
      <c r="I497" s="46"/>
      <c r="J497" s="71">
        <f>SUBTOTAL(9,G497:I497)</f>
        <v>0</v>
      </c>
      <c r="K497" s="72">
        <f>IFERROR(J497/$J$18*100,"0.00")</f>
        <v>0</v>
      </c>
    </row>
    <row r="498" spans="1:11" ht="12.75" x14ac:dyDescent="0.2">
      <c r="A498" s="594">
        <v>2</v>
      </c>
      <c r="B498" s="595">
        <v>7</v>
      </c>
      <c r="C498" s="595">
        <v>1</v>
      </c>
      <c r="D498" s="595">
        <v>4</v>
      </c>
      <c r="E498" s="595"/>
      <c r="F498" s="602" t="s">
        <v>268</v>
      </c>
      <c r="G498" s="47">
        <f>+G499</f>
        <v>0</v>
      </c>
      <c r="H498" s="47">
        <f>+H499</f>
        <v>0</v>
      </c>
      <c r="I498" s="47">
        <f>+I499</f>
        <v>0</v>
      </c>
      <c r="J498" s="47">
        <f>+J499</f>
        <v>0</v>
      </c>
      <c r="K498" s="48">
        <f>+K499</f>
        <v>0</v>
      </c>
    </row>
    <row r="499" spans="1:11" ht="12.75" x14ac:dyDescent="0.2">
      <c r="A499" s="606">
        <v>2</v>
      </c>
      <c r="B499" s="598">
        <v>7</v>
      </c>
      <c r="C499" s="598">
        <v>1</v>
      </c>
      <c r="D499" s="598">
        <v>4</v>
      </c>
      <c r="E499" s="598" t="s">
        <v>284</v>
      </c>
      <c r="F499" s="601" t="s">
        <v>268</v>
      </c>
      <c r="G499" s="46"/>
      <c r="H499" s="46"/>
      <c r="I499" s="46"/>
      <c r="J499" s="71">
        <f>SUBTOTAL(9,G499:I499)</f>
        <v>0</v>
      </c>
      <c r="K499" s="72">
        <f>IFERROR(J499/$J$18*100,"0.00")</f>
        <v>0</v>
      </c>
    </row>
    <row r="500" spans="1:11" ht="12.75" x14ac:dyDescent="0.2">
      <c r="A500" s="608">
        <v>2</v>
      </c>
      <c r="B500" s="595">
        <v>7</v>
      </c>
      <c r="C500" s="595">
        <v>1</v>
      </c>
      <c r="D500" s="595">
        <v>5</v>
      </c>
      <c r="E500" s="595"/>
      <c r="F500" s="622" t="s">
        <v>397</v>
      </c>
      <c r="G500" s="47">
        <f>+G501</f>
        <v>0</v>
      </c>
      <c r="H500" s="47">
        <f>+H501</f>
        <v>0</v>
      </c>
      <c r="I500" s="47">
        <f>+I501</f>
        <v>0</v>
      </c>
      <c r="J500" s="47">
        <f>+J501</f>
        <v>0</v>
      </c>
      <c r="K500" s="48">
        <f>+K501</f>
        <v>0</v>
      </c>
    </row>
    <row r="501" spans="1:11" ht="12.75" x14ac:dyDescent="0.2">
      <c r="A501" s="606">
        <v>2</v>
      </c>
      <c r="B501" s="598">
        <v>7</v>
      </c>
      <c r="C501" s="598">
        <v>1</v>
      </c>
      <c r="D501" s="598">
        <v>5</v>
      </c>
      <c r="E501" s="598" t="s">
        <v>284</v>
      </c>
      <c r="F501" s="601" t="s">
        <v>397</v>
      </c>
      <c r="G501" s="46"/>
      <c r="H501" s="46"/>
      <c r="I501" s="46"/>
      <c r="J501" s="71">
        <f>SUBTOTAL(9,G501:I501)</f>
        <v>0</v>
      </c>
      <c r="K501" s="72">
        <f>IFERROR(J501/$J$18*100,"0.00")</f>
        <v>0</v>
      </c>
    </row>
    <row r="502" spans="1:11" ht="12.75" x14ac:dyDescent="0.2">
      <c r="A502" s="591">
        <v>2</v>
      </c>
      <c r="B502" s="592">
        <v>7</v>
      </c>
      <c r="C502" s="592">
        <v>2</v>
      </c>
      <c r="D502" s="592"/>
      <c r="E502" s="592"/>
      <c r="F502" s="593" t="s">
        <v>269</v>
      </c>
      <c r="G502" s="39">
        <f>+G503+G505+G507+G509+G511+G513</f>
        <v>0</v>
      </c>
      <c r="H502" s="39">
        <f>+H503+H505+H507+H509+H511+H513</f>
        <v>740400</v>
      </c>
      <c r="I502" s="39">
        <f>+I503+I505+I507+I509+I511+I513</f>
        <v>0</v>
      </c>
      <c r="J502" s="39">
        <f>+J503+J505+J507+J509+J511+J513</f>
        <v>740400</v>
      </c>
      <c r="K502" s="40">
        <v>0</v>
      </c>
    </row>
    <row r="503" spans="1:11" ht="12.75" x14ac:dyDescent="0.2">
      <c r="A503" s="594">
        <v>2</v>
      </c>
      <c r="B503" s="595">
        <v>7</v>
      </c>
      <c r="C503" s="595">
        <v>2</v>
      </c>
      <c r="D503" s="595">
        <v>1</v>
      </c>
      <c r="E503" s="595"/>
      <c r="F503" s="602" t="s">
        <v>270</v>
      </c>
      <c r="G503" s="47">
        <f>+G504</f>
        <v>0</v>
      </c>
      <c r="H503" s="47">
        <f>+H504</f>
        <v>740400</v>
      </c>
      <c r="I503" s="47">
        <f>+I504</f>
        <v>0</v>
      </c>
      <c r="J503" s="47">
        <f>+J504</f>
        <v>740400</v>
      </c>
      <c r="K503" s="48">
        <f>+K504</f>
        <v>0.23867397287466022</v>
      </c>
    </row>
    <row r="504" spans="1:11" ht="12.75" x14ac:dyDescent="0.2">
      <c r="A504" s="606">
        <v>2</v>
      </c>
      <c r="B504" s="598">
        <v>7</v>
      </c>
      <c r="C504" s="598">
        <v>2</v>
      </c>
      <c r="D504" s="598">
        <v>1</v>
      </c>
      <c r="E504" s="598" t="s">
        <v>284</v>
      </c>
      <c r="F504" s="601" t="s">
        <v>270</v>
      </c>
      <c r="G504" s="46"/>
      <c r="H504" s="46">
        <v>740400</v>
      </c>
      <c r="I504" s="46"/>
      <c r="J504" s="71">
        <f>SUBTOTAL(9,G504:I504)</f>
        <v>740400</v>
      </c>
      <c r="K504" s="72">
        <f>IFERROR(J504/$J$18*100,"0.00")</f>
        <v>0.23867397287466022</v>
      </c>
    </row>
    <row r="505" spans="1:11" ht="12.75" x14ac:dyDescent="0.2">
      <c r="A505" s="594">
        <v>2</v>
      </c>
      <c r="B505" s="595">
        <v>7</v>
      </c>
      <c r="C505" s="595">
        <v>2</v>
      </c>
      <c r="D505" s="595">
        <v>2</v>
      </c>
      <c r="E505" s="595"/>
      <c r="F505" s="602" t="s">
        <v>271</v>
      </c>
      <c r="G505" s="47">
        <f>+G506</f>
        <v>0</v>
      </c>
      <c r="H505" s="47">
        <f>+H506</f>
        <v>0</v>
      </c>
      <c r="I505" s="47">
        <f>+I506</f>
        <v>0</v>
      </c>
      <c r="J505" s="47">
        <f>+J506</f>
        <v>0</v>
      </c>
      <c r="K505" s="48">
        <f>+K506</f>
        <v>0</v>
      </c>
    </row>
    <row r="506" spans="1:11" ht="12.75" x14ac:dyDescent="0.2">
      <c r="A506" s="606">
        <v>2</v>
      </c>
      <c r="B506" s="598">
        <v>7</v>
      </c>
      <c r="C506" s="598">
        <v>2</v>
      </c>
      <c r="D506" s="598">
        <v>2</v>
      </c>
      <c r="E506" s="598" t="s">
        <v>284</v>
      </c>
      <c r="F506" s="601" t="s">
        <v>271</v>
      </c>
      <c r="G506" s="46"/>
      <c r="H506" s="46"/>
      <c r="I506" s="46"/>
      <c r="J506" s="71">
        <f>SUBTOTAL(9,G506:I506)</f>
        <v>0</v>
      </c>
      <c r="K506" s="72">
        <f>IFERROR(J506/$J$18*100,"0.00")</f>
        <v>0</v>
      </c>
    </row>
    <row r="507" spans="1:11" ht="12.75" x14ac:dyDescent="0.2">
      <c r="A507" s="594">
        <v>2</v>
      </c>
      <c r="B507" s="595">
        <v>7</v>
      </c>
      <c r="C507" s="595">
        <v>2</v>
      </c>
      <c r="D507" s="595">
        <v>3</v>
      </c>
      <c r="E507" s="595"/>
      <c r="F507" s="602" t="s">
        <v>272</v>
      </c>
      <c r="G507" s="47">
        <f>+G508</f>
        <v>0</v>
      </c>
      <c r="H507" s="47">
        <f>+H508</f>
        <v>0</v>
      </c>
      <c r="I507" s="47">
        <f>+I508</f>
        <v>0</v>
      </c>
      <c r="J507" s="47">
        <f>+J508</f>
        <v>0</v>
      </c>
      <c r="K507" s="48">
        <f>+K508</f>
        <v>0</v>
      </c>
    </row>
    <row r="508" spans="1:11" ht="12.75" x14ac:dyDescent="0.2">
      <c r="A508" s="606">
        <v>2</v>
      </c>
      <c r="B508" s="598">
        <v>7</v>
      </c>
      <c r="C508" s="598">
        <v>2</v>
      </c>
      <c r="D508" s="598">
        <v>3</v>
      </c>
      <c r="E508" s="598" t="s">
        <v>284</v>
      </c>
      <c r="F508" s="601" t="s">
        <v>272</v>
      </c>
      <c r="G508" s="46"/>
      <c r="H508" s="46"/>
      <c r="I508" s="46"/>
      <c r="J508" s="71">
        <f>SUBTOTAL(9,G508:I508)</f>
        <v>0</v>
      </c>
      <c r="K508" s="72">
        <f>IFERROR(J508/$J$18*100,"0.00")</f>
        <v>0</v>
      </c>
    </row>
    <row r="509" spans="1:11" ht="12.75" x14ac:dyDescent="0.2">
      <c r="A509" s="594">
        <v>2</v>
      </c>
      <c r="B509" s="595">
        <v>7</v>
      </c>
      <c r="C509" s="595">
        <v>2</v>
      </c>
      <c r="D509" s="595">
        <v>4</v>
      </c>
      <c r="E509" s="595"/>
      <c r="F509" s="602" t="s">
        <v>273</v>
      </c>
      <c r="G509" s="47">
        <f>+G510</f>
        <v>0</v>
      </c>
      <c r="H509" s="47">
        <f>+H510</f>
        <v>0</v>
      </c>
      <c r="I509" s="47">
        <f>+I510</f>
        <v>0</v>
      </c>
      <c r="J509" s="47">
        <f>+J510</f>
        <v>0</v>
      </c>
      <c r="K509" s="48">
        <f>+K510</f>
        <v>0</v>
      </c>
    </row>
    <row r="510" spans="1:11" ht="12.75" x14ac:dyDescent="0.2">
      <c r="A510" s="606">
        <v>2</v>
      </c>
      <c r="B510" s="598">
        <v>7</v>
      </c>
      <c r="C510" s="598">
        <v>2</v>
      </c>
      <c r="D510" s="598">
        <v>4</v>
      </c>
      <c r="E510" s="598" t="s">
        <v>284</v>
      </c>
      <c r="F510" s="601" t="s">
        <v>273</v>
      </c>
      <c r="G510" s="46"/>
      <c r="H510" s="46"/>
      <c r="I510" s="46"/>
      <c r="J510" s="71">
        <f>SUBTOTAL(9,G510:I510)</f>
        <v>0</v>
      </c>
      <c r="K510" s="72">
        <f>IFERROR(J510/$J$18*100,"0.00")</f>
        <v>0</v>
      </c>
    </row>
    <row r="511" spans="1:11" ht="12.75" x14ac:dyDescent="0.2">
      <c r="A511" s="594">
        <v>2</v>
      </c>
      <c r="B511" s="595">
        <v>7</v>
      </c>
      <c r="C511" s="595">
        <v>2</v>
      </c>
      <c r="D511" s="595">
        <v>7</v>
      </c>
      <c r="E511" s="595"/>
      <c r="F511" s="602" t="s">
        <v>274</v>
      </c>
      <c r="G511" s="47">
        <f>+G512</f>
        <v>0</v>
      </c>
      <c r="H511" s="47">
        <f>+H512</f>
        <v>0</v>
      </c>
      <c r="I511" s="47">
        <f>+I512</f>
        <v>0</v>
      </c>
      <c r="J511" s="47">
        <f>+J512</f>
        <v>0</v>
      </c>
      <c r="K511" s="48">
        <f>+K512</f>
        <v>0</v>
      </c>
    </row>
    <row r="512" spans="1:11" ht="12.75" x14ac:dyDescent="0.2">
      <c r="A512" s="606">
        <v>2</v>
      </c>
      <c r="B512" s="598">
        <v>7</v>
      </c>
      <c r="C512" s="598">
        <v>2</v>
      </c>
      <c r="D512" s="598">
        <v>7</v>
      </c>
      <c r="E512" s="598" t="s">
        <v>284</v>
      </c>
      <c r="F512" s="601" t="s">
        <v>274</v>
      </c>
      <c r="G512" s="46"/>
      <c r="H512" s="46"/>
      <c r="I512" s="46"/>
      <c r="J512" s="71">
        <f>SUBTOTAL(9,G512:I512)</f>
        <v>0</v>
      </c>
      <c r="K512" s="72">
        <f>IFERROR(J512/$J$18*100,"0.00")</f>
        <v>0</v>
      </c>
    </row>
    <row r="513" spans="1:11" ht="12.75" x14ac:dyDescent="0.2">
      <c r="A513" s="594">
        <v>2</v>
      </c>
      <c r="B513" s="595">
        <v>7</v>
      </c>
      <c r="C513" s="595">
        <v>2</v>
      </c>
      <c r="D513" s="595">
        <v>8</v>
      </c>
      <c r="E513" s="595"/>
      <c r="F513" s="602" t="s">
        <v>275</v>
      </c>
      <c r="G513" s="47">
        <f>+G514</f>
        <v>0</v>
      </c>
      <c r="H513" s="47">
        <f>+H514</f>
        <v>0</v>
      </c>
      <c r="I513" s="47">
        <f>+I514</f>
        <v>0</v>
      </c>
      <c r="J513" s="47">
        <f>+J514</f>
        <v>0</v>
      </c>
      <c r="K513" s="48">
        <f>+K514</f>
        <v>0</v>
      </c>
    </row>
    <row r="514" spans="1:11" ht="12.75" x14ac:dyDescent="0.2">
      <c r="A514" s="606">
        <v>2</v>
      </c>
      <c r="B514" s="598">
        <v>7</v>
      </c>
      <c r="C514" s="598">
        <v>2</v>
      </c>
      <c r="D514" s="598">
        <v>8</v>
      </c>
      <c r="E514" s="598" t="s">
        <v>284</v>
      </c>
      <c r="F514" s="601" t="s">
        <v>275</v>
      </c>
      <c r="G514" s="46"/>
      <c r="H514" s="46"/>
      <c r="I514" s="46"/>
      <c r="J514" s="71">
        <f>SUBTOTAL(9,G514:I514)</f>
        <v>0</v>
      </c>
      <c r="K514" s="72">
        <f>IFERROR(J514/$J$18*100,"0.00")</f>
        <v>0</v>
      </c>
    </row>
    <row r="515" spans="1:11" s="68" customFormat="1" ht="12.75" x14ac:dyDescent="0.2">
      <c r="A515" s="591">
        <v>2</v>
      </c>
      <c r="B515" s="592">
        <v>7</v>
      </c>
      <c r="C515" s="592">
        <v>3</v>
      </c>
      <c r="D515" s="592"/>
      <c r="E515" s="592"/>
      <c r="F515" s="593" t="s">
        <v>276</v>
      </c>
      <c r="G515" s="39">
        <f>+G516+G518</f>
        <v>0</v>
      </c>
      <c r="H515" s="39">
        <f>+H516+H518</f>
        <v>0</v>
      </c>
      <c r="I515" s="39">
        <v>0</v>
      </c>
      <c r="J515" s="39">
        <v>0</v>
      </c>
      <c r="K515" s="40">
        <v>0</v>
      </c>
    </row>
    <row r="516" spans="1:11" s="68" customFormat="1" ht="12.75" x14ac:dyDescent="0.2">
      <c r="A516" s="594">
        <v>2</v>
      </c>
      <c r="B516" s="595">
        <v>7</v>
      </c>
      <c r="C516" s="595">
        <v>3</v>
      </c>
      <c r="D516" s="595">
        <v>1</v>
      </c>
      <c r="E516" s="595"/>
      <c r="F516" s="602" t="s">
        <v>277</v>
      </c>
      <c r="G516" s="47">
        <f>+G517</f>
        <v>0</v>
      </c>
      <c r="H516" s="47">
        <f>+H517</f>
        <v>0</v>
      </c>
      <c r="I516" s="47">
        <f>+I517</f>
        <v>0</v>
      </c>
      <c r="J516" s="47">
        <f>+J517</f>
        <v>0</v>
      </c>
      <c r="K516" s="48">
        <f>+K517</f>
        <v>0</v>
      </c>
    </row>
    <row r="517" spans="1:11" s="68" customFormat="1" ht="12.75" x14ac:dyDescent="0.2">
      <c r="A517" s="606">
        <v>2</v>
      </c>
      <c r="B517" s="598">
        <v>7</v>
      </c>
      <c r="C517" s="598">
        <v>3</v>
      </c>
      <c r="D517" s="598">
        <v>1</v>
      </c>
      <c r="E517" s="598" t="s">
        <v>284</v>
      </c>
      <c r="F517" s="601" t="s">
        <v>277</v>
      </c>
      <c r="G517" s="46"/>
      <c r="H517" s="46"/>
      <c r="I517" s="46"/>
      <c r="J517" s="71">
        <f>SUBTOTAL(9,G517:I517)</f>
        <v>0</v>
      </c>
      <c r="K517" s="72">
        <f>IFERROR(J517/$J$18*100,"0.00")</f>
        <v>0</v>
      </c>
    </row>
    <row r="518" spans="1:11" s="68" customFormat="1" ht="12.75" x14ac:dyDescent="0.2">
      <c r="A518" s="594">
        <v>2</v>
      </c>
      <c r="B518" s="595">
        <v>7</v>
      </c>
      <c r="C518" s="595">
        <v>3</v>
      </c>
      <c r="D518" s="595">
        <v>2</v>
      </c>
      <c r="E518" s="595"/>
      <c r="F518" s="602" t="s">
        <v>278</v>
      </c>
      <c r="G518" s="47">
        <f>+G519</f>
        <v>0</v>
      </c>
      <c r="H518" s="47">
        <f>+H519</f>
        <v>0</v>
      </c>
      <c r="I518" s="47">
        <f>+I519</f>
        <v>0</v>
      </c>
      <c r="J518" s="47">
        <f>+J519</f>
        <v>0</v>
      </c>
      <c r="K518" s="48">
        <f>+K519</f>
        <v>0</v>
      </c>
    </row>
    <row r="519" spans="1:11" s="68" customFormat="1" ht="12.75" x14ac:dyDescent="0.2">
      <c r="A519" s="623">
        <v>2</v>
      </c>
      <c r="B519" s="604">
        <v>7</v>
      </c>
      <c r="C519" s="604">
        <v>3</v>
      </c>
      <c r="D519" s="604">
        <v>2</v>
      </c>
      <c r="E519" s="604" t="s">
        <v>284</v>
      </c>
      <c r="F519" s="624" t="s">
        <v>278</v>
      </c>
      <c r="G519" s="52"/>
      <c r="H519" s="52"/>
      <c r="I519" s="52"/>
      <c r="J519" s="73">
        <f>SUBTOTAL(9,G519:I519)</f>
        <v>0</v>
      </c>
      <c r="K519" s="74">
        <f>IFERROR(J519/$J$18*100,"0.00")</f>
        <v>0</v>
      </c>
    </row>
    <row r="520" spans="1:11" s="68" customFormat="1" x14ac:dyDescent="0.25">
      <c r="A520" s="75"/>
      <c r="B520" s="75"/>
      <c r="C520" s="75"/>
      <c r="D520" s="75"/>
      <c r="E520" s="75"/>
      <c r="F520" s="75"/>
      <c r="G520" s="75"/>
      <c r="H520" s="75"/>
      <c r="I520" s="75"/>
      <c r="J520" s="75"/>
      <c r="K520" s="76"/>
    </row>
    <row r="521" spans="1:11" s="68" customFormat="1" x14ac:dyDescent="0.25">
      <c r="A521" s="75"/>
      <c r="B521" s="75"/>
      <c r="C521" s="75"/>
      <c r="D521" s="75"/>
      <c r="E521" s="75"/>
      <c r="F521" s="75"/>
      <c r="G521" s="75"/>
      <c r="H521" s="75"/>
      <c r="I521" s="75"/>
      <c r="J521" s="75"/>
      <c r="K521" s="76"/>
    </row>
    <row r="522" spans="1:11" s="68" customFormat="1" x14ac:dyDescent="0.25">
      <c r="A522" s="75"/>
      <c r="B522" s="75"/>
      <c r="C522" s="75"/>
      <c r="D522" s="75"/>
      <c r="E522" s="75"/>
      <c r="F522" s="75"/>
      <c r="G522" s="75"/>
      <c r="H522" s="75"/>
      <c r="I522" s="75"/>
      <c r="J522" s="75"/>
      <c r="K522" s="76"/>
    </row>
    <row r="523" spans="1:11" s="68" customFormat="1" x14ac:dyDescent="0.25">
      <c r="A523" s="75"/>
      <c r="B523" s="75"/>
      <c r="C523" s="75"/>
      <c r="D523" s="75"/>
      <c r="E523" s="75"/>
      <c r="F523" s="75"/>
      <c r="G523" s="75"/>
      <c r="H523" s="75"/>
      <c r="I523" s="75"/>
      <c r="J523" s="75"/>
      <c r="K523" s="76"/>
    </row>
    <row r="524" spans="1:11" s="68" customFormat="1" x14ac:dyDescent="0.25">
      <c r="A524" s="75"/>
      <c r="B524" s="75"/>
      <c r="C524" s="75"/>
      <c r="D524" s="75"/>
      <c r="E524" s="75"/>
      <c r="F524" s="75"/>
      <c r="G524" s="75"/>
      <c r="H524" s="75"/>
      <c r="I524" s="75"/>
      <c r="J524" s="75"/>
      <c r="K524" s="76"/>
    </row>
    <row r="525" spans="1:11" s="68" customFormat="1" x14ac:dyDescent="0.25">
      <c r="A525" s="75"/>
      <c r="B525" s="75"/>
      <c r="C525" s="75"/>
      <c r="D525" s="75"/>
      <c r="E525" s="75"/>
      <c r="F525" s="75"/>
      <c r="G525" s="75"/>
      <c r="H525" s="75"/>
      <c r="I525" s="75"/>
      <c r="J525" s="75"/>
      <c r="K525" s="76"/>
    </row>
    <row r="526" spans="1:11" s="68" customFormat="1" x14ac:dyDescent="0.25">
      <c r="A526" s="75"/>
      <c r="B526" s="75"/>
      <c r="C526" s="75"/>
      <c r="D526" s="75"/>
      <c r="E526" s="75"/>
      <c r="F526" s="75"/>
      <c r="G526" s="75"/>
      <c r="H526" s="75"/>
      <c r="I526" s="75"/>
      <c r="J526" s="75"/>
      <c r="K526" s="76"/>
    </row>
    <row r="527" spans="1:11" s="68" customFormat="1" x14ac:dyDescent="0.25">
      <c r="A527" s="75"/>
      <c r="B527" s="75"/>
      <c r="C527" s="75"/>
      <c r="D527" s="75"/>
      <c r="E527" s="75"/>
      <c r="F527" s="75"/>
      <c r="G527" s="75"/>
      <c r="H527" s="75"/>
      <c r="I527" s="75"/>
      <c r="J527" s="75"/>
      <c r="K527" s="76"/>
    </row>
    <row r="528" spans="1:11" s="68" customFormat="1" x14ac:dyDescent="0.25">
      <c r="A528" s="75"/>
      <c r="B528" s="75"/>
      <c r="C528" s="75"/>
      <c r="D528" s="75"/>
      <c r="E528" s="75"/>
      <c r="F528" s="75"/>
      <c r="G528" s="75"/>
      <c r="H528" s="75"/>
      <c r="I528" s="75"/>
      <c r="J528" s="75"/>
      <c r="K528" s="76"/>
    </row>
    <row r="529" spans="1:11" s="68" customFormat="1" x14ac:dyDescent="0.25">
      <c r="A529" s="75"/>
      <c r="B529" s="75"/>
      <c r="C529" s="75"/>
      <c r="D529" s="75"/>
      <c r="E529" s="75"/>
      <c r="F529" s="75"/>
      <c r="G529" s="75"/>
      <c r="H529" s="75"/>
      <c r="I529" s="75"/>
      <c r="J529" s="75"/>
      <c r="K529" s="76"/>
    </row>
    <row r="530" spans="1:11" s="68" customFormat="1" x14ac:dyDescent="0.25">
      <c r="A530" s="75"/>
      <c r="B530" s="75"/>
      <c r="C530" s="75"/>
      <c r="D530" s="75"/>
      <c r="E530" s="75"/>
      <c r="F530" s="75"/>
      <c r="G530" s="75"/>
      <c r="H530" s="75"/>
      <c r="I530" s="75"/>
      <c r="J530" s="75"/>
      <c r="K530" s="76"/>
    </row>
    <row r="531" spans="1:11" s="68" customFormat="1" x14ac:dyDescent="0.25">
      <c r="A531" s="75"/>
      <c r="B531" s="75"/>
      <c r="C531" s="75"/>
      <c r="D531" s="75"/>
      <c r="E531" s="75"/>
      <c r="F531" s="75"/>
      <c r="G531" s="75"/>
      <c r="H531" s="75"/>
      <c r="I531" s="75"/>
      <c r="J531" s="75"/>
      <c r="K531" s="76"/>
    </row>
    <row r="532" spans="1:11" s="68" customFormat="1" x14ac:dyDescent="0.25">
      <c r="A532" s="75"/>
      <c r="B532" s="75"/>
      <c r="C532" s="75"/>
      <c r="D532" s="75"/>
      <c r="E532" s="75"/>
      <c r="F532" s="75"/>
      <c r="G532" s="75"/>
      <c r="H532" s="75"/>
      <c r="I532" s="75"/>
      <c r="J532" s="75"/>
      <c r="K532" s="76"/>
    </row>
    <row r="533" spans="1:11" s="68" customFormat="1" x14ac:dyDescent="0.25">
      <c r="A533" s="75"/>
      <c r="B533" s="75"/>
      <c r="C533" s="75"/>
      <c r="D533" s="75"/>
      <c r="E533" s="75"/>
      <c r="F533" s="75"/>
      <c r="G533" s="75"/>
      <c r="H533" s="75"/>
      <c r="I533" s="75"/>
      <c r="J533" s="75"/>
      <c r="K533" s="76"/>
    </row>
    <row r="534" spans="1:11" s="68" customFormat="1" x14ac:dyDescent="0.25">
      <c r="A534" s="75"/>
      <c r="B534" s="75"/>
      <c r="C534" s="75"/>
      <c r="D534" s="75"/>
      <c r="E534" s="75"/>
      <c r="F534" s="75"/>
      <c r="G534" s="75"/>
      <c r="H534" s="75"/>
      <c r="I534" s="75"/>
      <c r="J534" s="75"/>
      <c r="K534" s="76"/>
    </row>
    <row r="535" spans="1:11" s="68" customFormat="1" x14ac:dyDescent="0.25">
      <c r="A535" s="75"/>
      <c r="B535" s="75"/>
      <c r="C535" s="75"/>
      <c r="D535" s="75"/>
      <c r="E535" s="75"/>
      <c r="F535" s="75"/>
      <c r="G535" s="75"/>
      <c r="H535" s="75"/>
      <c r="I535" s="75"/>
      <c r="J535" s="75"/>
      <c r="K535" s="76"/>
    </row>
    <row r="536" spans="1:11" s="68" customFormat="1" x14ac:dyDescent="0.25">
      <c r="A536" s="75"/>
      <c r="B536" s="75"/>
      <c r="C536" s="75"/>
      <c r="D536" s="75"/>
      <c r="E536" s="75"/>
      <c r="F536" s="75"/>
      <c r="G536" s="75"/>
      <c r="H536" s="75"/>
      <c r="I536" s="75"/>
      <c r="J536" s="75"/>
      <c r="K536" s="76"/>
    </row>
    <row r="537" spans="1:11" s="68" customFormat="1" x14ac:dyDescent="0.25">
      <c r="A537" s="75"/>
      <c r="B537" s="75"/>
      <c r="C537" s="75"/>
      <c r="D537" s="75"/>
      <c r="E537" s="75"/>
      <c r="F537" s="75"/>
      <c r="G537" s="75"/>
      <c r="H537" s="75"/>
      <c r="I537" s="75"/>
      <c r="J537" s="75"/>
      <c r="K537" s="76"/>
    </row>
    <row r="538" spans="1:11" s="68" customFormat="1" x14ac:dyDescent="0.25">
      <c r="A538" s="75"/>
      <c r="B538" s="75"/>
      <c r="C538" s="75"/>
      <c r="D538" s="75"/>
      <c r="E538" s="75"/>
      <c r="F538" s="75"/>
      <c r="G538" s="75"/>
      <c r="H538" s="75"/>
      <c r="I538" s="75"/>
      <c r="J538" s="75"/>
      <c r="K538" s="76"/>
    </row>
    <row r="539" spans="1:11" s="68" customFormat="1" x14ac:dyDescent="0.25">
      <c r="A539" s="75"/>
      <c r="B539" s="75"/>
      <c r="C539" s="75"/>
      <c r="D539" s="75"/>
      <c r="E539" s="75"/>
      <c r="F539" s="75"/>
      <c r="G539" s="75"/>
      <c r="H539" s="75"/>
      <c r="I539" s="75"/>
      <c r="J539" s="75"/>
      <c r="K539" s="76"/>
    </row>
    <row r="540" spans="1:11" s="68" customFormat="1" x14ac:dyDescent="0.25">
      <c r="A540" s="75"/>
      <c r="B540" s="75"/>
      <c r="C540" s="75"/>
      <c r="D540" s="75"/>
      <c r="E540" s="75"/>
      <c r="F540" s="75"/>
      <c r="G540" s="75"/>
      <c r="H540" s="75"/>
      <c r="I540" s="75"/>
      <c r="J540" s="75"/>
      <c r="K540" s="76"/>
    </row>
    <row r="541" spans="1:11" s="68" customFormat="1" x14ac:dyDescent="0.25">
      <c r="A541" s="75"/>
      <c r="B541" s="75"/>
      <c r="C541" s="75"/>
      <c r="D541" s="75"/>
      <c r="E541" s="75"/>
      <c r="F541" s="75"/>
      <c r="G541" s="75"/>
      <c r="H541" s="75"/>
      <c r="I541" s="75"/>
      <c r="J541" s="75"/>
      <c r="K541" s="76"/>
    </row>
    <row r="542" spans="1:11" s="68" customFormat="1" x14ac:dyDescent="0.25">
      <c r="A542" s="75"/>
      <c r="B542" s="75"/>
      <c r="C542" s="75"/>
      <c r="D542" s="75"/>
      <c r="E542" s="75"/>
      <c r="F542" s="75"/>
      <c r="G542" s="75"/>
      <c r="H542" s="75"/>
      <c r="I542" s="75"/>
      <c r="J542" s="75"/>
      <c r="K542" s="76"/>
    </row>
    <row r="543" spans="1:11" s="68" customFormat="1" x14ac:dyDescent="0.25">
      <c r="A543" s="75"/>
      <c r="B543" s="75"/>
      <c r="C543" s="75"/>
      <c r="D543" s="75"/>
      <c r="E543" s="75"/>
      <c r="F543" s="75"/>
      <c r="G543" s="75"/>
      <c r="H543" s="75"/>
      <c r="I543" s="75"/>
      <c r="J543" s="75"/>
      <c r="K543" s="76"/>
    </row>
    <row r="544" spans="1:11" s="68" customFormat="1" x14ac:dyDescent="0.25">
      <c r="A544" s="75"/>
      <c r="B544" s="75"/>
      <c r="C544" s="75"/>
      <c r="D544" s="75"/>
      <c r="E544" s="75"/>
      <c r="F544" s="75"/>
      <c r="G544" s="75"/>
      <c r="H544" s="75"/>
      <c r="I544" s="75"/>
      <c r="J544" s="75"/>
      <c r="K544" s="76"/>
    </row>
    <row r="545" spans="1:11" s="68" customFormat="1" x14ac:dyDescent="0.25">
      <c r="A545" s="75"/>
      <c r="B545" s="75"/>
      <c r="C545" s="75"/>
      <c r="D545" s="75"/>
      <c r="E545" s="75"/>
      <c r="F545" s="75"/>
      <c r="G545" s="75"/>
      <c r="H545" s="75"/>
      <c r="I545" s="75"/>
      <c r="J545" s="75"/>
      <c r="K545" s="76"/>
    </row>
    <row r="546" spans="1:11" s="68" customFormat="1" x14ac:dyDescent="0.25">
      <c r="A546" s="75"/>
      <c r="B546" s="75"/>
      <c r="C546" s="75"/>
      <c r="D546" s="75"/>
      <c r="E546" s="75"/>
      <c r="F546" s="75"/>
      <c r="G546" s="75"/>
      <c r="H546" s="75"/>
      <c r="I546" s="75"/>
      <c r="J546" s="75"/>
      <c r="K546" s="76"/>
    </row>
    <row r="547" spans="1:11" s="68" customFormat="1" x14ac:dyDescent="0.25">
      <c r="A547" s="75"/>
      <c r="B547" s="75"/>
      <c r="C547" s="75"/>
      <c r="D547" s="75"/>
      <c r="E547" s="75"/>
      <c r="F547" s="75"/>
      <c r="G547" s="75"/>
      <c r="H547" s="75"/>
      <c r="I547" s="75"/>
      <c r="J547" s="75"/>
      <c r="K547" s="76"/>
    </row>
    <row r="548" spans="1:11" s="68" customFormat="1" x14ac:dyDescent="0.25">
      <c r="A548" s="75"/>
      <c r="B548" s="75"/>
      <c r="C548" s="75"/>
      <c r="D548" s="75"/>
      <c r="E548" s="75"/>
      <c r="F548" s="75"/>
      <c r="G548" s="75"/>
      <c r="H548" s="75"/>
      <c r="I548" s="75"/>
      <c r="J548" s="75"/>
      <c r="K548" s="76"/>
    </row>
    <row r="549" spans="1:11" s="68" customFormat="1" x14ac:dyDescent="0.25">
      <c r="A549" s="75"/>
      <c r="B549" s="75"/>
      <c r="C549" s="75"/>
      <c r="D549" s="75"/>
      <c r="E549" s="75"/>
      <c r="F549" s="75"/>
      <c r="G549" s="75"/>
      <c r="H549" s="75"/>
      <c r="I549" s="75"/>
      <c r="J549" s="75"/>
      <c r="K549" s="76"/>
    </row>
    <row r="550" spans="1:11" s="68" customFormat="1" x14ac:dyDescent="0.25">
      <c r="A550" s="75"/>
      <c r="B550" s="75"/>
      <c r="C550" s="75"/>
      <c r="D550" s="75"/>
      <c r="E550" s="75"/>
      <c r="F550" s="75"/>
      <c r="G550" s="75"/>
      <c r="H550" s="75"/>
      <c r="I550" s="75"/>
      <c r="J550" s="75"/>
      <c r="K550" s="76"/>
    </row>
    <row r="551" spans="1:11" s="68" customFormat="1" x14ac:dyDescent="0.25">
      <c r="A551" s="75"/>
      <c r="B551" s="75"/>
      <c r="C551" s="75"/>
      <c r="D551" s="75"/>
      <c r="E551" s="75"/>
      <c r="F551" s="75"/>
      <c r="G551" s="75"/>
      <c r="H551" s="75"/>
      <c r="I551" s="75"/>
      <c r="J551" s="75"/>
      <c r="K551" s="76"/>
    </row>
    <row r="552" spans="1:11" s="68" customFormat="1" x14ac:dyDescent="0.25">
      <c r="A552" s="75"/>
      <c r="B552" s="75"/>
      <c r="C552" s="75"/>
      <c r="D552" s="75"/>
      <c r="E552" s="75"/>
      <c r="F552" s="75"/>
      <c r="G552" s="75"/>
      <c r="H552" s="75"/>
      <c r="I552" s="75"/>
      <c r="J552" s="75"/>
      <c r="K552" s="76"/>
    </row>
    <row r="553" spans="1:11" s="68" customFormat="1" x14ac:dyDescent="0.25">
      <c r="A553" s="75"/>
      <c r="B553" s="75"/>
      <c r="C553" s="75"/>
      <c r="D553" s="75"/>
      <c r="E553" s="75"/>
      <c r="F553" s="75"/>
      <c r="G553" s="75"/>
      <c r="H553" s="75"/>
      <c r="I553" s="75"/>
      <c r="J553" s="75"/>
      <c r="K553" s="76"/>
    </row>
    <row r="554" spans="1:11" s="68" customFormat="1" x14ac:dyDescent="0.25">
      <c r="A554" s="75"/>
      <c r="B554" s="75"/>
      <c r="C554" s="75"/>
      <c r="D554" s="75"/>
      <c r="E554" s="75"/>
      <c r="F554" s="75"/>
      <c r="G554" s="75"/>
      <c r="H554" s="75"/>
      <c r="I554" s="75"/>
      <c r="J554" s="75"/>
      <c r="K554" s="76"/>
    </row>
    <row r="555" spans="1:11" s="68" customFormat="1" x14ac:dyDescent="0.25">
      <c r="A555" s="75"/>
      <c r="B555" s="75"/>
      <c r="C555" s="75"/>
      <c r="D555" s="75"/>
      <c r="E555" s="75"/>
      <c r="F555" s="75"/>
      <c r="G555" s="75"/>
      <c r="H555" s="75"/>
      <c r="I555" s="75"/>
      <c r="J555" s="75"/>
      <c r="K555" s="76"/>
    </row>
    <row r="556" spans="1:11" s="68" customFormat="1" x14ac:dyDescent="0.25">
      <c r="A556" s="75"/>
      <c r="B556" s="75"/>
      <c r="C556" s="75"/>
      <c r="D556" s="75"/>
      <c r="E556" s="75"/>
      <c r="F556" s="75"/>
      <c r="G556" s="75"/>
      <c r="H556" s="75"/>
      <c r="I556" s="75"/>
      <c r="J556" s="75"/>
      <c r="K556" s="76"/>
    </row>
    <row r="557" spans="1:11" s="68" customFormat="1" x14ac:dyDescent="0.25">
      <c r="A557" s="75"/>
      <c r="B557" s="75"/>
      <c r="C557" s="75"/>
      <c r="D557" s="75"/>
      <c r="E557" s="75"/>
      <c r="F557" s="75"/>
      <c r="G557" s="75"/>
      <c r="H557" s="75"/>
      <c r="I557" s="75"/>
      <c r="J557" s="75"/>
      <c r="K557" s="76"/>
    </row>
    <row r="558" spans="1:11" s="68" customFormat="1" x14ac:dyDescent="0.25">
      <c r="A558" s="75"/>
      <c r="B558" s="75"/>
      <c r="C558" s="75"/>
      <c r="D558" s="75"/>
      <c r="E558" s="75"/>
      <c r="F558" s="75"/>
      <c r="G558" s="75"/>
      <c r="H558" s="75"/>
      <c r="I558" s="75"/>
      <c r="J558" s="75"/>
      <c r="K558" s="76"/>
    </row>
    <row r="559" spans="1:11" s="68" customFormat="1" x14ac:dyDescent="0.25">
      <c r="A559" s="75"/>
      <c r="B559" s="75"/>
      <c r="C559" s="75"/>
      <c r="D559" s="75"/>
      <c r="E559" s="75"/>
      <c r="F559" s="75"/>
      <c r="G559" s="75"/>
      <c r="H559" s="75"/>
      <c r="I559" s="75"/>
      <c r="J559" s="75"/>
      <c r="K559" s="76"/>
    </row>
    <row r="560" spans="1:11" s="68" customFormat="1" x14ac:dyDescent="0.25">
      <c r="A560" s="75"/>
      <c r="B560" s="75"/>
      <c r="C560" s="75"/>
      <c r="D560" s="75"/>
      <c r="E560" s="75"/>
      <c r="F560" s="75"/>
      <c r="G560" s="75"/>
      <c r="H560" s="75"/>
      <c r="I560" s="75"/>
      <c r="J560" s="75"/>
      <c r="K560" s="76"/>
    </row>
    <row r="561" spans="1:11" s="68" customFormat="1" x14ac:dyDescent="0.25">
      <c r="A561" s="75"/>
      <c r="B561" s="75"/>
      <c r="C561" s="75"/>
      <c r="D561" s="75"/>
      <c r="E561" s="75"/>
      <c r="F561" s="75"/>
      <c r="G561" s="75"/>
      <c r="H561" s="75"/>
      <c r="I561" s="75"/>
      <c r="J561" s="75"/>
      <c r="K561" s="76"/>
    </row>
    <row r="562" spans="1:11" s="68" customFormat="1" x14ac:dyDescent="0.25">
      <c r="A562" s="75"/>
      <c r="B562" s="75"/>
      <c r="C562" s="75"/>
      <c r="D562" s="75"/>
      <c r="E562" s="75"/>
      <c r="F562" s="75"/>
      <c r="G562" s="75"/>
      <c r="H562" s="75"/>
      <c r="I562" s="75"/>
      <c r="J562" s="75"/>
      <c r="K562" s="76"/>
    </row>
    <row r="563" spans="1:11" s="68" customFormat="1" x14ac:dyDescent="0.25">
      <c r="A563" s="75"/>
      <c r="B563" s="75"/>
      <c r="C563" s="75"/>
      <c r="D563" s="75"/>
      <c r="E563" s="75"/>
      <c r="F563" s="75"/>
      <c r="G563" s="75"/>
      <c r="H563" s="75"/>
      <c r="I563" s="75"/>
      <c r="J563" s="75"/>
      <c r="K563" s="76"/>
    </row>
    <row r="564" spans="1:11" s="68" customFormat="1" x14ac:dyDescent="0.25">
      <c r="A564" s="75"/>
      <c r="B564" s="75"/>
      <c r="C564" s="75"/>
      <c r="D564" s="75"/>
      <c r="E564" s="75"/>
      <c r="F564" s="75"/>
      <c r="G564" s="75"/>
      <c r="H564" s="75"/>
      <c r="I564" s="75"/>
      <c r="J564" s="75"/>
      <c r="K564" s="76"/>
    </row>
    <row r="565" spans="1:11" s="68" customFormat="1" x14ac:dyDescent="0.25">
      <c r="A565" s="75"/>
      <c r="B565" s="75"/>
      <c r="C565" s="75"/>
      <c r="D565" s="75"/>
      <c r="E565" s="75"/>
      <c r="F565" s="75"/>
      <c r="G565" s="75"/>
      <c r="H565" s="75"/>
      <c r="I565" s="75"/>
      <c r="J565" s="75"/>
      <c r="K565" s="76"/>
    </row>
    <row r="566" spans="1:11" s="68" customFormat="1" x14ac:dyDescent="0.25">
      <c r="A566" s="75"/>
      <c r="B566" s="75"/>
      <c r="C566" s="75"/>
      <c r="D566" s="75"/>
      <c r="E566" s="75"/>
      <c r="F566" s="75"/>
      <c r="G566" s="75"/>
      <c r="H566" s="75"/>
      <c r="I566" s="75"/>
      <c r="J566" s="75"/>
      <c r="K566" s="76"/>
    </row>
    <row r="567" spans="1:11" s="68" customFormat="1" x14ac:dyDescent="0.25">
      <c r="A567" s="75"/>
      <c r="B567" s="75"/>
      <c r="C567" s="75"/>
      <c r="D567" s="75"/>
      <c r="E567" s="75"/>
      <c r="F567" s="75"/>
      <c r="G567" s="75"/>
      <c r="H567" s="75"/>
      <c r="I567" s="75"/>
      <c r="J567" s="75"/>
      <c r="K567" s="76"/>
    </row>
    <row r="568" spans="1:11" s="68" customFormat="1" x14ac:dyDescent="0.25">
      <c r="A568" s="75"/>
      <c r="B568" s="75"/>
      <c r="C568" s="75"/>
      <c r="D568" s="75"/>
      <c r="E568" s="75"/>
      <c r="F568" s="75"/>
      <c r="G568" s="75"/>
      <c r="H568" s="75"/>
      <c r="I568" s="75"/>
      <c r="J568" s="75"/>
      <c r="K568" s="76"/>
    </row>
    <row r="569" spans="1:11" s="68" customFormat="1" x14ac:dyDescent="0.25">
      <c r="A569" s="75"/>
      <c r="B569" s="75"/>
      <c r="C569" s="75"/>
      <c r="D569" s="75"/>
      <c r="E569" s="75"/>
      <c r="F569" s="75"/>
      <c r="G569" s="75"/>
      <c r="H569" s="75"/>
      <c r="I569" s="75"/>
      <c r="J569" s="75"/>
      <c r="K569" s="76"/>
    </row>
    <row r="570" spans="1:11" s="68" customFormat="1" x14ac:dyDescent="0.25">
      <c r="A570" s="75"/>
      <c r="B570" s="75"/>
      <c r="C570" s="75"/>
      <c r="D570" s="75"/>
      <c r="E570" s="75"/>
      <c r="F570" s="75"/>
      <c r="G570" s="75"/>
      <c r="H570" s="75"/>
      <c r="I570" s="75"/>
      <c r="J570" s="75"/>
      <c r="K570" s="76"/>
    </row>
    <row r="571" spans="1:11" s="68" customFormat="1" x14ac:dyDescent="0.25">
      <c r="A571" s="75"/>
      <c r="B571" s="75"/>
      <c r="C571" s="75"/>
      <c r="D571" s="75"/>
      <c r="E571" s="75"/>
      <c r="F571" s="75"/>
      <c r="G571" s="75"/>
      <c r="H571" s="75"/>
      <c r="I571" s="75"/>
      <c r="J571" s="75"/>
      <c r="K571" s="76"/>
    </row>
    <row r="572" spans="1:11" s="68" customFormat="1" x14ac:dyDescent="0.25">
      <c r="A572" s="75"/>
      <c r="B572" s="75"/>
      <c r="C572" s="75"/>
      <c r="D572" s="75"/>
      <c r="E572" s="75"/>
      <c r="F572" s="75"/>
      <c r="G572" s="75"/>
      <c r="H572" s="75"/>
      <c r="I572" s="75"/>
      <c r="J572" s="75"/>
      <c r="K572" s="76"/>
    </row>
    <row r="573" spans="1:11" s="68" customFormat="1" x14ac:dyDescent="0.25">
      <c r="A573" s="75"/>
      <c r="B573" s="75"/>
      <c r="C573" s="75"/>
      <c r="D573" s="75"/>
      <c r="E573" s="75"/>
      <c r="F573" s="75"/>
      <c r="G573" s="75"/>
      <c r="H573" s="75"/>
      <c r="I573" s="75"/>
      <c r="J573" s="75"/>
      <c r="K573" s="76"/>
    </row>
    <row r="574" spans="1:11" s="68" customFormat="1" x14ac:dyDescent="0.25">
      <c r="A574" s="75"/>
      <c r="B574" s="75"/>
      <c r="C574" s="75"/>
      <c r="D574" s="75"/>
      <c r="E574" s="75"/>
      <c r="F574" s="75"/>
      <c r="G574" s="75"/>
      <c r="H574" s="75"/>
      <c r="I574" s="75"/>
      <c r="J574" s="75"/>
      <c r="K574" s="76"/>
    </row>
    <row r="575" spans="1:11" s="68" customFormat="1" x14ac:dyDescent="0.25">
      <c r="A575" s="75"/>
      <c r="B575" s="75"/>
      <c r="C575" s="75"/>
      <c r="D575" s="75"/>
      <c r="E575" s="75"/>
      <c r="F575" s="75"/>
      <c r="G575" s="75"/>
      <c r="H575" s="75"/>
      <c r="I575" s="75"/>
      <c r="J575" s="75"/>
      <c r="K575" s="76"/>
    </row>
    <row r="576" spans="1:11" s="68" customFormat="1" x14ac:dyDescent="0.25">
      <c r="A576" s="75"/>
      <c r="B576" s="75"/>
      <c r="C576" s="75"/>
      <c r="D576" s="75"/>
      <c r="E576" s="75"/>
      <c r="F576" s="75"/>
      <c r="G576" s="75"/>
      <c r="H576" s="75"/>
      <c r="I576" s="75"/>
      <c r="J576" s="75"/>
      <c r="K576" s="76"/>
    </row>
    <row r="577" spans="1:11" s="68" customFormat="1" x14ac:dyDescent="0.25">
      <c r="A577" s="75"/>
      <c r="B577" s="75"/>
      <c r="C577" s="75"/>
      <c r="D577" s="75"/>
      <c r="E577" s="75"/>
      <c r="F577" s="75"/>
      <c r="G577" s="75"/>
      <c r="H577" s="75"/>
      <c r="I577" s="75"/>
      <c r="J577" s="75"/>
      <c r="K577" s="76"/>
    </row>
    <row r="578" spans="1:11" s="68" customFormat="1" x14ac:dyDescent="0.25">
      <c r="A578" s="75"/>
      <c r="B578" s="75"/>
      <c r="C578" s="75"/>
      <c r="D578" s="75"/>
      <c r="E578" s="75"/>
      <c r="F578" s="75"/>
      <c r="G578" s="75"/>
      <c r="H578" s="75"/>
      <c r="I578" s="75"/>
      <c r="J578" s="75"/>
      <c r="K578" s="76"/>
    </row>
    <row r="579" spans="1:11" s="68" customFormat="1" x14ac:dyDescent="0.25">
      <c r="A579" s="75"/>
      <c r="B579" s="75"/>
      <c r="C579" s="75"/>
      <c r="D579" s="75"/>
      <c r="E579" s="75"/>
      <c r="F579" s="75"/>
      <c r="G579" s="75"/>
      <c r="H579" s="75"/>
      <c r="I579" s="75"/>
      <c r="J579" s="75"/>
      <c r="K579" s="76"/>
    </row>
    <row r="580" spans="1:11" s="68" customFormat="1" x14ac:dyDescent="0.25">
      <c r="A580" s="75"/>
      <c r="B580" s="75"/>
      <c r="C580" s="75"/>
      <c r="D580" s="75"/>
      <c r="E580" s="75"/>
      <c r="F580" s="75"/>
      <c r="G580" s="75"/>
      <c r="H580" s="75"/>
      <c r="I580" s="75"/>
      <c r="J580" s="75"/>
      <c r="K580" s="76"/>
    </row>
    <row r="581" spans="1:11" s="68" customFormat="1" x14ac:dyDescent="0.25">
      <c r="A581" s="75"/>
      <c r="B581" s="75"/>
      <c r="C581" s="75"/>
      <c r="D581" s="75"/>
      <c r="E581" s="75"/>
      <c r="F581" s="75"/>
      <c r="G581" s="75"/>
      <c r="H581" s="75"/>
      <c r="I581" s="75"/>
      <c r="J581" s="75"/>
      <c r="K581" s="76"/>
    </row>
    <row r="582" spans="1:11" s="68" customFormat="1" x14ac:dyDescent="0.25">
      <c r="A582" s="75"/>
      <c r="B582" s="75"/>
      <c r="C582" s="75"/>
      <c r="D582" s="75"/>
      <c r="E582" s="75"/>
      <c r="F582" s="75"/>
      <c r="G582" s="75"/>
      <c r="H582" s="75"/>
      <c r="I582" s="75"/>
      <c r="J582" s="75"/>
      <c r="K582" s="76"/>
    </row>
    <row r="583" spans="1:11" s="68" customFormat="1" x14ac:dyDescent="0.25">
      <c r="A583" s="75"/>
      <c r="B583" s="75"/>
      <c r="C583" s="75"/>
      <c r="D583" s="75"/>
      <c r="E583" s="75"/>
      <c r="F583" s="75"/>
      <c r="G583" s="75"/>
      <c r="H583" s="75"/>
      <c r="I583" s="75"/>
      <c r="J583" s="75"/>
      <c r="K583" s="76"/>
    </row>
    <row r="584" spans="1:11" s="68" customFormat="1" x14ac:dyDescent="0.25">
      <c r="A584" s="75"/>
      <c r="B584" s="75"/>
      <c r="C584" s="75"/>
      <c r="D584" s="75"/>
      <c r="E584" s="75"/>
      <c r="F584" s="75"/>
      <c r="G584" s="75"/>
      <c r="H584" s="75"/>
      <c r="I584" s="75"/>
      <c r="J584" s="75"/>
      <c r="K584" s="76"/>
    </row>
    <row r="585" spans="1:11" s="68" customFormat="1" x14ac:dyDescent="0.25">
      <c r="A585" s="75"/>
      <c r="B585" s="75"/>
      <c r="C585" s="75"/>
      <c r="D585" s="75"/>
      <c r="E585" s="75"/>
      <c r="F585" s="75"/>
      <c r="G585" s="75"/>
      <c r="H585" s="75"/>
      <c r="I585" s="75"/>
      <c r="J585" s="75"/>
      <c r="K585" s="76"/>
    </row>
    <row r="586" spans="1:11" s="68" customFormat="1" x14ac:dyDescent="0.25">
      <c r="A586" s="75"/>
      <c r="B586" s="75"/>
      <c r="C586" s="75"/>
      <c r="D586" s="75"/>
      <c r="E586" s="75"/>
      <c r="F586" s="75"/>
      <c r="G586" s="75"/>
      <c r="H586" s="75"/>
      <c r="I586" s="75"/>
      <c r="J586" s="75"/>
      <c r="K586" s="76"/>
    </row>
    <row r="587" spans="1:11" s="68" customFormat="1" x14ac:dyDescent="0.25">
      <c r="A587" s="75"/>
      <c r="B587" s="75"/>
      <c r="C587" s="75"/>
      <c r="D587" s="75"/>
      <c r="E587" s="75"/>
      <c r="F587" s="75"/>
      <c r="G587" s="75"/>
      <c r="H587" s="75"/>
      <c r="I587" s="75"/>
      <c r="J587" s="75"/>
      <c r="K587" s="76"/>
    </row>
    <row r="588" spans="1:11" s="68" customFormat="1" x14ac:dyDescent="0.25">
      <c r="A588" s="75"/>
      <c r="B588" s="75"/>
      <c r="C588" s="75"/>
      <c r="D588" s="75"/>
      <c r="E588" s="75"/>
      <c r="F588" s="75"/>
      <c r="G588" s="75"/>
      <c r="H588" s="75"/>
      <c r="I588" s="75"/>
      <c r="J588" s="75"/>
      <c r="K588" s="76"/>
    </row>
    <row r="589" spans="1:11" s="68" customFormat="1" x14ac:dyDescent="0.25">
      <c r="A589" s="75"/>
      <c r="B589" s="75"/>
      <c r="C589" s="75"/>
      <c r="D589" s="75"/>
      <c r="E589" s="75"/>
      <c r="F589" s="75"/>
      <c r="G589" s="75"/>
      <c r="H589" s="75"/>
      <c r="I589" s="75"/>
      <c r="J589" s="75"/>
      <c r="K589" s="76"/>
    </row>
    <row r="590" spans="1:11" s="68" customFormat="1" x14ac:dyDescent="0.25">
      <c r="A590" s="75"/>
      <c r="B590" s="75"/>
      <c r="C590" s="75"/>
      <c r="D590" s="75"/>
      <c r="E590" s="75"/>
      <c r="F590" s="75"/>
      <c r="G590" s="75"/>
      <c r="H590" s="75"/>
      <c r="I590" s="75"/>
      <c r="J590" s="75"/>
      <c r="K590" s="76"/>
    </row>
    <row r="591" spans="1:11" s="68" customFormat="1" x14ac:dyDescent="0.25">
      <c r="A591" s="75"/>
      <c r="B591" s="75"/>
      <c r="C591" s="75"/>
      <c r="D591" s="75"/>
      <c r="E591" s="75"/>
      <c r="F591" s="75"/>
      <c r="G591" s="75"/>
      <c r="H591" s="75"/>
      <c r="I591" s="75"/>
      <c r="J591" s="75"/>
      <c r="K591" s="76"/>
    </row>
    <row r="592" spans="1:11" s="68" customFormat="1" x14ac:dyDescent="0.25">
      <c r="A592" s="75"/>
      <c r="B592" s="75"/>
      <c r="C592" s="75"/>
      <c r="D592" s="75"/>
      <c r="E592" s="75"/>
      <c r="F592" s="75"/>
      <c r="G592" s="75"/>
      <c r="H592" s="75"/>
      <c r="I592" s="75"/>
      <c r="J592" s="75"/>
      <c r="K592" s="76"/>
    </row>
    <row r="593" spans="1:11" s="68" customFormat="1" x14ac:dyDescent="0.25">
      <c r="A593" s="75"/>
      <c r="B593" s="75"/>
      <c r="C593" s="75"/>
      <c r="D593" s="75"/>
      <c r="E593" s="75"/>
      <c r="F593" s="75"/>
      <c r="G593" s="75"/>
      <c r="H593" s="75"/>
      <c r="I593" s="75"/>
      <c r="J593" s="75"/>
      <c r="K593" s="76"/>
    </row>
    <row r="594" spans="1:11" s="68" customFormat="1" x14ac:dyDescent="0.25">
      <c r="A594" s="75"/>
      <c r="B594" s="75"/>
      <c r="C594" s="75"/>
      <c r="D594" s="75"/>
      <c r="E594" s="75"/>
      <c r="F594" s="75"/>
      <c r="G594" s="75"/>
      <c r="H594" s="75"/>
      <c r="I594" s="75"/>
      <c r="J594" s="75"/>
      <c r="K594" s="76"/>
    </row>
    <row r="595" spans="1:11" s="68" customFormat="1" x14ac:dyDescent="0.25">
      <c r="A595" s="75"/>
      <c r="B595" s="75"/>
      <c r="C595" s="75"/>
      <c r="D595" s="75"/>
      <c r="E595" s="75"/>
      <c r="F595" s="75"/>
      <c r="G595" s="75"/>
      <c r="H595" s="75"/>
      <c r="I595" s="75"/>
      <c r="J595" s="75"/>
      <c r="K595" s="76"/>
    </row>
    <row r="596" spans="1:11" s="68" customFormat="1" x14ac:dyDescent="0.25">
      <c r="A596" s="75"/>
      <c r="B596" s="75"/>
      <c r="C596" s="75"/>
      <c r="D596" s="75"/>
      <c r="E596" s="75"/>
      <c r="F596" s="75"/>
      <c r="G596" s="75"/>
      <c r="H596" s="75"/>
      <c r="I596" s="75"/>
      <c r="J596" s="75"/>
      <c r="K596" s="76"/>
    </row>
    <row r="597" spans="1:11" s="68" customFormat="1" x14ac:dyDescent="0.25">
      <c r="A597" s="75"/>
      <c r="B597" s="75"/>
      <c r="C597" s="75"/>
      <c r="D597" s="75"/>
      <c r="E597" s="75"/>
      <c r="F597" s="75"/>
      <c r="G597" s="75"/>
      <c r="H597" s="75"/>
      <c r="I597" s="75"/>
      <c r="J597" s="75"/>
      <c r="K597" s="76"/>
    </row>
    <row r="598" spans="1:11" s="68" customFormat="1" x14ac:dyDescent="0.25">
      <c r="A598" s="75"/>
      <c r="B598" s="75"/>
      <c r="C598" s="75"/>
      <c r="D598" s="75"/>
      <c r="E598" s="75"/>
      <c r="F598" s="75"/>
      <c r="G598" s="75"/>
      <c r="H598" s="75"/>
      <c r="I598" s="75"/>
      <c r="J598" s="75"/>
      <c r="K598" s="76"/>
    </row>
    <row r="599" spans="1:11" s="68" customFormat="1" x14ac:dyDescent="0.25">
      <c r="A599" s="75"/>
      <c r="B599" s="75"/>
      <c r="C599" s="75"/>
      <c r="D599" s="75"/>
      <c r="E599" s="75"/>
      <c r="F599" s="75"/>
      <c r="G599" s="75"/>
      <c r="H599" s="75"/>
      <c r="I599" s="75"/>
      <c r="J599" s="75"/>
      <c r="K599" s="76"/>
    </row>
    <row r="600" spans="1:11" s="68" customFormat="1" x14ac:dyDescent="0.25">
      <c r="A600" s="75"/>
      <c r="B600" s="75"/>
      <c r="C600" s="75"/>
      <c r="D600" s="75"/>
      <c r="E600" s="75"/>
      <c r="F600" s="75"/>
      <c r="G600" s="75"/>
      <c r="H600" s="75"/>
      <c r="I600" s="75"/>
      <c r="J600" s="75"/>
      <c r="K600" s="76"/>
    </row>
    <row r="601" spans="1:11" s="68" customFormat="1" x14ac:dyDescent="0.25">
      <c r="A601" s="75"/>
      <c r="B601" s="75"/>
      <c r="C601" s="75"/>
      <c r="D601" s="75"/>
      <c r="E601" s="75"/>
      <c r="F601" s="75"/>
      <c r="G601" s="75"/>
      <c r="H601" s="75"/>
      <c r="I601" s="75"/>
      <c r="J601" s="75"/>
      <c r="K601" s="76"/>
    </row>
    <row r="602" spans="1:11" s="68" customFormat="1" x14ac:dyDescent="0.25">
      <c r="A602" s="75"/>
      <c r="B602" s="75"/>
      <c r="C602" s="75"/>
      <c r="D602" s="75"/>
      <c r="E602" s="75"/>
      <c r="F602" s="75"/>
      <c r="G602" s="75"/>
      <c r="H602" s="75"/>
      <c r="I602" s="75"/>
      <c r="J602" s="75"/>
      <c r="K602" s="76"/>
    </row>
    <row r="603" spans="1:11" s="68" customFormat="1" x14ac:dyDescent="0.25">
      <c r="A603" s="75"/>
      <c r="B603" s="75"/>
      <c r="C603" s="75"/>
      <c r="D603" s="75"/>
      <c r="E603" s="75"/>
      <c r="F603" s="75"/>
      <c r="G603" s="75"/>
      <c r="H603" s="75"/>
      <c r="I603" s="75"/>
      <c r="J603" s="75"/>
      <c r="K603" s="76"/>
    </row>
    <row r="604" spans="1:11" s="68" customFormat="1" x14ac:dyDescent="0.25">
      <c r="A604" s="75"/>
      <c r="B604" s="75"/>
      <c r="C604" s="75"/>
      <c r="D604" s="75"/>
      <c r="E604" s="75"/>
      <c r="F604" s="75"/>
      <c r="G604" s="75"/>
      <c r="H604" s="75"/>
      <c r="I604" s="75"/>
      <c r="J604" s="75"/>
      <c r="K604" s="76"/>
    </row>
    <row r="605" spans="1:11" s="68" customFormat="1" x14ac:dyDescent="0.25">
      <c r="A605" s="75"/>
      <c r="B605" s="75"/>
      <c r="C605" s="75"/>
      <c r="D605" s="75"/>
      <c r="E605" s="75"/>
      <c r="F605" s="75"/>
      <c r="G605" s="75"/>
      <c r="H605" s="75"/>
      <c r="I605" s="75"/>
      <c r="J605" s="75"/>
      <c r="K605" s="76"/>
    </row>
    <row r="606" spans="1:11" s="68" customFormat="1" x14ac:dyDescent="0.25">
      <c r="A606" s="75"/>
      <c r="B606" s="75"/>
      <c r="C606" s="75"/>
      <c r="D606" s="75"/>
      <c r="E606" s="75"/>
      <c r="F606" s="75"/>
      <c r="G606" s="75"/>
      <c r="H606" s="75"/>
      <c r="I606" s="75"/>
      <c r="J606" s="75"/>
      <c r="K606" s="76"/>
    </row>
    <row r="607" spans="1:11" s="68" customFormat="1" x14ac:dyDescent="0.25">
      <c r="A607" s="75"/>
      <c r="B607" s="75"/>
      <c r="C607" s="75"/>
      <c r="D607" s="75"/>
      <c r="E607" s="75"/>
      <c r="F607" s="75"/>
      <c r="G607" s="75"/>
      <c r="H607" s="75"/>
      <c r="I607" s="75"/>
      <c r="J607" s="75"/>
      <c r="K607" s="76"/>
    </row>
    <row r="608" spans="1:11" s="68" customFormat="1" x14ac:dyDescent="0.25">
      <c r="A608" s="75"/>
      <c r="B608" s="75"/>
      <c r="C608" s="75"/>
      <c r="D608" s="75"/>
      <c r="E608" s="75"/>
      <c r="F608" s="75"/>
      <c r="G608" s="75"/>
      <c r="H608" s="75"/>
      <c r="I608" s="75"/>
      <c r="J608" s="75"/>
      <c r="K608" s="76"/>
    </row>
    <row r="609" spans="1:11" s="68" customFormat="1" x14ac:dyDescent="0.25">
      <c r="A609" s="75"/>
      <c r="B609" s="75"/>
      <c r="C609" s="75"/>
      <c r="D609" s="75"/>
      <c r="E609" s="75"/>
      <c r="F609" s="75"/>
      <c r="G609" s="75"/>
      <c r="H609" s="75"/>
      <c r="I609" s="75"/>
      <c r="J609" s="75"/>
      <c r="K609" s="76"/>
    </row>
    <row r="610" spans="1:11" s="68" customFormat="1" x14ac:dyDescent="0.25">
      <c r="A610" s="75"/>
      <c r="B610" s="75"/>
      <c r="C610" s="75"/>
      <c r="D610" s="75"/>
      <c r="E610" s="75"/>
      <c r="F610" s="75"/>
      <c r="G610" s="75"/>
      <c r="H610" s="75"/>
      <c r="I610" s="75"/>
      <c r="J610" s="75"/>
      <c r="K610" s="76"/>
    </row>
    <row r="611" spans="1:11" s="68" customFormat="1" x14ac:dyDescent="0.25">
      <c r="A611" s="75"/>
      <c r="B611" s="75"/>
      <c r="C611" s="75"/>
      <c r="D611" s="75"/>
      <c r="E611" s="75"/>
      <c r="F611" s="75"/>
      <c r="G611" s="75"/>
      <c r="H611" s="75"/>
      <c r="I611" s="75"/>
      <c r="J611" s="75"/>
      <c r="K611" s="76"/>
    </row>
    <row r="612" spans="1:11" s="68" customFormat="1" x14ac:dyDescent="0.25">
      <c r="A612" s="75"/>
      <c r="B612" s="75"/>
      <c r="C612" s="75"/>
      <c r="D612" s="75"/>
      <c r="E612" s="75"/>
      <c r="F612" s="75"/>
      <c r="G612" s="75"/>
      <c r="H612" s="75"/>
      <c r="I612" s="75"/>
      <c r="J612" s="75"/>
      <c r="K612" s="76"/>
    </row>
    <row r="613" spans="1:11" s="68" customFormat="1" x14ac:dyDescent="0.25">
      <c r="A613" s="75"/>
      <c r="B613" s="75"/>
      <c r="C613" s="75"/>
      <c r="D613" s="75"/>
      <c r="E613" s="75"/>
      <c r="F613" s="75"/>
      <c r="G613" s="75"/>
      <c r="H613" s="75"/>
      <c r="I613" s="75"/>
      <c r="J613" s="75"/>
      <c r="K613" s="76"/>
    </row>
    <row r="614" spans="1:11" s="68" customFormat="1" x14ac:dyDescent="0.25">
      <c r="A614" s="75"/>
      <c r="B614" s="75"/>
      <c r="C614" s="75"/>
      <c r="D614" s="75"/>
      <c r="E614" s="75"/>
      <c r="F614" s="75"/>
      <c r="G614" s="75"/>
      <c r="H614" s="75"/>
      <c r="I614" s="75"/>
      <c r="J614" s="75"/>
      <c r="K614" s="76"/>
    </row>
    <row r="615" spans="1:11" s="68" customFormat="1" x14ac:dyDescent="0.25">
      <c r="A615" s="75"/>
      <c r="B615" s="75"/>
      <c r="C615" s="75"/>
      <c r="D615" s="75"/>
      <c r="E615" s="75"/>
      <c r="F615" s="75"/>
      <c r="G615" s="75"/>
      <c r="H615" s="75"/>
      <c r="I615" s="75"/>
      <c r="J615" s="75"/>
      <c r="K615" s="76"/>
    </row>
    <row r="616" spans="1:11" s="68" customFormat="1" x14ac:dyDescent="0.25">
      <c r="A616" s="75"/>
      <c r="B616" s="75"/>
      <c r="C616" s="75"/>
      <c r="D616" s="75"/>
      <c r="E616" s="75"/>
      <c r="F616" s="75"/>
      <c r="G616" s="75"/>
      <c r="H616" s="75"/>
      <c r="I616" s="75"/>
      <c r="J616" s="75"/>
      <c r="K616" s="76"/>
    </row>
    <row r="617" spans="1:11" s="68" customFormat="1" x14ac:dyDescent="0.25">
      <c r="A617" s="75"/>
      <c r="B617" s="75"/>
      <c r="C617" s="75"/>
      <c r="D617" s="75"/>
      <c r="E617" s="75"/>
      <c r="F617" s="75"/>
      <c r="G617" s="75"/>
      <c r="H617" s="75"/>
      <c r="I617" s="75"/>
      <c r="J617" s="75"/>
      <c r="K617" s="76"/>
    </row>
    <row r="618" spans="1:11" s="68" customFormat="1" x14ac:dyDescent="0.25">
      <c r="A618" s="75"/>
      <c r="B618" s="75"/>
      <c r="C618" s="75"/>
      <c r="D618" s="75"/>
      <c r="E618" s="75"/>
      <c r="F618" s="75"/>
      <c r="G618" s="75"/>
      <c r="H618" s="75"/>
      <c r="I618" s="75"/>
      <c r="J618" s="75"/>
      <c r="K618" s="76"/>
    </row>
    <row r="619" spans="1:11" s="68" customFormat="1" x14ac:dyDescent="0.25">
      <c r="A619" s="75"/>
      <c r="B619" s="75"/>
      <c r="C619" s="75"/>
      <c r="D619" s="75"/>
      <c r="E619" s="75"/>
      <c r="F619" s="75"/>
      <c r="G619" s="75"/>
      <c r="H619" s="75"/>
      <c r="I619" s="75"/>
      <c r="J619" s="75"/>
      <c r="K619" s="76"/>
    </row>
    <row r="620" spans="1:11" s="68" customFormat="1" x14ac:dyDescent="0.25">
      <c r="A620" s="75"/>
      <c r="B620" s="75"/>
      <c r="C620" s="75"/>
      <c r="D620" s="75"/>
      <c r="E620" s="75"/>
      <c r="F620" s="75"/>
      <c r="G620" s="75"/>
      <c r="H620" s="75"/>
      <c r="I620" s="75"/>
      <c r="J620" s="75"/>
      <c r="K620" s="76"/>
    </row>
    <row r="621" spans="1:11" s="68" customFormat="1" x14ac:dyDescent="0.25">
      <c r="A621" s="75"/>
      <c r="B621" s="75"/>
      <c r="C621" s="75"/>
      <c r="D621" s="75"/>
      <c r="E621" s="75"/>
      <c r="F621" s="75"/>
      <c r="G621" s="75"/>
      <c r="H621" s="75"/>
      <c r="I621" s="75"/>
      <c r="J621" s="75"/>
      <c r="K621" s="76"/>
    </row>
    <row r="622" spans="1:11" s="68" customFormat="1" x14ac:dyDescent="0.25">
      <c r="A622" s="75"/>
      <c r="B622" s="75"/>
      <c r="C622" s="75"/>
      <c r="D622" s="75"/>
      <c r="E622" s="75"/>
      <c r="F622" s="75"/>
      <c r="G622" s="75"/>
      <c r="H622" s="75"/>
      <c r="I622" s="75"/>
      <c r="J622" s="75"/>
      <c r="K622" s="76"/>
    </row>
    <row r="623" spans="1:11" s="68" customFormat="1" x14ac:dyDescent="0.25">
      <c r="A623" s="75"/>
      <c r="B623" s="75"/>
      <c r="C623" s="75"/>
      <c r="D623" s="75"/>
      <c r="E623" s="75"/>
      <c r="F623" s="75"/>
      <c r="G623" s="75"/>
      <c r="H623" s="75"/>
      <c r="I623" s="75"/>
      <c r="J623" s="75"/>
      <c r="K623" s="76"/>
    </row>
    <row r="624" spans="1:11" s="68" customFormat="1" x14ac:dyDescent="0.25">
      <c r="A624" s="75"/>
      <c r="B624" s="75"/>
      <c r="C624" s="75"/>
      <c r="D624" s="75"/>
      <c r="E624" s="75"/>
      <c r="F624" s="75"/>
      <c r="G624" s="75"/>
      <c r="H624" s="75"/>
      <c r="I624" s="75"/>
      <c r="J624" s="75"/>
      <c r="K624" s="76"/>
    </row>
    <row r="625" spans="1:11" s="68" customFormat="1" x14ac:dyDescent="0.25">
      <c r="A625" s="75"/>
      <c r="B625" s="75"/>
      <c r="C625" s="75"/>
      <c r="D625" s="75"/>
      <c r="E625" s="75"/>
      <c r="F625" s="75"/>
      <c r="G625" s="75"/>
      <c r="H625" s="75"/>
      <c r="I625" s="75"/>
      <c r="J625" s="75"/>
      <c r="K625" s="76"/>
    </row>
    <row r="626" spans="1:11" s="68" customFormat="1" x14ac:dyDescent="0.25">
      <c r="A626" s="75"/>
      <c r="B626" s="75"/>
      <c r="C626" s="75"/>
      <c r="D626" s="75"/>
      <c r="E626" s="75"/>
      <c r="F626" s="75"/>
      <c r="G626" s="75"/>
      <c r="H626" s="75"/>
      <c r="I626" s="75"/>
      <c r="J626" s="75"/>
      <c r="K626" s="76"/>
    </row>
    <row r="627" spans="1:11" s="68" customFormat="1" x14ac:dyDescent="0.25">
      <c r="A627" s="75"/>
      <c r="B627" s="75"/>
      <c r="C627" s="75"/>
      <c r="D627" s="75"/>
      <c r="E627" s="75"/>
      <c r="F627" s="75"/>
      <c r="G627" s="75"/>
      <c r="H627" s="75"/>
      <c r="I627" s="75"/>
      <c r="J627" s="75"/>
      <c r="K627" s="76"/>
    </row>
    <row r="628" spans="1:11" s="68" customFormat="1" x14ac:dyDescent="0.25">
      <c r="A628" s="75"/>
      <c r="B628" s="75"/>
      <c r="C628" s="75"/>
      <c r="D628" s="75"/>
      <c r="E628" s="75"/>
      <c r="F628" s="75"/>
      <c r="G628" s="75"/>
      <c r="H628" s="75"/>
      <c r="I628" s="75"/>
      <c r="J628" s="75"/>
      <c r="K628" s="76"/>
    </row>
    <row r="629" spans="1:11" s="68" customFormat="1" x14ac:dyDescent="0.25">
      <c r="A629" s="75"/>
      <c r="B629" s="75"/>
      <c r="C629" s="75"/>
      <c r="D629" s="75"/>
      <c r="E629" s="75"/>
      <c r="F629" s="75"/>
      <c r="G629" s="75"/>
      <c r="H629" s="75"/>
      <c r="I629" s="75"/>
      <c r="J629" s="75"/>
      <c r="K629" s="76"/>
    </row>
    <row r="630" spans="1:11" s="68" customFormat="1" x14ac:dyDescent="0.25">
      <c r="A630" s="75"/>
      <c r="B630" s="75"/>
      <c r="C630" s="75"/>
      <c r="D630" s="75"/>
      <c r="E630" s="75"/>
      <c r="F630" s="75"/>
      <c r="G630" s="75"/>
      <c r="H630" s="75"/>
      <c r="I630" s="75"/>
      <c r="J630" s="75"/>
      <c r="K630" s="76"/>
    </row>
    <row r="631" spans="1:11" s="68" customFormat="1" x14ac:dyDescent="0.25">
      <c r="A631" s="75"/>
      <c r="B631" s="75"/>
      <c r="C631" s="75"/>
      <c r="D631" s="75"/>
      <c r="E631" s="75"/>
      <c r="F631" s="75"/>
      <c r="G631" s="75"/>
      <c r="H631" s="75"/>
      <c r="I631" s="75"/>
      <c r="J631" s="75"/>
      <c r="K631" s="76"/>
    </row>
    <row r="632" spans="1:11" s="68" customFormat="1" x14ac:dyDescent="0.25">
      <c r="A632" s="75"/>
      <c r="B632" s="75"/>
      <c r="C632" s="75"/>
      <c r="D632" s="75"/>
      <c r="E632" s="75"/>
      <c r="F632" s="75"/>
      <c r="G632" s="75"/>
      <c r="H632" s="75"/>
      <c r="I632" s="75"/>
      <c r="J632" s="75"/>
      <c r="K632" s="76"/>
    </row>
    <row r="633" spans="1:11" s="68" customFormat="1" x14ac:dyDescent="0.25">
      <c r="A633" s="75"/>
      <c r="B633" s="75"/>
      <c r="C633" s="75"/>
      <c r="D633" s="75"/>
      <c r="E633" s="75"/>
      <c r="F633" s="75"/>
      <c r="G633" s="75"/>
      <c r="H633" s="75"/>
      <c r="I633" s="75"/>
      <c r="J633" s="75"/>
      <c r="K633" s="76"/>
    </row>
    <row r="634" spans="1:11" s="68" customFormat="1" x14ac:dyDescent="0.25">
      <c r="A634" s="75"/>
      <c r="B634" s="75"/>
      <c r="C634" s="75"/>
      <c r="D634" s="75"/>
      <c r="E634" s="75"/>
      <c r="F634" s="75"/>
      <c r="G634" s="75"/>
      <c r="H634" s="75"/>
      <c r="I634" s="75"/>
      <c r="J634" s="75"/>
      <c r="K634" s="76"/>
    </row>
    <row r="635" spans="1:11" s="68" customFormat="1" x14ac:dyDescent="0.25">
      <c r="A635" s="75"/>
      <c r="B635" s="75"/>
      <c r="C635" s="75"/>
      <c r="D635" s="75"/>
      <c r="E635" s="75"/>
      <c r="F635" s="75"/>
      <c r="G635" s="75"/>
      <c r="H635" s="75"/>
      <c r="I635" s="75"/>
      <c r="J635" s="75"/>
      <c r="K635" s="76"/>
    </row>
    <row r="636" spans="1:11" s="68" customFormat="1" x14ac:dyDescent="0.25">
      <c r="A636" s="75"/>
      <c r="B636" s="75"/>
      <c r="C636" s="75"/>
      <c r="D636" s="75"/>
      <c r="E636" s="75"/>
      <c r="F636" s="75"/>
      <c r="G636" s="75"/>
      <c r="H636" s="75"/>
      <c r="I636" s="75"/>
      <c r="J636" s="75"/>
      <c r="K636" s="76"/>
    </row>
    <row r="637" spans="1:11" s="68" customFormat="1" x14ac:dyDescent="0.25">
      <c r="A637" s="75"/>
      <c r="B637" s="75"/>
      <c r="C637" s="75"/>
      <c r="D637" s="75"/>
      <c r="E637" s="75"/>
      <c r="F637" s="75"/>
      <c r="G637" s="75"/>
      <c r="H637" s="75"/>
      <c r="I637" s="75"/>
      <c r="J637" s="75"/>
      <c r="K637" s="76"/>
    </row>
    <row r="638" spans="1:11" s="68" customFormat="1" x14ac:dyDescent="0.25">
      <c r="A638" s="75"/>
      <c r="B638" s="75"/>
      <c r="C638" s="75"/>
      <c r="D638" s="75"/>
      <c r="E638" s="75"/>
      <c r="F638" s="75"/>
      <c r="G638" s="75"/>
      <c r="H638" s="75"/>
      <c r="I638" s="75"/>
      <c r="J638" s="75"/>
      <c r="K638" s="76"/>
    </row>
    <row r="639" spans="1:11" s="68" customFormat="1" x14ac:dyDescent="0.25">
      <c r="A639" s="75"/>
      <c r="B639" s="75"/>
      <c r="C639" s="75"/>
      <c r="D639" s="75"/>
      <c r="E639" s="75"/>
      <c r="F639" s="75"/>
      <c r="G639" s="75"/>
      <c r="H639" s="75"/>
      <c r="I639" s="75"/>
      <c r="J639" s="75"/>
      <c r="K639" s="76"/>
    </row>
    <row r="640" spans="1:11" s="68" customFormat="1" x14ac:dyDescent="0.25">
      <c r="A640" s="75"/>
      <c r="B640" s="75"/>
      <c r="C640" s="75"/>
      <c r="D640" s="75"/>
      <c r="E640" s="75"/>
      <c r="F640" s="75"/>
      <c r="G640" s="75"/>
      <c r="H640" s="75"/>
      <c r="I640" s="75"/>
      <c r="J640" s="75"/>
      <c r="K640" s="76"/>
    </row>
    <row r="641" spans="1:11" s="68" customFormat="1" x14ac:dyDescent="0.25">
      <c r="A641" s="75"/>
      <c r="B641" s="75"/>
      <c r="C641" s="75"/>
      <c r="D641" s="75"/>
      <c r="E641" s="75"/>
      <c r="F641" s="75"/>
      <c r="G641" s="75"/>
      <c r="H641" s="75"/>
      <c r="I641" s="75"/>
      <c r="J641" s="75"/>
      <c r="K641" s="76"/>
    </row>
    <row r="642" spans="1:11" s="68" customFormat="1" x14ac:dyDescent="0.25">
      <c r="A642" s="75"/>
      <c r="B642" s="75"/>
      <c r="C642" s="75"/>
      <c r="D642" s="75"/>
      <c r="E642" s="75"/>
      <c r="F642" s="75"/>
      <c r="G642" s="75"/>
      <c r="H642" s="75"/>
      <c r="I642" s="75"/>
      <c r="J642" s="75"/>
      <c r="K642" s="76"/>
    </row>
    <row r="643" spans="1:11" s="68" customFormat="1" x14ac:dyDescent="0.25">
      <c r="A643" s="75"/>
      <c r="B643" s="75"/>
      <c r="C643" s="75"/>
      <c r="D643" s="75"/>
      <c r="E643" s="75"/>
      <c r="F643" s="75"/>
      <c r="G643" s="75"/>
      <c r="H643" s="75"/>
      <c r="I643" s="75"/>
      <c r="J643" s="75"/>
      <c r="K643" s="76"/>
    </row>
    <row r="644" spans="1:11" s="68" customFormat="1" x14ac:dyDescent="0.25">
      <c r="A644" s="75"/>
      <c r="B644" s="75"/>
      <c r="C644" s="75"/>
      <c r="D644" s="75"/>
      <c r="E644" s="75"/>
      <c r="F644" s="75"/>
      <c r="G644" s="75"/>
      <c r="H644" s="75"/>
      <c r="I644" s="75"/>
      <c r="J644" s="75"/>
      <c r="K644" s="76"/>
    </row>
    <row r="645" spans="1:11" s="68" customFormat="1" x14ac:dyDescent="0.25">
      <c r="A645" s="75"/>
      <c r="B645" s="75"/>
      <c r="C645" s="75"/>
      <c r="D645" s="75"/>
      <c r="E645" s="75"/>
      <c r="F645" s="75"/>
      <c r="G645" s="75"/>
      <c r="H645" s="75"/>
      <c r="I645" s="75"/>
      <c r="J645" s="75"/>
      <c r="K645" s="76"/>
    </row>
    <row r="646" spans="1:11" s="68" customFormat="1" x14ac:dyDescent="0.25">
      <c r="A646" s="75"/>
      <c r="B646" s="75"/>
      <c r="C646" s="75"/>
      <c r="D646" s="75"/>
      <c r="E646" s="75"/>
      <c r="F646" s="75"/>
      <c r="G646" s="75"/>
      <c r="H646" s="75"/>
      <c r="I646" s="75"/>
      <c r="J646" s="75"/>
      <c r="K646" s="76"/>
    </row>
    <row r="647" spans="1:11" s="68" customFormat="1" x14ac:dyDescent="0.25">
      <c r="A647" s="75"/>
      <c r="B647" s="75"/>
      <c r="C647" s="75"/>
      <c r="D647" s="75"/>
      <c r="E647" s="75"/>
      <c r="F647" s="75"/>
      <c r="G647" s="75"/>
      <c r="H647" s="75"/>
      <c r="I647" s="75"/>
      <c r="J647" s="75"/>
      <c r="K647" s="76"/>
    </row>
    <row r="648" spans="1:11" s="68" customFormat="1" x14ac:dyDescent="0.25">
      <c r="A648" s="75"/>
      <c r="B648" s="75"/>
      <c r="C648" s="75"/>
      <c r="D648" s="75"/>
      <c r="E648" s="75"/>
      <c r="F648" s="75"/>
      <c r="G648" s="75"/>
      <c r="H648" s="75"/>
      <c r="I648" s="75"/>
      <c r="J648" s="75"/>
      <c r="K648" s="76"/>
    </row>
    <row r="649" spans="1:11" s="68" customFormat="1" x14ac:dyDescent="0.25">
      <c r="A649" s="75"/>
      <c r="B649" s="75"/>
      <c r="C649" s="75"/>
      <c r="D649" s="75"/>
      <c r="E649" s="75"/>
      <c r="F649" s="75"/>
      <c r="G649" s="75"/>
      <c r="H649" s="75"/>
      <c r="I649" s="75"/>
      <c r="J649" s="75"/>
      <c r="K649" s="76"/>
    </row>
    <row r="650" spans="1:11" s="68" customFormat="1" x14ac:dyDescent="0.25">
      <c r="A650" s="75"/>
      <c r="B650" s="75"/>
      <c r="C650" s="75"/>
      <c r="D650" s="75"/>
      <c r="E650" s="75"/>
      <c r="F650" s="75"/>
      <c r="G650" s="75"/>
      <c r="H650" s="75"/>
      <c r="I650" s="75"/>
      <c r="J650" s="75"/>
      <c r="K650" s="76"/>
    </row>
    <row r="651" spans="1:11" s="68" customFormat="1" x14ac:dyDescent="0.25">
      <c r="A651" s="75"/>
      <c r="B651" s="75"/>
      <c r="C651" s="75"/>
      <c r="D651" s="75"/>
      <c r="E651" s="75"/>
      <c r="F651" s="75"/>
      <c r="G651" s="75"/>
      <c r="H651" s="75"/>
      <c r="I651" s="75"/>
      <c r="J651" s="75"/>
      <c r="K651" s="76"/>
    </row>
    <row r="652" spans="1:11" s="68" customFormat="1" x14ac:dyDescent="0.25">
      <c r="A652" s="75"/>
      <c r="B652" s="75"/>
      <c r="C652" s="75"/>
      <c r="D652" s="75"/>
      <c r="E652" s="75"/>
      <c r="F652" s="75"/>
      <c r="G652" s="75"/>
      <c r="H652" s="75"/>
      <c r="I652" s="75"/>
      <c r="J652" s="75"/>
      <c r="K652" s="76"/>
    </row>
    <row r="653" spans="1:11" s="68" customFormat="1" x14ac:dyDescent="0.25">
      <c r="A653" s="75"/>
      <c r="B653" s="75"/>
      <c r="C653" s="75"/>
      <c r="D653" s="75"/>
      <c r="E653" s="75"/>
      <c r="F653" s="75"/>
      <c r="G653" s="75"/>
      <c r="H653" s="75"/>
      <c r="I653" s="75"/>
      <c r="J653" s="75"/>
      <c r="K653" s="76"/>
    </row>
    <row r="654" spans="1:11" s="68" customFormat="1" x14ac:dyDescent="0.25">
      <c r="A654" s="75"/>
      <c r="B654" s="75"/>
      <c r="C654" s="75"/>
      <c r="D654" s="75"/>
      <c r="E654" s="75"/>
      <c r="F654" s="75"/>
      <c r="G654" s="75"/>
      <c r="H654" s="75"/>
      <c r="I654" s="75"/>
      <c r="J654" s="75"/>
      <c r="K654" s="76"/>
    </row>
    <row r="655" spans="1:11" s="68" customFormat="1" x14ac:dyDescent="0.25">
      <c r="A655" s="75"/>
      <c r="B655" s="75"/>
      <c r="C655" s="75"/>
      <c r="D655" s="75"/>
      <c r="E655" s="75"/>
      <c r="F655" s="75"/>
      <c r="G655" s="75"/>
      <c r="H655" s="75"/>
      <c r="I655" s="75"/>
      <c r="J655" s="75"/>
      <c r="K655" s="76"/>
    </row>
    <row r="656" spans="1:11" s="68" customFormat="1" x14ac:dyDescent="0.25">
      <c r="A656" s="75"/>
      <c r="B656" s="75"/>
      <c r="C656" s="75"/>
      <c r="D656" s="75"/>
      <c r="E656" s="75"/>
      <c r="F656" s="75"/>
      <c r="G656" s="75"/>
      <c r="H656" s="75"/>
      <c r="I656" s="75"/>
      <c r="J656" s="75"/>
      <c r="K656" s="76"/>
    </row>
    <row r="657" spans="1:11" s="68" customFormat="1" x14ac:dyDescent="0.25">
      <c r="A657" s="75"/>
      <c r="B657" s="75"/>
      <c r="C657" s="75"/>
      <c r="D657" s="75"/>
      <c r="E657" s="75"/>
      <c r="F657" s="75"/>
      <c r="G657" s="75"/>
      <c r="H657" s="75"/>
      <c r="I657" s="75"/>
      <c r="J657" s="75"/>
      <c r="K657" s="76"/>
    </row>
    <row r="658" spans="1:11" s="68" customFormat="1" x14ac:dyDescent="0.25">
      <c r="A658" s="75"/>
      <c r="B658" s="75"/>
      <c r="C658" s="75"/>
      <c r="D658" s="75"/>
      <c r="E658" s="75"/>
      <c r="F658" s="75"/>
      <c r="G658" s="75"/>
      <c r="H658" s="75"/>
      <c r="I658" s="75"/>
      <c r="J658" s="75"/>
      <c r="K658" s="76"/>
    </row>
    <row r="659" spans="1:11" s="68" customFormat="1" x14ac:dyDescent="0.25">
      <c r="A659" s="75"/>
      <c r="B659" s="75"/>
      <c r="C659" s="75"/>
      <c r="D659" s="75"/>
      <c r="E659" s="75"/>
      <c r="F659" s="75"/>
      <c r="G659" s="75"/>
      <c r="H659" s="75"/>
      <c r="I659" s="75"/>
      <c r="J659" s="75"/>
      <c r="K659" s="76"/>
    </row>
    <row r="660" spans="1:11" s="68" customFormat="1" x14ac:dyDescent="0.25">
      <c r="A660" s="75"/>
      <c r="B660" s="75"/>
      <c r="C660" s="75"/>
      <c r="D660" s="75"/>
      <c r="E660" s="75"/>
      <c r="F660" s="75"/>
      <c r="G660" s="75"/>
      <c r="H660" s="75"/>
      <c r="I660" s="75"/>
      <c r="J660" s="75"/>
      <c r="K660" s="76"/>
    </row>
    <row r="661" spans="1:11" s="68" customFormat="1" x14ac:dyDescent="0.25">
      <c r="A661" s="75"/>
      <c r="B661" s="75"/>
      <c r="C661" s="75"/>
      <c r="D661" s="75"/>
      <c r="E661" s="75"/>
      <c r="F661" s="75"/>
      <c r="G661" s="75"/>
      <c r="H661" s="75"/>
      <c r="I661" s="75"/>
      <c r="J661" s="75"/>
      <c r="K661" s="76"/>
    </row>
    <row r="662" spans="1:11" s="68" customFormat="1" x14ac:dyDescent="0.25">
      <c r="A662" s="75"/>
      <c r="B662" s="75"/>
      <c r="C662" s="75"/>
      <c r="D662" s="75"/>
      <c r="E662" s="75"/>
      <c r="F662" s="75"/>
      <c r="G662" s="75"/>
      <c r="H662" s="75"/>
      <c r="I662" s="75"/>
      <c r="J662" s="75"/>
      <c r="K662" s="76"/>
    </row>
    <row r="663" spans="1:11" s="68" customFormat="1" x14ac:dyDescent="0.25">
      <c r="A663" s="75"/>
      <c r="B663" s="75"/>
      <c r="C663" s="75"/>
      <c r="D663" s="75"/>
      <c r="E663" s="75"/>
      <c r="F663" s="75"/>
      <c r="G663" s="75"/>
      <c r="H663" s="75"/>
      <c r="I663" s="75"/>
      <c r="J663" s="75"/>
      <c r="K663" s="76"/>
    </row>
    <row r="664" spans="1:11" s="68" customFormat="1" x14ac:dyDescent="0.25">
      <c r="A664" s="75"/>
      <c r="B664" s="75"/>
      <c r="C664" s="75"/>
      <c r="D664" s="75"/>
      <c r="E664" s="75"/>
      <c r="F664" s="75"/>
      <c r="G664" s="75"/>
      <c r="H664" s="75"/>
      <c r="I664" s="75"/>
      <c r="J664" s="75"/>
      <c r="K664" s="76"/>
    </row>
    <row r="665" spans="1:11" s="68" customFormat="1" x14ac:dyDescent="0.25">
      <c r="A665" s="75"/>
      <c r="B665" s="75"/>
      <c r="C665" s="75"/>
      <c r="D665" s="75"/>
      <c r="E665" s="75"/>
      <c r="F665" s="75"/>
      <c r="G665" s="75"/>
      <c r="H665" s="75"/>
      <c r="I665" s="75"/>
      <c r="J665" s="75"/>
      <c r="K665" s="76"/>
    </row>
    <row r="666" spans="1:11" s="68" customFormat="1" x14ac:dyDescent="0.25">
      <c r="A666" s="75"/>
      <c r="B666" s="75"/>
      <c r="C666" s="75"/>
      <c r="D666" s="75"/>
      <c r="E666" s="75"/>
      <c r="F666" s="75"/>
      <c r="G666" s="75"/>
      <c r="H666" s="75"/>
      <c r="I666" s="75"/>
      <c r="J666" s="75"/>
      <c r="K666" s="76"/>
    </row>
    <row r="667" spans="1:11" s="68" customFormat="1" x14ac:dyDescent="0.25">
      <c r="A667" s="75"/>
      <c r="B667" s="75"/>
      <c r="C667" s="75"/>
      <c r="D667" s="75"/>
      <c r="E667" s="75"/>
      <c r="F667" s="75"/>
      <c r="G667" s="75"/>
      <c r="H667" s="75"/>
      <c r="I667" s="75"/>
      <c r="J667" s="75"/>
      <c r="K667" s="76"/>
    </row>
    <row r="668" spans="1:11" s="68" customFormat="1" x14ac:dyDescent="0.25">
      <c r="A668" s="75"/>
      <c r="B668" s="75"/>
      <c r="C668" s="75"/>
      <c r="D668" s="75"/>
      <c r="E668" s="75"/>
      <c r="F668" s="75"/>
      <c r="G668" s="75"/>
      <c r="H668" s="75"/>
      <c r="I668" s="75"/>
      <c r="J668" s="75"/>
      <c r="K668" s="76"/>
    </row>
    <row r="669" spans="1:11" s="68" customFormat="1" x14ac:dyDescent="0.25">
      <c r="A669" s="75"/>
      <c r="B669" s="75"/>
      <c r="C669" s="75"/>
      <c r="D669" s="75"/>
      <c r="E669" s="75"/>
      <c r="F669" s="75"/>
      <c r="G669" s="75"/>
      <c r="H669" s="75"/>
      <c r="I669" s="75"/>
      <c r="J669" s="75"/>
      <c r="K669" s="76"/>
    </row>
    <row r="670" spans="1:11" s="68" customFormat="1" x14ac:dyDescent="0.25">
      <c r="A670" s="75"/>
      <c r="B670" s="75"/>
      <c r="C670" s="75"/>
      <c r="D670" s="75"/>
      <c r="E670" s="75"/>
      <c r="F670" s="75"/>
      <c r="G670" s="75"/>
      <c r="H670" s="75"/>
      <c r="I670" s="75"/>
      <c r="J670" s="75"/>
      <c r="K670" s="76"/>
    </row>
    <row r="671" spans="1:11" s="68" customFormat="1" x14ac:dyDescent="0.25">
      <c r="A671" s="75"/>
      <c r="B671" s="75"/>
      <c r="C671" s="75"/>
      <c r="D671" s="75"/>
      <c r="E671" s="75"/>
      <c r="F671" s="75"/>
      <c r="G671" s="75"/>
      <c r="H671" s="75"/>
      <c r="I671" s="75"/>
      <c r="J671" s="75"/>
      <c r="K671" s="76"/>
    </row>
    <row r="672" spans="1:11" s="68" customFormat="1" x14ac:dyDescent="0.25">
      <c r="A672" s="75"/>
      <c r="B672" s="75"/>
      <c r="C672" s="75"/>
      <c r="D672" s="75"/>
      <c r="E672" s="75"/>
      <c r="F672" s="75"/>
      <c r="G672" s="75"/>
      <c r="H672" s="75"/>
      <c r="I672" s="75"/>
      <c r="J672" s="75"/>
      <c r="K672" s="76"/>
    </row>
    <row r="673" spans="1:11" s="68" customFormat="1" x14ac:dyDescent="0.25">
      <c r="A673" s="75"/>
      <c r="B673" s="75"/>
      <c r="C673" s="75"/>
      <c r="D673" s="75"/>
      <c r="E673" s="75"/>
      <c r="F673" s="75"/>
      <c r="G673" s="75"/>
      <c r="H673" s="75"/>
      <c r="I673" s="75"/>
      <c r="J673" s="75"/>
      <c r="K673" s="76"/>
    </row>
    <row r="674" spans="1:11" s="68" customFormat="1" x14ac:dyDescent="0.25">
      <c r="A674" s="75"/>
      <c r="B674" s="75"/>
      <c r="C674" s="75"/>
      <c r="D674" s="75"/>
      <c r="E674" s="75"/>
      <c r="F674" s="75"/>
      <c r="G674" s="75"/>
      <c r="H674" s="75"/>
      <c r="I674" s="75"/>
      <c r="J674" s="75"/>
      <c r="K674" s="76"/>
    </row>
    <row r="675" spans="1:11" s="68" customFormat="1" x14ac:dyDescent="0.25">
      <c r="A675" s="75"/>
      <c r="B675" s="75"/>
      <c r="C675" s="75"/>
      <c r="D675" s="75"/>
      <c r="E675" s="75"/>
      <c r="F675" s="75"/>
      <c r="G675" s="75"/>
      <c r="H675" s="75"/>
      <c r="I675" s="75"/>
      <c r="J675" s="75"/>
      <c r="K675" s="76"/>
    </row>
    <row r="676" spans="1:11" s="68" customFormat="1" x14ac:dyDescent="0.25">
      <c r="A676" s="75"/>
      <c r="B676" s="75"/>
      <c r="C676" s="75"/>
      <c r="D676" s="75"/>
      <c r="E676" s="75"/>
      <c r="F676" s="75"/>
      <c r="G676" s="75"/>
      <c r="H676" s="75"/>
      <c r="I676" s="75"/>
      <c r="J676" s="75"/>
      <c r="K676" s="76"/>
    </row>
    <row r="677" spans="1:11" s="68" customFormat="1" x14ac:dyDescent="0.25">
      <c r="A677" s="75"/>
      <c r="B677" s="75"/>
      <c r="C677" s="75"/>
      <c r="D677" s="75"/>
      <c r="E677" s="75"/>
      <c r="F677" s="75"/>
      <c r="G677" s="75"/>
      <c r="H677" s="75"/>
      <c r="I677" s="75"/>
      <c r="J677" s="75"/>
      <c r="K677" s="76"/>
    </row>
    <row r="678" spans="1:11" s="68" customFormat="1" x14ac:dyDescent="0.25">
      <c r="A678" s="75"/>
      <c r="B678" s="75"/>
      <c r="C678" s="75"/>
      <c r="D678" s="75"/>
      <c r="E678" s="75"/>
      <c r="F678" s="75"/>
      <c r="G678" s="75"/>
      <c r="H678" s="75"/>
      <c r="I678" s="75"/>
      <c r="J678" s="75"/>
      <c r="K678" s="76"/>
    </row>
    <row r="679" spans="1:11" s="68" customFormat="1" x14ac:dyDescent="0.25">
      <c r="A679" s="75"/>
      <c r="B679" s="75"/>
      <c r="C679" s="75"/>
      <c r="D679" s="75"/>
      <c r="E679" s="75"/>
      <c r="F679" s="75"/>
      <c r="G679" s="75"/>
      <c r="H679" s="75"/>
      <c r="I679" s="75"/>
      <c r="J679" s="75"/>
      <c r="K679" s="76"/>
    </row>
    <row r="680" spans="1:11" s="68" customFormat="1" x14ac:dyDescent="0.25">
      <c r="A680" s="75"/>
      <c r="B680" s="75"/>
      <c r="C680" s="75"/>
      <c r="D680" s="75"/>
      <c r="E680" s="75"/>
      <c r="F680" s="75"/>
      <c r="G680" s="75"/>
      <c r="H680" s="75"/>
      <c r="I680" s="75"/>
      <c r="J680" s="75"/>
      <c r="K680" s="76"/>
    </row>
    <row r="681" spans="1:11" s="68" customFormat="1" x14ac:dyDescent="0.25">
      <c r="A681" s="75"/>
      <c r="B681" s="75"/>
      <c r="C681" s="75"/>
      <c r="D681" s="75"/>
      <c r="E681" s="75"/>
      <c r="F681" s="75"/>
      <c r="G681" s="75"/>
      <c r="H681" s="75"/>
      <c r="I681" s="75"/>
      <c r="J681" s="75"/>
      <c r="K681" s="76"/>
    </row>
    <row r="682" spans="1:11" s="68" customFormat="1" x14ac:dyDescent="0.25">
      <c r="A682" s="75"/>
      <c r="B682" s="75"/>
      <c r="C682" s="75"/>
      <c r="D682" s="75"/>
      <c r="E682" s="75"/>
      <c r="F682" s="75"/>
      <c r="G682" s="75"/>
      <c r="H682" s="75"/>
      <c r="I682" s="75"/>
      <c r="J682" s="75"/>
      <c r="K682" s="76"/>
    </row>
    <row r="683" spans="1:11" s="68" customFormat="1" x14ac:dyDescent="0.25">
      <c r="A683" s="75"/>
      <c r="B683" s="75"/>
      <c r="C683" s="75"/>
      <c r="D683" s="75"/>
      <c r="E683" s="75"/>
      <c r="F683" s="75"/>
      <c r="G683" s="75"/>
      <c r="H683" s="75"/>
      <c r="I683" s="75"/>
      <c r="J683" s="75"/>
      <c r="K683" s="76"/>
    </row>
    <row r="684" spans="1:11" s="68" customFormat="1" x14ac:dyDescent="0.25">
      <c r="A684" s="75"/>
      <c r="B684" s="75"/>
      <c r="C684" s="75"/>
      <c r="D684" s="75"/>
      <c r="E684" s="75"/>
      <c r="F684" s="75"/>
      <c r="G684" s="75"/>
      <c r="H684" s="75"/>
      <c r="I684" s="75"/>
      <c r="J684" s="75"/>
      <c r="K684" s="76"/>
    </row>
    <row r="685" spans="1:11" s="68" customFormat="1" x14ac:dyDescent="0.25">
      <c r="A685" s="75"/>
      <c r="B685" s="75"/>
      <c r="C685" s="75"/>
      <c r="D685" s="75"/>
      <c r="E685" s="75"/>
      <c r="F685" s="75"/>
      <c r="G685" s="75"/>
      <c r="H685" s="75"/>
      <c r="I685" s="75"/>
      <c r="J685" s="75"/>
      <c r="K685" s="76"/>
    </row>
    <row r="686" spans="1:11" s="68" customFormat="1" x14ac:dyDescent="0.25">
      <c r="A686" s="75"/>
      <c r="B686" s="75"/>
      <c r="C686" s="75"/>
      <c r="D686" s="75"/>
      <c r="E686" s="75"/>
      <c r="F686" s="75"/>
      <c r="G686" s="75"/>
      <c r="H686" s="75"/>
      <c r="I686" s="75"/>
      <c r="J686" s="75"/>
      <c r="K686" s="76"/>
    </row>
    <row r="687" spans="1:11" s="68" customFormat="1" x14ac:dyDescent="0.25">
      <c r="A687" s="75"/>
      <c r="B687" s="75"/>
      <c r="C687" s="75"/>
      <c r="D687" s="75"/>
      <c r="E687" s="75"/>
      <c r="F687" s="75"/>
      <c r="G687" s="75"/>
      <c r="H687" s="75"/>
      <c r="I687" s="75"/>
      <c r="J687" s="75"/>
      <c r="K687" s="76"/>
    </row>
    <row r="688" spans="1:11" s="68" customFormat="1" x14ac:dyDescent="0.25">
      <c r="A688" s="75"/>
      <c r="B688" s="75"/>
      <c r="C688" s="75"/>
      <c r="D688" s="75"/>
      <c r="E688" s="75"/>
      <c r="F688" s="75"/>
      <c r="G688" s="75"/>
      <c r="H688" s="75"/>
      <c r="I688" s="75"/>
      <c r="J688" s="75"/>
      <c r="K688" s="76"/>
    </row>
    <row r="689" spans="1:11" s="68" customFormat="1" x14ac:dyDescent="0.25">
      <c r="A689" s="75"/>
      <c r="B689" s="75"/>
      <c r="C689" s="75"/>
      <c r="D689" s="75"/>
      <c r="E689" s="75"/>
      <c r="F689" s="75"/>
      <c r="G689" s="75"/>
      <c r="H689" s="75"/>
      <c r="I689" s="75"/>
      <c r="J689" s="75"/>
      <c r="K689" s="76"/>
    </row>
    <row r="690" spans="1:11" s="68" customFormat="1" x14ac:dyDescent="0.25">
      <c r="A690" s="75"/>
      <c r="B690" s="75"/>
      <c r="C690" s="75"/>
      <c r="D690" s="75"/>
      <c r="E690" s="75"/>
      <c r="F690" s="75"/>
      <c r="G690" s="75"/>
      <c r="H690" s="75"/>
      <c r="I690" s="75"/>
      <c r="J690" s="75"/>
      <c r="K690" s="76"/>
    </row>
    <row r="691" spans="1:11" s="68" customFormat="1" x14ac:dyDescent="0.25">
      <c r="A691" s="75"/>
      <c r="B691" s="75"/>
      <c r="C691" s="75"/>
      <c r="D691" s="75"/>
      <c r="E691" s="75"/>
      <c r="F691" s="75"/>
      <c r="G691" s="75"/>
      <c r="H691" s="75"/>
      <c r="I691" s="75"/>
      <c r="J691" s="75"/>
      <c r="K691" s="76"/>
    </row>
    <row r="692" spans="1:11" s="68" customFormat="1" x14ac:dyDescent="0.25">
      <c r="A692" s="75"/>
      <c r="B692" s="75"/>
      <c r="C692" s="75"/>
      <c r="D692" s="75"/>
      <c r="E692" s="75"/>
      <c r="F692" s="75"/>
      <c r="G692" s="75"/>
      <c r="H692" s="75"/>
      <c r="I692" s="75"/>
      <c r="J692" s="75"/>
      <c r="K692" s="76"/>
    </row>
    <row r="693" spans="1:11" s="68" customFormat="1" x14ac:dyDescent="0.25">
      <c r="A693" s="75"/>
      <c r="B693" s="75"/>
      <c r="C693" s="75"/>
      <c r="D693" s="75"/>
      <c r="E693" s="75"/>
      <c r="F693" s="75"/>
      <c r="G693" s="75"/>
      <c r="H693" s="75"/>
      <c r="I693" s="75"/>
      <c r="J693" s="75"/>
      <c r="K693" s="76"/>
    </row>
    <row r="694" spans="1:11" s="68" customFormat="1" x14ac:dyDescent="0.25">
      <c r="A694" s="75"/>
      <c r="B694" s="75"/>
      <c r="C694" s="75"/>
      <c r="D694" s="75"/>
      <c r="E694" s="75"/>
      <c r="F694" s="75"/>
      <c r="G694" s="75"/>
      <c r="H694" s="75"/>
      <c r="I694" s="75"/>
      <c r="J694" s="75"/>
      <c r="K694" s="76"/>
    </row>
    <row r="695" spans="1:11" s="68" customFormat="1" x14ac:dyDescent="0.25">
      <c r="A695" s="75"/>
      <c r="B695" s="75"/>
      <c r="C695" s="75"/>
      <c r="D695" s="75"/>
      <c r="E695" s="75"/>
      <c r="F695" s="75"/>
      <c r="G695" s="75"/>
      <c r="H695" s="75"/>
      <c r="I695" s="75"/>
      <c r="J695" s="75"/>
      <c r="K695" s="76"/>
    </row>
    <row r="696" spans="1:11" s="68" customFormat="1" x14ac:dyDescent="0.25">
      <c r="A696" s="75"/>
      <c r="B696" s="75"/>
      <c r="C696" s="75"/>
      <c r="D696" s="75"/>
      <c r="E696" s="75"/>
      <c r="F696" s="75"/>
      <c r="G696" s="75"/>
      <c r="H696" s="75"/>
      <c r="I696" s="75"/>
      <c r="J696" s="75"/>
      <c r="K696" s="76"/>
    </row>
    <row r="697" spans="1:11" s="68" customFormat="1" x14ac:dyDescent="0.25">
      <c r="A697" s="75"/>
      <c r="B697" s="75"/>
      <c r="C697" s="75"/>
      <c r="D697" s="75"/>
      <c r="E697" s="75"/>
      <c r="F697" s="75"/>
      <c r="G697" s="75"/>
      <c r="H697" s="75"/>
      <c r="I697" s="75"/>
      <c r="J697" s="75"/>
      <c r="K697" s="76"/>
    </row>
    <row r="698" spans="1:11" s="68" customFormat="1" x14ac:dyDescent="0.25">
      <c r="A698" s="75"/>
      <c r="B698" s="75"/>
      <c r="C698" s="75"/>
      <c r="D698" s="75"/>
      <c r="E698" s="75"/>
      <c r="F698" s="75"/>
      <c r="G698" s="75"/>
      <c r="H698" s="75"/>
      <c r="I698" s="75"/>
      <c r="J698" s="75"/>
      <c r="K698" s="76"/>
    </row>
    <row r="699" spans="1:11" s="68" customFormat="1" x14ac:dyDescent="0.25">
      <c r="A699" s="75"/>
      <c r="B699" s="75"/>
      <c r="C699" s="75"/>
      <c r="D699" s="75"/>
      <c r="E699" s="75"/>
      <c r="F699" s="75"/>
      <c r="G699" s="75"/>
      <c r="H699" s="75"/>
      <c r="I699" s="75"/>
      <c r="J699" s="75"/>
      <c r="K699" s="76"/>
    </row>
    <row r="700" spans="1:11" s="68" customFormat="1" x14ac:dyDescent="0.25">
      <c r="A700" s="75"/>
      <c r="B700" s="75"/>
      <c r="C700" s="75"/>
      <c r="D700" s="75"/>
      <c r="E700" s="75"/>
      <c r="F700" s="75"/>
      <c r="G700" s="75"/>
      <c r="H700" s="75"/>
      <c r="I700" s="75"/>
      <c r="J700" s="75"/>
      <c r="K700" s="76"/>
    </row>
    <row r="701" spans="1:11" s="68" customFormat="1" x14ac:dyDescent="0.25">
      <c r="A701" s="75"/>
      <c r="B701" s="75"/>
      <c r="C701" s="75"/>
      <c r="D701" s="75"/>
      <c r="E701" s="75"/>
      <c r="F701" s="75"/>
      <c r="G701" s="75"/>
      <c r="H701" s="75"/>
      <c r="I701" s="75"/>
      <c r="J701" s="75"/>
      <c r="K701" s="76"/>
    </row>
    <row r="702" spans="1:11" s="68" customFormat="1" x14ac:dyDescent="0.25">
      <c r="A702" s="75"/>
      <c r="B702" s="75"/>
      <c r="C702" s="75"/>
      <c r="D702" s="75"/>
      <c r="E702" s="75"/>
      <c r="F702" s="75"/>
      <c r="G702" s="75"/>
      <c r="H702" s="75"/>
      <c r="I702" s="75"/>
      <c r="J702" s="75"/>
      <c r="K702" s="76"/>
    </row>
    <row r="703" spans="1:11" s="68" customFormat="1" x14ac:dyDescent="0.25">
      <c r="A703" s="75"/>
      <c r="B703" s="75"/>
      <c r="C703" s="75"/>
      <c r="D703" s="75"/>
      <c r="E703" s="75"/>
      <c r="F703" s="75"/>
      <c r="G703" s="75"/>
      <c r="H703" s="75"/>
      <c r="I703" s="75"/>
      <c r="J703" s="75"/>
      <c r="K703" s="76"/>
    </row>
    <row r="704" spans="1:11" s="68" customFormat="1" x14ac:dyDescent="0.25">
      <c r="A704" s="75"/>
      <c r="B704" s="75"/>
      <c r="C704" s="75"/>
      <c r="D704" s="75"/>
      <c r="E704" s="75"/>
      <c r="F704" s="75"/>
      <c r="G704" s="75"/>
      <c r="H704" s="75"/>
      <c r="I704" s="75"/>
      <c r="J704" s="75"/>
      <c r="K704" s="76"/>
    </row>
    <row r="705" spans="1:11" s="68" customFormat="1" x14ac:dyDescent="0.25">
      <c r="A705" s="75"/>
      <c r="B705" s="75"/>
      <c r="C705" s="75"/>
      <c r="D705" s="75"/>
      <c r="E705" s="75"/>
      <c r="F705" s="75"/>
      <c r="G705" s="75"/>
      <c r="H705" s="75"/>
      <c r="I705" s="75"/>
      <c r="J705" s="75"/>
      <c r="K705" s="76"/>
    </row>
    <row r="706" spans="1:11" s="68" customFormat="1" x14ac:dyDescent="0.25">
      <c r="A706" s="75"/>
      <c r="B706" s="75"/>
      <c r="C706" s="75"/>
      <c r="D706" s="75"/>
      <c r="E706" s="75"/>
      <c r="F706" s="75"/>
      <c r="G706" s="75"/>
      <c r="H706" s="75"/>
      <c r="I706" s="75"/>
      <c r="J706" s="75"/>
      <c r="K706" s="76"/>
    </row>
    <row r="707" spans="1:11" s="68" customFormat="1" x14ac:dyDescent="0.25">
      <c r="A707" s="75"/>
      <c r="B707" s="75"/>
      <c r="C707" s="75"/>
      <c r="D707" s="75"/>
      <c r="E707" s="75"/>
      <c r="F707" s="75"/>
      <c r="G707" s="75"/>
      <c r="H707" s="75"/>
      <c r="I707" s="75"/>
      <c r="J707" s="75"/>
      <c r="K707" s="76"/>
    </row>
    <row r="708" spans="1:11" s="68" customFormat="1" x14ac:dyDescent="0.25">
      <c r="A708" s="75"/>
      <c r="B708" s="75"/>
      <c r="C708" s="75"/>
      <c r="D708" s="75"/>
      <c r="E708" s="75"/>
      <c r="F708" s="75"/>
      <c r="G708" s="75"/>
      <c r="H708" s="75"/>
      <c r="I708" s="75"/>
      <c r="J708" s="75"/>
      <c r="K708" s="76"/>
    </row>
    <row r="709" spans="1:11" s="68" customFormat="1" x14ac:dyDescent="0.25">
      <c r="A709" s="75"/>
      <c r="B709" s="75"/>
      <c r="C709" s="75"/>
      <c r="D709" s="75"/>
      <c r="E709" s="75"/>
      <c r="F709" s="75"/>
      <c r="G709" s="75"/>
      <c r="H709" s="75"/>
      <c r="I709" s="75"/>
      <c r="J709" s="75"/>
      <c r="K709" s="76"/>
    </row>
    <row r="710" spans="1:11" s="68" customFormat="1" x14ac:dyDescent="0.25">
      <c r="A710" s="75"/>
      <c r="B710" s="75"/>
      <c r="C710" s="75"/>
      <c r="D710" s="75"/>
      <c r="E710" s="75"/>
      <c r="F710" s="75"/>
      <c r="G710" s="75"/>
      <c r="H710" s="75"/>
      <c r="I710" s="75"/>
      <c r="J710" s="75"/>
      <c r="K710" s="76"/>
    </row>
    <row r="711" spans="1:11" s="68" customFormat="1" x14ac:dyDescent="0.25">
      <c r="A711" s="75"/>
      <c r="B711" s="75"/>
      <c r="C711" s="75"/>
      <c r="D711" s="75"/>
      <c r="E711" s="75"/>
      <c r="F711" s="75"/>
      <c r="G711" s="75"/>
      <c r="H711" s="75"/>
      <c r="I711" s="75"/>
      <c r="J711" s="75"/>
      <c r="K711" s="76"/>
    </row>
    <row r="712" spans="1:11" s="68" customFormat="1" x14ac:dyDescent="0.25">
      <c r="A712" s="75"/>
      <c r="B712" s="75"/>
      <c r="C712" s="75"/>
      <c r="D712" s="75"/>
      <c r="E712" s="75"/>
      <c r="F712" s="75"/>
      <c r="G712" s="75"/>
      <c r="H712" s="75"/>
      <c r="I712" s="75"/>
      <c r="J712" s="75"/>
      <c r="K712" s="76"/>
    </row>
    <row r="713" spans="1:11" s="68" customFormat="1" x14ac:dyDescent="0.25">
      <c r="A713" s="75"/>
      <c r="B713" s="75"/>
      <c r="C713" s="75"/>
      <c r="D713" s="75"/>
      <c r="E713" s="75"/>
      <c r="F713" s="75"/>
      <c r="G713" s="75"/>
      <c r="H713" s="75"/>
      <c r="I713" s="75"/>
      <c r="J713" s="75"/>
      <c r="K713" s="76"/>
    </row>
    <row r="714" spans="1:11" s="68" customFormat="1" x14ac:dyDescent="0.25">
      <c r="A714" s="75"/>
      <c r="B714" s="75"/>
      <c r="C714" s="75"/>
      <c r="D714" s="75"/>
      <c r="E714" s="75"/>
      <c r="F714" s="75"/>
      <c r="G714" s="75"/>
      <c r="H714" s="75"/>
      <c r="I714" s="75"/>
      <c r="J714" s="75"/>
      <c r="K714" s="76"/>
    </row>
    <row r="715" spans="1:11" s="68" customFormat="1" x14ac:dyDescent="0.25">
      <c r="A715" s="75"/>
      <c r="B715" s="75"/>
      <c r="C715" s="75"/>
      <c r="D715" s="75"/>
      <c r="E715" s="75"/>
      <c r="F715" s="75"/>
      <c r="G715" s="75"/>
      <c r="H715" s="75"/>
      <c r="I715" s="75"/>
      <c r="J715" s="75"/>
      <c r="K715" s="76"/>
    </row>
    <row r="716" spans="1:11" s="68" customFormat="1" x14ac:dyDescent="0.25">
      <c r="A716" s="75"/>
      <c r="B716" s="75"/>
      <c r="C716" s="75"/>
      <c r="D716" s="75"/>
      <c r="E716" s="75"/>
      <c r="F716" s="75"/>
      <c r="G716" s="75"/>
      <c r="H716" s="75"/>
      <c r="I716" s="75"/>
      <c r="J716" s="75"/>
      <c r="K716" s="76"/>
    </row>
    <row r="717" spans="1:11" s="68" customFormat="1" x14ac:dyDescent="0.25">
      <c r="A717" s="75"/>
      <c r="B717" s="75"/>
      <c r="C717" s="75"/>
      <c r="D717" s="75"/>
      <c r="E717" s="75"/>
      <c r="F717" s="75"/>
      <c r="G717" s="75"/>
      <c r="H717" s="75"/>
      <c r="I717" s="75"/>
      <c r="J717" s="75"/>
      <c r="K717" s="76"/>
    </row>
    <row r="718" spans="1:11" s="68" customFormat="1" x14ac:dyDescent="0.25">
      <c r="A718" s="75"/>
      <c r="B718" s="75"/>
      <c r="C718" s="75"/>
      <c r="D718" s="75"/>
      <c r="E718" s="75"/>
      <c r="F718" s="75"/>
      <c r="G718" s="75"/>
      <c r="H718" s="75"/>
      <c r="I718" s="75"/>
      <c r="J718" s="75"/>
      <c r="K718" s="76"/>
    </row>
    <row r="719" spans="1:11" s="68" customFormat="1" x14ac:dyDescent="0.25">
      <c r="A719" s="75"/>
      <c r="B719" s="75"/>
      <c r="C719" s="75"/>
      <c r="D719" s="75"/>
      <c r="E719" s="75"/>
      <c r="F719" s="75"/>
      <c r="G719" s="75"/>
      <c r="H719" s="75"/>
      <c r="I719" s="75"/>
      <c r="J719" s="75"/>
      <c r="K719" s="76"/>
    </row>
    <row r="720" spans="1:11" s="68" customFormat="1" x14ac:dyDescent="0.25">
      <c r="A720" s="75"/>
      <c r="B720" s="75"/>
      <c r="C720" s="75"/>
      <c r="D720" s="75"/>
      <c r="E720" s="75"/>
      <c r="F720" s="75"/>
      <c r="G720" s="75"/>
      <c r="H720" s="75"/>
      <c r="I720" s="75"/>
      <c r="J720" s="75"/>
      <c r="K720" s="76"/>
    </row>
    <row r="721" spans="1:11" s="68" customFormat="1" x14ac:dyDescent="0.25">
      <c r="A721" s="75"/>
      <c r="B721" s="75"/>
      <c r="C721" s="75"/>
      <c r="D721" s="75"/>
      <c r="E721" s="75"/>
      <c r="F721" s="75"/>
      <c r="G721" s="75"/>
      <c r="H721" s="75"/>
      <c r="I721" s="75"/>
      <c r="J721" s="75"/>
      <c r="K721" s="76"/>
    </row>
    <row r="722" spans="1:11" s="68" customFormat="1" x14ac:dyDescent="0.25">
      <c r="A722" s="75"/>
      <c r="B722" s="75"/>
      <c r="C722" s="75"/>
      <c r="D722" s="75"/>
      <c r="E722" s="75"/>
      <c r="F722" s="75"/>
      <c r="G722" s="75"/>
      <c r="H722" s="75"/>
      <c r="I722" s="75"/>
      <c r="J722" s="75"/>
      <c r="K722" s="76"/>
    </row>
    <row r="723" spans="1:11" s="68" customFormat="1" x14ac:dyDescent="0.25">
      <c r="A723" s="75"/>
      <c r="B723" s="75"/>
      <c r="C723" s="75"/>
      <c r="D723" s="75"/>
      <c r="E723" s="75"/>
      <c r="F723" s="75"/>
      <c r="G723" s="75"/>
      <c r="H723" s="75"/>
      <c r="I723" s="75"/>
      <c r="J723" s="75"/>
      <c r="K723" s="76"/>
    </row>
    <row r="724" spans="1:11" s="68" customFormat="1" x14ac:dyDescent="0.25">
      <c r="A724" s="75"/>
      <c r="B724" s="75"/>
      <c r="C724" s="75"/>
      <c r="D724" s="75"/>
      <c r="E724" s="75"/>
      <c r="F724" s="75"/>
      <c r="G724" s="75"/>
      <c r="H724" s="75"/>
      <c r="I724" s="75"/>
      <c r="J724" s="75"/>
      <c r="K724" s="76"/>
    </row>
    <row r="725" spans="1:11" s="68" customFormat="1" x14ac:dyDescent="0.25">
      <c r="A725" s="75"/>
      <c r="B725" s="75"/>
      <c r="C725" s="75"/>
      <c r="D725" s="75"/>
      <c r="E725" s="75"/>
      <c r="F725" s="75"/>
      <c r="G725" s="75"/>
      <c r="H725" s="75"/>
      <c r="I725" s="75"/>
      <c r="J725" s="75"/>
      <c r="K725" s="76"/>
    </row>
    <row r="726" spans="1:11" s="68" customFormat="1" x14ac:dyDescent="0.25">
      <c r="A726" s="75"/>
      <c r="B726" s="75"/>
      <c r="C726" s="75"/>
      <c r="D726" s="75"/>
      <c r="E726" s="75"/>
      <c r="F726" s="75"/>
      <c r="G726" s="75"/>
      <c r="H726" s="75"/>
      <c r="I726" s="75"/>
      <c r="J726" s="75"/>
      <c r="K726" s="76"/>
    </row>
    <row r="727" spans="1:11" s="68" customFormat="1" x14ac:dyDescent="0.25">
      <c r="A727" s="75"/>
      <c r="B727" s="75"/>
      <c r="C727" s="75"/>
      <c r="D727" s="75"/>
      <c r="E727" s="75"/>
      <c r="F727" s="75"/>
      <c r="G727" s="75"/>
      <c r="H727" s="75"/>
      <c r="I727" s="75"/>
      <c r="J727" s="75"/>
      <c r="K727" s="76"/>
    </row>
    <row r="728" spans="1:11" s="68" customFormat="1" x14ac:dyDescent="0.25">
      <c r="A728" s="75"/>
      <c r="B728" s="75"/>
      <c r="C728" s="75"/>
      <c r="D728" s="75"/>
      <c r="E728" s="75"/>
      <c r="F728" s="75"/>
      <c r="G728" s="75"/>
      <c r="H728" s="75"/>
      <c r="I728" s="75"/>
      <c r="J728" s="75"/>
      <c r="K728" s="76"/>
    </row>
    <row r="729" spans="1:11" s="68" customFormat="1" x14ac:dyDescent="0.25">
      <c r="A729" s="75"/>
      <c r="B729" s="75"/>
      <c r="C729" s="75"/>
      <c r="D729" s="75"/>
      <c r="E729" s="75"/>
      <c r="F729" s="75"/>
      <c r="G729" s="75"/>
      <c r="H729" s="75"/>
      <c r="I729" s="75"/>
      <c r="J729" s="75"/>
      <c r="K729" s="76"/>
    </row>
    <row r="730" spans="1:11" s="68" customFormat="1" x14ac:dyDescent="0.25">
      <c r="A730" s="75"/>
      <c r="B730" s="75"/>
      <c r="C730" s="75"/>
      <c r="D730" s="75"/>
      <c r="E730" s="75"/>
      <c r="F730" s="75"/>
      <c r="G730" s="75"/>
      <c r="H730" s="75"/>
      <c r="I730" s="75"/>
      <c r="J730" s="75"/>
      <c r="K730" s="76"/>
    </row>
    <row r="731" spans="1:11" s="68" customFormat="1" x14ac:dyDescent="0.25">
      <c r="A731" s="75"/>
      <c r="B731" s="75"/>
      <c r="C731" s="75"/>
      <c r="D731" s="75"/>
      <c r="E731" s="75"/>
      <c r="F731" s="75"/>
      <c r="G731" s="75"/>
      <c r="H731" s="75"/>
      <c r="I731" s="75"/>
      <c r="J731" s="75"/>
      <c r="K731" s="76"/>
    </row>
    <row r="732" spans="1:11" s="68" customFormat="1" x14ac:dyDescent="0.25">
      <c r="A732" s="75"/>
      <c r="B732" s="75"/>
      <c r="C732" s="75"/>
      <c r="D732" s="75"/>
      <c r="E732" s="75"/>
      <c r="F732" s="75"/>
      <c r="G732" s="75"/>
      <c r="H732" s="75"/>
      <c r="I732" s="75"/>
      <c r="J732" s="75"/>
      <c r="K732" s="76"/>
    </row>
    <row r="733" spans="1:11" s="68" customFormat="1" x14ac:dyDescent="0.25">
      <c r="A733" s="75"/>
      <c r="B733" s="75"/>
      <c r="C733" s="75"/>
      <c r="D733" s="75"/>
      <c r="E733" s="75"/>
      <c r="F733" s="75"/>
      <c r="G733" s="75"/>
      <c r="H733" s="75"/>
      <c r="I733" s="75"/>
      <c r="J733" s="75"/>
      <c r="K733" s="76"/>
    </row>
    <row r="734" spans="1:11" s="68" customFormat="1" x14ac:dyDescent="0.25">
      <c r="A734" s="75"/>
      <c r="B734" s="75"/>
      <c r="C734" s="75"/>
      <c r="D734" s="75"/>
      <c r="E734" s="75"/>
      <c r="F734" s="75"/>
      <c r="G734" s="75"/>
      <c r="H734" s="75"/>
      <c r="I734" s="75"/>
      <c r="J734" s="75"/>
      <c r="K734" s="76"/>
    </row>
    <row r="735" spans="1:11" s="68" customFormat="1" x14ac:dyDescent="0.25">
      <c r="A735" s="75"/>
      <c r="B735" s="75"/>
      <c r="C735" s="75"/>
      <c r="D735" s="75"/>
      <c r="E735" s="75"/>
      <c r="F735" s="75"/>
      <c r="G735" s="75"/>
      <c r="H735" s="75"/>
      <c r="I735" s="75"/>
      <c r="J735" s="75"/>
      <c r="K735" s="76"/>
    </row>
    <row r="736" spans="1:11" s="68" customFormat="1" x14ac:dyDescent="0.25">
      <c r="A736" s="75"/>
      <c r="B736" s="75"/>
      <c r="C736" s="75"/>
      <c r="D736" s="75"/>
      <c r="E736" s="75"/>
      <c r="F736" s="75"/>
      <c r="G736" s="75"/>
      <c r="H736" s="75"/>
      <c r="I736" s="75"/>
      <c r="J736" s="75"/>
      <c r="K736" s="76"/>
    </row>
    <row r="737" spans="1:11" s="68" customFormat="1" x14ac:dyDescent="0.25">
      <c r="A737" s="75"/>
      <c r="B737" s="75"/>
      <c r="C737" s="75"/>
      <c r="D737" s="75"/>
      <c r="E737" s="75"/>
      <c r="F737" s="75"/>
      <c r="G737" s="75"/>
      <c r="H737" s="75"/>
      <c r="I737" s="75"/>
      <c r="J737" s="75"/>
      <c r="K737" s="76"/>
    </row>
    <row r="738" spans="1:11" s="68" customFormat="1" x14ac:dyDescent="0.25">
      <c r="A738" s="75"/>
      <c r="B738" s="75"/>
      <c r="C738" s="75"/>
      <c r="D738" s="75"/>
      <c r="E738" s="75"/>
      <c r="F738" s="75"/>
      <c r="G738" s="75"/>
      <c r="H738" s="75"/>
      <c r="I738" s="75"/>
      <c r="J738" s="75"/>
      <c r="K738" s="76"/>
    </row>
    <row r="739" spans="1:11" s="68" customFormat="1" x14ac:dyDescent="0.25">
      <c r="A739" s="75"/>
      <c r="B739" s="75"/>
      <c r="C739" s="75"/>
      <c r="D739" s="75"/>
      <c r="E739" s="75"/>
      <c r="F739" s="75"/>
      <c r="G739" s="75"/>
      <c r="H739" s="75"/>
      <c r="I739" s="75"/>
      <c r="J739" s="75"/>
      <c r="K739" s="76"/>
    </row>
    <row r="740" spans="1:11" s="68" customFormat="1" x14ac:dyDescent="0.25">
      <c r="A740" s="75"/>
      <c r="B740" s="75"/>
      <c r="C740" s="75"/>
      <c r="D740" s="75"/>
      <c r="E740" s="75"/>
      <c r="F740" s="75"/>
      <c r="G740" s="75"/>
      <c r="H740" s="75"/>
      <c r="I740" s="75"/>
      <c r="J740" s="75"/>
      <c r="K740" s="76"/>
    </row>
    <row r="741" spans="1:11" s="68" customFormat="1" x14ac:dyDescent="0.25">
      <c r="A741" s="75"/>
      <c r="B741" s="75"/>
      <c r="C741" s="75"/>
      <c r="D741" s="75"/>
      <c r="E741" s="75"/>
      <c r="F741" s="75"/>
      <c r="G741" s="75"/>
      <c r="H741" s="75"/>
      <c r="I741" s="75"/>
      <c r="J741" s="75"/>
      <c r="K741" s="76"/>
    </row>
    <row r="742" spans="1:11" s="68" customFormat="1" x14ac:dyDescent="0.25">
      <c r="A742" s="75"/>
      <c r="B742" s="75"/>
      <c r="C742" s="75"/>
      <c r="D742" s="75"/>
      <c r="E742" s="75"/>
      <c r="F742" s="75"/>
      <c r="G742" s="75"/>
      <c r="H742" s="75"/>
      <c r="I742" s="75"/>
      <c r="J742" s="75"/>
      <c r="K742" s="76"/>
    </row>
    <row r="743" spans="1:11" s="68" customFormat="1" x14ac:dyDescent="0.25">
      <c r="A743" s="75"/>
      <c r="B743" s="75"/>
      <c r="C743" s="75"/>
      <c r="D743" s="75"/>
      <c r="E743" s="75"/>
      <c r="F743" s="75"/>
      <c r="G743" s="75"/>
      <c r="H743" s="75"/>
      <c r="I743" s="75"/>
      <c r="J743" s="75"/>
      <c r="K743" s="76"/>
    </row>
    <row r="744" spans="1:11" s="68" customFormat="1" x14ac:dyDescent="0.25">
      <c r="A744" s="75"/>
      <c r="B744" s="75"/>
      <c r="C744" s="75"/>
      <c r="D744" s="75"/>
      <c r="E744" s="75"/>
      <c r="F744" s="75"/>
      <c r="G744" s="75"/>
      <c r="H744" s="75"/>
      <c r="I744" s="75"/>
      <c r="J744" s="75"/>
      <c r="K744" s="76"/>
    </row>
    <row r="745" spans="1:11" s="68" customFormat="1" x14ac:dyDescent="0.25">
      <c r="A745" s="75"/>
      <c r="B745" s="75"/>
      <c r="C745" s="75"/>
      <c r="D745" s="75"/>
      <c r="E745" s="75"/>
      <c r="F745" s="75"/>
      <c r="G745" s="75"/>
      <c r="H745" s="75"/>
      <c r="I745" s="75"/>
      <c r="J745" s="75"/>
      <c r="K745" s="76"/>
    </row>
    <row r="746" spans="1:11" s="68" customFormat="1" x14ac:dyDescent="0.25">
      <c r="A746" s="75"/>
      <c r="B746" s="75"/>
      <c r="C746" s="75"/>
      <c r="D746" s="75"/>
      <c r="E746" s="75"/>
      <c r="F746" s="75"/>
      <c r="G746" s="75"/>
      <c r="H746" s="75"/>
      <c r="I746" s="75"/>
      <c r="J746" s="75"/>
      <c r="K746" s="76"/>
    </row>
    <row r="747" spans="1:11" s="68" customFormat="1" x14ac:dyDescent="0.25">
      <c r="A747" s="75"/>
      <c r="B747" s="75"/>
      <c r="C747" s="75"/>
      <c r="D747" s="75"/>
      <c r="E747" s="75"/>
      <c r="F747" s="75"/>
      <c r="G747" s="75"/>
      <c r="H747" s="75"/>
      <c r="I747" s="75"/>
      <c r="J747" s="75"/>
      <c r="K747" s="76"/>
    </row>
    <row r="748" spans="1:11" s="68" customFormat="1" x14ac:dyDescent="0.25">
      <c r="A748" s="75"/>
      <c r="B748" s="75"/>
      <c r="C748" s="75"/>
      <c r="D748" s="75"/>
      <c r="E748" s="75"/>
      <c r="F748" s="75"/>
      <c r="G748" s="75"/>
      <c r="H748" s="75"/>
      <c r="I748" s="75"/>
      <c r="J748" s="75"/>
      <c r="K748" s="76"/>
    </row>
    <row r="749" spans="1:11" s="68" customFormat="1" x14ac:dyDescent="0.25">
      <c r="A749" s="75"/>
      <c r="B749" s="75"/>
      <c r="C749" s="75"/>
      <c r="D749" s="75"/>
      <c r="E749" s="75"/>
      <c r="F749" s="75"/>
      <c r="G749" s="75"/>
      <c r="H749" s="75"/>
      <c r="I749" s="75"/>
      <c r="J749" s="75"/>
      <c r="K749" s="76"/>
    </row>
    <row r="750" spans="1:11" s="68" customFormat="1" x14ac:dyDescent="0.25">
      <c r="A750" s="75"/>
      <c r="B750" s="75"/>
      <c r="C750" s="75"/>
      <c r="D750" s="75"/>
      <c r="E750" s="75"/>
      <c r="F750" s="75"/>
      <c r="G750" s="75"/>
      <c r="H750" s="75"/>
      <c r="I750" s="75"/>
      <c r="J750" s="75"/>
      <c r="K750" s="76"/>
    </row>
    <row r="751" spans="1:11" s="68" customFormat="1" x14ac:dyDescent="0.25">
      <c r="A751" s="75"/>
      <c r="B751" s="75"/>
      <c r="C751" s="75"/>
      <c r="D751" s="75"/>
      <c r="E751" s="75"/>
      <c r="F751" s="75"/>
      <c r="G751" s="75"/>
      <c r="H751" s="75"/>
      <c r="I751" s="75"/>
      <c r="J751" s="75"/>
      <c r="K751" s="76"/>
    </row>
    <row r="752" spans="1:11" s="68" customFormat="1" x14ac:dyDescent="0.25">
      <c r="A752" s="75"/>
      <c r="B752" s="75"/>
      <c r="C752" s="75"/>
      <c r="D752" s="75"/>
      <c r="E752" s="75"/>
      <c r="F752" s="75"/>
      <c r="G752" s="75"/>
      <c r="H752" s="75"/>
      <c r="I752" s="75"/>
      <c r="J752" s="75"/>
      <c r="K752" s="76"/>
    </row>
    <row r="753" spans="1:11" s="68" customFormat="1" x14ac:dyDescent="0.25">
      <c r="A753" s="75"/>
      <c r="B753" s="75"/>
      <c r="C753" s="75"/>
      <c r="D753" s="75"/>
      <c r="E753" s="75"/>
      <c r="F753" s="75"/>
      <c r="G753" s="75"/>
      <c r="H753" s="75"/>
      <c r="I753" s="75"/>
      <c r="J753" s="75"/>
      <c r="K753" s="76"/>
    </row>
    <row r="754" spans="1:11" s="68" customFormat="1" x14ac:dyDescent="0.25">
      <c r="A754" s="75"/>
      <c r="B754" s="75"/>
      <c r="C754" s="75"/>
      <c r="D754" s="75"/>
      <c r="E754" s="75"/>
      <c r="F754" s="75"/>
      <c r="G754" s="75"/>
      <c r="H754" s="75"/>
      <c r="I754" s="75"/>
      <c r="J754" s="75"/>
      <c r="K754" s="76"/>
    </row>
    <row r="755" spans="1:11" s="68" customFormat="1" x14ac:dyDescent="0.25">
      <c r="A755" s="75"/>
      <c r="B755" s="75"/>
      <c r="C755" s="75"/>
      <c r="D755" s="75"/>
      <c r="E755" s="75"/>
      <c r="F755" s="75"/>
      <c r="G755" s="75"/>
      <c r="H755" s="75"/>
      <c r="I755" s="75"/>
      <c r="J755" s="75"/>
      <c r="K755" s="76"/>
    </row>
    <row r="756" spans="1:11" s="68" customFormat="1" x14ac:dyDescent="0.25">
      <c r="A756" s="75"/>
      <c r="B756" s="75"/>
      <c r="C756" s="75"/>
      <c r="D756" s="75"/>
      <c r="E756" s="75"/>
      <c r="F756" s="75"/>
      <c r="G756" s="75"/>
      <c r="H756" s="75"/>
      <c r="I756" s="75"/>
      <c r="J756" s="75"/>
      <c r="K756" s="76"/>
    </row>
    <row r="757" spans="1:11" s="68" customFormat="1" x14ac:dyDescent="0.25">
      <c r="A757" s="75"/>
      <c r="B757" s="75"/>
      <c r="C757" s="75"/>
      <c r="D757" s="75"/>
      <c r="E757" s="75"/>
      <c r="F757" s="75"/>
      <c r="G757" s="75"/>
      <c r="H757" s="75"/>
      <c r="I757" s="75"/>
      <c r="J757" s="75"/>
      <c r="K757" s="76"/>
    </row>
    <row r="758" spans="1:11" s="68" customFormat="1" x14ac:dyDescent="0.25">
      <c r="A758" s="75"/>
      <c r="B758" s="75"/>
      <c r="C758" s="75"/>
      <c r="D758" s="75"/>
      <c r="E758" s="75"/>
      <c r="F758" s="75"/>
      <c r="G758" s="75"/>
      <c r="H758" s="75"/>
      <c r="I758" s="75"/>
      <c r="J758" s="75"/>
      <c r="K758" s="76"/>
    </row>
    <row r="759" spans="1:11" s="68" customFormat="1" x14ac:dyDescent="0.25">
      <c r="A759" s="75"/>
      <c r="B759" s="75"/>
      <c r="C759" s="75"/>
      <c r="D759" s="75"/>
      <c r="E759" s="75"/>
      <c r="F759" s="75"/>
      <c r="G759" s="75"/>
      <c r="H759" s="75"/>
      <c r="I759" s="75"/>
      <c r="J759" s="75"/>
      <c r="K759" s="76"/>
    </row>
    <row r="760" spans="1:11" s="68" customFormat="1" x14ac:dyDescent="0.25">
      <c r="A760" s="75"/>
      <c r="B760" s="75"/>
      <c r="C760" s="75"/>
      <c r="D760" s="75"/>
      <c r="E760" s="75"/>
      <c r="F760" s="75"/>
      <c r="G760" s="75"/>
      <c r="H760" s="75"/>
      <c r="I760" s="75"/>
      <c r="J760" s="75"/>
      <c r="K760" s="76"/>
    </row>
    <row r="761" spans="1:11" s="68" customFormat="1" x14ac:dyDescent="0.25">
      <c r="A761" s="75"/>
      <c r="B761" s="75"/>
      <c r="C761" s="75"/>
      <c r="D761" s="75"/>
      <c r="E761" s="75"/>
      <c r="F761" s="75"/>
      <c r="G761" s="75"/>
      <c r="H761" s="75"/>
      <c r="I761" s="75"/>
      <c r="J761" s="75"/>
      <c r="K761" s="76"/>
    </row>
    <row r="762" spans="1:11" s="68" customFormat="1" x14ac:dyDescent="0.25">
      <c r="A762" s="75"/>
      <c r="B762" s="75"/>
      <c r="C762" s="75"/>
      <c r="D762" s="75"/>
      <c r="E762" s="75"/>
      <c r="F762" s="75"/>
      <c r="G762" s="75"/>
      <c r="H762" s="75"/>
      <c r="I762" s="75"/>
      <c r="J762" s="75"/>
      <c r="K762" s="76"/>
    </row>
    <row r="763" spans="1:11" s="68" customFormat="1" x14ac:dyDescent="0.25">
      <c r="A763" s="75"/>
      <c r="B763" s="75"/>
      <c r="C763" s="75"/>
      <c r="D763" s="75"/>
      <c r="E763" s="75"/>
      <c r="F763" s="75"/>
      <c r="G763" s="75"/>
      <c r="H763" s="75"/>
      <c r="I763" s="75"/>
      <c r="J763" s="75"/>
      <c r="K763" s="76"/>
    </row>
    <row r="764" spans="1:11" s="68" customFormat="1" x14ac:dyDescent="0.25">
      <c r="A764" s="75"/>
      <c r="B764" s="75"/>
      <c r="C764" s="75"/>
      <c r="D764" s="75"/>
      <c r="E764" s="75"/>
      <c r="F764" s="75"/>
      <c r="G764" s="75"/>
      <c r="H764" s="75"/>
      <c r="I764" s="75"/>
      <c r="J764" s="75"/>
      <c r="K764" s="76"/>
    </row>
    <row r="765" spans="1:11" s="68" customFormat="1" x14ac:dyDescent="0.25">
      <c r="A765" s="75"/>
      <c r="B765" s="75"/>
      <c r="C765" s="75"/>
      <c r="D765" s="75"/>
      <c r="E765" s="75"/>
      <c r="F765" s="75"/>
      <c r="G765" s="75"/>
      <c r="H765" s="75"/>
      <c r="I765" s="75"/>
      <c r="J765" s="75"/>
      <c r="K765" s="76"/>
    </row>
    <row r="766" spans="1:11" s="68" customFormat="1" x14ac:dyDescent="0.25">
      <c r="A766" s="75"/>
      <c r="B766" s="75"/>
      <c r="C766" s="75"/>
      <c r="D766" s="75"/>
      <c r="E766" s="75"/>
      <c r="F766" s="75"/>
      <c r="G766" s="75"/>
      <c r="H766" s="75"/>
      <c r="I766" s="75"/>
      <c r="J766" s="75"/>
      <c r="K766" s="76"/>
    </row>
    <row r="767" spans="1:11" s="68" customFormat="1" x14ac:dyDescent="0.25">
      <c r="A767" s="75"/>
      <c r="B767" s="75"/>
      <c r="C767" s="75"/>
      <c r="D767" s="75"/>
      <c r="E767" s="75"/>
      <c r="F767" s="75"/>
      <c r="G767" s="75"/>
      <c r="H767" s="75"/>
      <c r="I767" s="75"/>
      <c r="J767" s="75"/>
      <c r="K767" s="76"/>
    </row>
    <row r="768" spans="1:11" s="68" customFormat="1" x14ac:dyDescent="0.25">
      <c r="A768" s="75"/>
      <c r="B768" s="75"/>
      <c r="C768" s="75"/>
      <c r="D768" s="75"/>
      <c r="E768" s="75"/>
      <c r="F768" s="75"/>
      <c r="G768" s="75"/>
      <c r="H768" s="75"/>
      <c r="I768" s="75"/>
      <c r="J768" s="75"/>
      <c r="K768" s="76"/>
    </row>
    <row r="769" spans="1:11" s="68" customFormat="1" x14ac:dyDescent="0.25">
      <c r="A769" s="75"/>
      <c r="B769" s="75"/>
      <c r="C769" s="75"/>
      <c r="D769" s="75"/>
      <c r="E769" s="75"/>
      <c r="F769" s="75"/>
      <c r="G769" s="75"/>
      <c r="H769" s="75"/>
      <c r="I769" s="75"/>
      <c r="J769" s="75"/>
      <c r="K769" s="76"/>
    </row>
    <row r="770" spans="1:11" s="68" customFormat="1" x14ac:dyDescent="0.25">
      <c r="A770" s="75"/>
      <c r="B770" s="75"/>
      <c r="C770" s="75"/>
      <c r="D770" s="75"/>
      <c r="E770" s="75"/>
      <c r="F770" s="75"/>
      <c r="G770" s="75"/>
      <c r="H770" s="75"/>
      <c r="I770" s="75"/>
      <c r="J770" s="75"/>
      <c r="K770" s="76"/>
    </row>
    <row r="771" spans="1:11" s="68" customFormat="1" x14ac:dyDescent="0.25">
      <c r="A771" s="75"/>
      <c r="B771" s="75"/>
      <c r="C771" s="75"/>
      <c r="D771" s="75"/>
      <c r="E771" s="75"/>
      <c r="F771" s="75"/>
      <c r="G771" s="75"/>
      <c r="H771" s="75"/>
      <c r="I771" s="75"/>
      <c r="J771" s="75"/>
      <c r="K771" s="76"/>
    </row>
    <row r="772" spans="1:11" s="68" customFormat="1" x14ac:dyDescent="0.25">
      <c r="A772" s="75"/>
      <c r="B772" s="75"/>
      <c r="C772" s="75"/>
      <c r="D772" s="75"/>
      <c r="E772" s="75"/>
      <c r="F772" s="75"/>
      <c r="G772" s="75"/>
      <c r="H772" s="75"/>
      <c r="I772" s="75"/>
      <c r="J772" s="75"/>
      <c r="K772" s="76"/>
    </row>
    <row r="773" spans="1:11" s="68" customFormat="1" x14ac:dyDescent="0.25">
      <c r="A773" s="75"/>
      <c r="B773" s="75"/>
      <c r="C773" s="75"/>
      <c r="D773" s="75"/>
      <c r="E773" s="75"/>
      <c r="F773" s="75"/>
      <c r="G773" s="75"/>
      <c r="H773" s="75"/>
      <c r="I773" s="75"/>
      <c r="J773" s="75"/>
      <c r="K773" s="76"/>
    </row>
    <row r="774" spans="1:11" s="68" customFormat="1" x14ac:dyDescent="0.25">
      <c r="A774" s="75"/>
      <c r="B774" s="75"/>
      <c r="C774" s="75"/>
      <c r="D774" s="75"/>
      <c r="E774" s="75"/>
      <c r="F774" s="75"/>
      <c r="G774" s="75"/>
      <c r="H774" s="75"/>
      <c r="I774" s="75"/>
      <c r="J774" s="75"/>
      <c r="K774" s="76"/>
    </row>
    <row r="775" spans="1:11" s="68" customFormat="1" x14ac:dyDescent="0.25">
      <c r="A775" s="75"/>
      <c r="B775" s="75"/>
      <c r="C775" s="75"/>
      <c r="D775" s="75"/>
      <c r="E775" s="75"/>
      <c r="F775" s="75"/>
      <c r="G775" s="75"/>
      <c r="H775" s="75"/>
      <c r="I775" s="75"/>
      <c r="J775" s="75"/>
      <c r="K775" s="76"/>
    </row>
    <row r="776" spans="1:11" s="68" customFormat="1" x14ac:dyDescent="0.25">
      <c r="A776" s="75"/>
      <c r="B776" s="75"/>
      <c r="C776" s="75"/>
      <c r="D776" s="75"/>
      <c r="E776" s="75"/>
      <c r="F776" s="75"/>
      <c r="G776" s="75"/>
      <c r="H776" s="75"/>
      <c r="I776" s="75"/>
      <c r="J776" s="75"/>
      <c r="K776" s="76"/>
    </row>
    <row r="777" spans="1:11" s="68" customFormat="1" x14ac:dyDescent="0.25">
      <c r="A777" s="75"/>
      <c r="B777" s="75"/>
      <c r="C777" s="75"/>
      <c r="D777" s="75"/>
      <c r="E777" s="75"/>
      <c r="F777" s="75"/>
      <c r="G777" s="75"/>
      <c r="H777" s="75"/>
      <c r="I777" s="75"/>
      <c r="J777" s="75"/>
      <c r="K777" s="76"/>
    </row>
    <row r="778" spans="1:11" s="68" customFormat="1" x14ac:dyDescent="0.25">
      <c r="A778" s="75"/>
      <c r="B778" s="75"/>
      <c r="C778" s="75"/>
      <c r="D778" s="75"/>
      <c r="E778" s="75"/>
      <c r="F778" s="75"/>
      <c r="G778" s="75"/>
      <c r="H778" s="75"/>
      <c r="I778" s="75"/>
      <c r="J778" s="75"/>
      <c r="K778" s="76"/>
    </row>
    <row r="779" spans="1:11" s="68" customFormat="1" x14ac:dyDescent="0.25">
      <c r="A779" s="75"/>
      <c r="B779" s="75"/>
      <c r="C779" s="75"/>
      <c r="D779" s="75"/>
      <c r="E779" s="75"/>
      <c r="F779" s="75"/>
      <c r="G779" s="75"/>
      <c r="H779" s="75"/>
      <c r="I779" s="75"/>
      <c r="J779" s="75"/>
      <c r="K779" s="76"/>
    </row>
    <row r="780" spans="1:11" s="68" customFormat="1" x14ac:dyDescent="0.25">
      <c r="A780" s="75"/>
      <c r="B780" s="75"/>
      <c r="C780" s="75"/>
      <c r="D780" s="75"/>
      <c r="E780" s="75"/>
      <c r="F780" s="75"/>
      <c r="G780" s="75"/>
      <c r="H780" s="75"/>
      <c r="I780" s="75"/>
      <c r="J780" s="75"/>
      <c r="K780" s="76"/>
    </row>
    <row r="781" spans="1:11" s="68" customFormat="1" x14ac:dyDescent="0.25">
      <c r="A781" s="75"/>
      <c r="B781" s="75"/>
      <c r="C781" s="75"/>
      <c r="D781" s="75"/>
      <c r="E781" s="75"/>
      <c r="F781" s="75"/>
      <c r="G781" s="75"/>
      <c r="H781" s="75"/>
      <c r="I781" s="75"/>
      <c r="J781" s="75"/>
      <c r="K781" s="76"/>
    </row>
    <row r="782" spans="1:11" s="68" customFormat="1" x14ac:dyDescent="0.25">
      <c r="A782" s="75"/>
      <c r="B782" s="75"/>
      <c r="C782" s="75"/>
      <c r="D782" s="75"/>
      <c r="E782" s="75"/>
      <c r="F782" s="75"/>
      <c r="G782" s="75"/>
      <c r="H782" s="75"/>
      <c r="I782" s="75"/>
      <c r="J782" s="75"/>
      <c r="K782" s="76"/>
    </row>
    <row r="783" spans="1:11" s="68" customFormat="1" x14ac:dyDescent="0.25">
      <c r="A783" s="75"/>
      <c r="B783" s="75"/>
      <c r="C783" s="75"/>
      <c r="D783" s="75"/>
      <c r="E783" s="75"/>
      <c r="F783" s="75"/>
      <c r="G783" s="75"/>
      <c r="H783" s="75"/>
      <c r="I783" s="75"/>
      <c r="J783" s="75"/>
      <c r="K783" s="76"/>
    </row>
    <row r="784" spans="1:11" s="68" customFormat="1" x14ac:dyDescent="0.25">
      <c r="A784" s="75"/>
      <c r="B784" s="75"/>
      <c r="C784" s="75"/>
      <c r="D784" s="75"/>
      <c r="E784" s="75"/>
      <c r="F784" s="75"/>
      <c r="G784" s="75"/>
      <c r="H784" s="75"/>
      <c r="I784" s="75"/>
      <c r="J784" s="75"/>
      <c r="K784" s="76"/>
    </row>
    <row r="785" spans="1:11" s="68" customFormat="1" x14ac:dyDescent="0.25">
      <c r="A785" s="75"/>
      <c r="B785" s="75"/>
      <c r="C785" s="75"/>
      <c r="D785" s="75"/>
      <c r="E785" s="75"/>
      <c r="F785" s="75"/>
      <c r="G785" s="75"/>
      <c r="H785" s="75"/>
      <c r="I785" s="75"/>
      <c r="J785" s="75"/>
      <c r="K785" s="76"/>
    </row>
    <row r="786" spans="1:11" s="68" customFormat="1" x14ac:dyDescent="0.25">
      <c r="A786" s="75"/>
      <c r="B786" s="75"/>
      <c r="C786" s="75"/>
      <c r="D786" s="75"/>
      <c r="E786" s="75"/>
      <c r="F786" s="75"/>
      <c r="G786" s="75"/>
      <c r="H786" s="75"/>
      <c r="I786" s="75"/>
      <c r="J786" s="75"/>
      <c r="K786" s="76"/>
    </row>
    <row r="787" spans="1:11" s="68" customFormat="1" x14ac:dyDescent="0.25">
      <c r="A787" s="75"/>
      <c r="B787" s="75"/>
      <c r="C787" s="75"/>
      <c r="D787" s="75"/>
      <c r="E787" s="75"/>
      <c r="F787" s="75"/>
      <c r="G787" s="75"/>
      <c r="H787" s="75"/>
      <c r="I787" s="75"/>
      <c r="J787" s="75"/>
      <c r="K787" s="76"/>
    </row>
    <row r="788" spans="1:11" s="68" customFormat="1" x14ac:dyDescent="0.25">
      <c r="A788" s="75"/>
      <c r="B788" s="75"/>
      <c r="C788" s="75"/>
      <c r="D788" s="75"/>
      <c r="E788" s="75"/>
      <c r="F788" s="75"/>
      <c r="G788" s="75"/>
      <c r="H788" s="75"/>
      <c r="I788" s="75"/>
      <c r="J788" s="75"/>
      <c r="K788" s="76"/>
    </row>
    <row r="789" spans="1:11" s="68" customFormat="1" x14ac:dyDescent="0.25">
      <c r="A789" s="75"/>
      <c r="B789" s="75"/>
      <c r="C789" s="75"/>
      <c r="D789" s="75"/>
      <c r="E789" s="75"/>
      <c r="F789" s="75"/>
      <c r="G789" s="75"/>
      <c r="H789" s="75"/>
      <c r="I789" s="75"/>
      <c r="J789" s="75"/>
      <c r="K789" s="76"/>
    </row>
    <row r="790" spans="1:11" s="68" customFormat="1" x14ac:dyDescent="0.25">
      <c r="A790" s="75"/>
      <c r="B790" s="75"/>
      <c r="C790" s="75"/>
      <c r="D790" s="75"/>
      <c r="E790" s="75"/>
      <c r="F790" s="75"/>
      <c r="G790" s="75"/>
      <c r="H790" s="75"/>
      <c r="I790" s="75"/>
      <c r="J790" s="75"/>
      <c r="K790" s="76"/>
    </row>
    <row r="791" spans="1:11" s="68" customFormat="1" x14ac:dyDescent="0.25">
      <c r="A791" s="75"/>
      <c r="B791" s="75"/>
      <c r="C791" s="75"/>
      <c r="D791" s="75"/>
      <c r="E791" s="75"/>
      <c r="F791" s="75"/>
      <c r="G791" s="75"/>
      <c r="H791" s="75"/>
      <c r="I791" s="75"/>
      <c r="J791" s="75"/>
      <c r="K791" s="76"/>
    </row>
    <row r="792" spans="1:11" s="68" customFormat="1" x14ac:dyDescent="0.25">
      <c r="A792" s="75"/>
      <c r="B792" s="75"/>
      <c r="C792" s="75"/>
      <c r="D792" s="75"/>
      <c r="E792" s="75"/>
      <c r="F792" s="75"/>
      <c r="G792" s="75"/>
      <c r="H792" s="75"/>
      <c r="I792" s="75"/>
      <c r="J792" s="75"/>
      <c r="K792" s="76"/>
    </row>
    <row r="793" spans="1:11" s="68" customFormat="1" x14ac:dyDescent="0.25">
      <c r="A793" s="75"/>
      <c r="B793" s="75"/>
      <c r="C793" s="75"/>
      <c r="D793" s="75"/>
      <c r="E793" s="75"/>
      <c r="F793" s="75"/>
      <c r="G793" s="75"/>
      <c r="H793" s="75"/>
      <c r="I793" s="75"/>
      <c r="J793" s="75"/>
      <c r="K793" s="76"/>
    </row>
    <row r="794" spans="1:11" s="68" customFormat="1" x14ac:dyDescent="0.25">
      <c r="A794" s="75"/>
      <c r="B794" s="75"/>
      <c r="C794" s="75"/>
      <c r="D794" s="75"/>
      <c r="E794" s="75"/>
      <c r="F794" s="75"/>
      <c r="G794" s="75"/>
      <c r="H794" s="75"/>
      <c r="I794" s="75"/>
      <c r="J794" s="75"/>
      <c r="K794" s="76"/>
    </row>
    <row r="795" spans="1:11" s="68" customFormat="1" x14ac:dyDescent="0.25">
      <c r="A795" s="75"/>
      <c r="B795" s="75"/>
      <c r="C795" s="75"/>
      <c r="D795" s="75"/>
      <c r="E795" s="75"/>
      <c r="F795" s="75"/>
      <c r="G795" s="75"/>
      <c r="H795" s="75"/>
      <c r="I795" s="75"/>
      <c r="J795" s="75"/>
      <c r="K795" s="76"/>
    </row>
    <row r="796" spans="1:11" s="68" customFormat="1" x14ac:dyDescent="0.25">
      <c r="A796" s="75"/>
      <c r="B796" s="75"/>
      <c r="C796" s="75"/>
      <c r="D796" s="75"/>
      <c r="E796" s="75"/>
      <c r="F796" s="75"/>
      <c r="G796" s="75"/>
      <c r="H796" s="75"/>
      <c r="I796" s="75"/>
      <c r="J796" s="75"/>
      <c r="K796" s="76"/>
    </row>
    <row r="797" spans="1:11" s="68" customFormat="1" x14ac:dyDescent="0.25">
      <c r="A797" s="75"/>
      <c r="B797" s="75"/>
      <c r="C797" s="75"/>
      <c r="D797" s="75"/>
      <c r="E797" s="75"/>
      <c r="F797" s="75"/>
      <c r="G797" s="75"/>
      <c r="H797" s="75"/>
      <c r="I797" s="75"/>
      <c r="J797" s="75"/>
      <c r="K797" s="76"/>
    </row>
    <row r="798" spans="1:11" s="68" customFormat="1" x14ac:dyDescent="0.25">
      <c r="A798" s="75"/>
      <c r="B798" s="75"/>
      <c r="C798" s="75"/>
      <c r="D798" s="75"/>
      <c r="E798" s="75"/>
      <c r="F798" s="75"/>
      <c r="G798" s="75"/>
      <c r="H798" s="75"/>
      <c r="I798" s="75"/>
      <c r="J798" s="75"/>
      <c r="K798" s="76"/>
    </row>
    <row r="799" spans="1:11" s="68" customFormat="1" x14ac:dyDescent="0.25">
      <c r="A799" s="75"/>
      <c r="B799" s="75"/>
      <c r="C799" s="75"/>
      <c r="D799" s="75"/>
      <c r="E799" s="75"/>
      <c r="F799" s="75"/>
      <c r="G799" s="75"/>
      <c r="H799" s="75"/>
      <c r="I799" s="75"/>
      <c r="J799" s="75"/>
      <c r="K799" s="76"/>
    </row>
    <row r="800" spans="1:11" s="68" customFormat="1" x14ac:dyDescent="0.25">
      <c r="A800" s="75"/>
      <c r="B800" s="75"/>
      <c r="C800" s="75"/>
      <c r="D800" s="75"/>
      <c r="E800" s="75"/>
      <c r="F800" s="75"/>
      <c r="G800" s="75"/>
      <c r="H800" s="75"/>
      <c r="I800" s="75"/>
      <c r="J800" s="75"/>
      <c r="K800" s="76"/>
    </row>
    <row r="801" spans="1:11" s="68" customFormat="1" x14ac:dyDescent="0.25">
      <c r="A801" s="75"/>
      <c r="B801" s="75"/>
      <c r="C801" s="75"/>
      <c r="D801" s="75"/>
      <c r="E801" s="75"/>
      <c r="F801" s="75"/>
      <c r="G801" s="75"/>
      <c r="H801" s="75"/>
      <c r="I801" s="75"/>
      <c r="J801" s="75"/>
      <c r="K801" s="76"/>
    </row>
    <row r="802" spans="1:11" s="68" customFormat="1" x14ac:dyDescent="0.25">
      <c r="A802" s="75"/>
      <c r="B802" s="75"/>
      <c r="C802" s="75"/>
      <c r="D802" s="75"/>
      <c r="E802" s="75"/>
      <c r="F802" s="75"/>
      <c r="G802" s="75"/>
      <c r="H802" s="75"/>
      <c r="I802" s="75"/>
      <c r="J802" s="75"/>
      <c r="K802" s="76"/>
    </row>
    <row r="803" spans="1:11" s="68" customFormat="1" x14ac:dyDescent="0.25">
      <c r="A803" s="75"/>
      <c r="B803" s="75"/>
      <c r="C803" s="75"/>
      <c r="D803" s="75"/>
      <c r="E803" s="75"/>
      <c r="F803" s="75"/>
      <c r="G803" s="75"/>
      <c r="H803" s="75"/>
      <c r="I803" s="75"/>
      <c r="J803" s="75"/>
      <c r="K803" s="76"/>
    </row>
    <row r="804" spans="1:11" s="68" customFormat="1" x14ac:dyDescent="0.25">
      <c r="A804" s="75"/>
      <c r="B804" s="75"/>
      <c r="C804" s="75"/>
      <c r="D804" s="75"/>
      <c r="E804" s="75"/>
      <c r="F804" s="75"/>
      <c r="G804" s="75"/>
      <c r="H804" s="75"/>
      <c r="I804" s="75"/>
      <c r="J804" s="75"/>
      <c r="K804" s="76"/>
    </row>
    <row r="805" spans="1:11" s="68" customFormat="1" x14ac:dyDescent="0.25">
      <c r="A805" s="75"/>
      <c r="B805" s="75"/>
      <c r="C805" s="75"/>
      <c r="D805" s="75"/>
      <c r="E805" s="75"/>
      <c r="F805" s="75"/>
      <c r="G805" s="75"/>
      <c r="H805" s="75"/>
      <c r="I805" s="75"/>
      <c r="J805" s="75"/>
      <c r="K805" s="76"/>
    </row>
    <row r="806" spans="1:11" s="68" customFormat="1" x14ac:dyDescent="0.25">
      <c r="A806" s="75"/>
      <c r="B806" s="75"/>
      <c r="C806" s="75"/>
      <c r="D806" s="75"/>
      <c r="E806" s="75"/>
      <c r="F806" s="75"/>
      <c r="G806" s="75"/>
      <c r="H806" s="75"/>
      <c r="I806" s="75"/>
      <c r="J806" s="75"/>
      <c r="K806" s="76"/>
    </row>
    <row r="807" spans="1:11" s="68" customFormat="1" x14ac:dyDescent="0.25">
      <c r="A807" s="75"/>
      <c r="B807" s="75"/>
      <c r="C807" s="75"/>
      <c r="D807" s="75"/>
      <c r="E807" s="75"/>
      <c r="F807" s="75"/>
      <c r="G807" s="75"/>
      <c r="H807" s="75"/>
      <c r="I807" s="75"/>
      <c r="J807" s="75"/>
      <c r="K807" s="76"/>
    </row>
    <row r="808" spans="1:11" s="68" customFormat="1" x14ac:dyDescent="0.25">
      <c r="A808" s="75"/>
      <c r="B808" s="75"/>
      <c r="C808" s="75"/>
      <c r="D808" s="75"/>
      <c r="E808" s="75"/>
      <c r="F808" s="75"/>
      <c r="G808" s="75"/>
      <c r="H808" s="75"/>
      <c r="I808" s="75"/>
      <c r="J808" s="75"/>
      <c r="K808" s="76"/>
    </row>
    <row r="809" spans="1:11" s="68" customFormat="1" x14ac:dyDescent="0.25">
      <c r="A809" s="75"/>
      <c r="B809" s="75"/>
      <c r="C809" s="75"/>
      <c r="D809" s="75"/>
      <c r="E809" s="75"/>
      <c r="F809" s="75"/>
      <c r="G809" s="75"/>
      <c r="H809" s="75"/>
      <c r="I809" s="75"/>
      <c r="J809" s="75"/>
      <c r="K809" s="76"/>
    </row>
    <row r="810" spans="1:11" s="68" customFormat="1" x14ac:dyDescent="0.25">
      <c r="A810" s="75"/>
      <c r="B810" s="75"/>
      <c r="C810" s="75"/>
      <c r="D810" s="75"/>
      <c r="E810" s="75"/>
      <c r="F810" s="75"/>
      <c r="G810" s="75"/>
      <c r="H810" s="75"/>
      <c r="I810" s="75"/>
      <c r="J810" s="75"/>
      <c r="K810" s="76"/>
    </row>
    <row r="811" spans="1:11" s="68" customFormat="1" x14ac:dyDescent="0.25">
      <c r="A811" s="75"/>
      <c r="B811" s="75"/>
      <c r="C811" s="75"/>
      <c r="D811" s="75"/>
      <c r="E811" s="75"/>
      <c r="F811" s="75"/>
      <c r="G811" s="75"/>
      <c r="H811" s="75"/>
      <c r="I811" s="75"/>
      <c r="J811" s="75"/>
      <c r="K811" s="76"/>
    </row>
    <row r="812" spans="1:11" s="68" customFormat="1" x14ac:dyDescent="0.25">
      <c r="A812" s="75"/>
      <c r="B812" s="75"/>
      <c r="C812" s="75"/>
      <c r="D812" s="75"/>
      <c r="E812" s="75"/>
      <c r="F812" s="75"/>
      <c r="G812" s="75"/>
      <c r="H812" s="75"/>
      <c r="I812" s="75"/>
      <c r="J812" s="75"/>
      <c r="K812" s="76"/>
    </row>
    <row r="813" spans="1:11" s="68" customFormat="1" x14ac:dyDescent="0.25">
      <c r="A813" s="75"/>
      <c r="B813" s="75"/>
      <c r="C813" s="75"/>
      <c r="D813" s="75"/>
      <c r="E813" s="75"/>
      <c r="F813" s="75"/>
      <c r="G813" s="75"/>
      <c r="H813" s="75"/>
      <c r="I813" s="75"/>
      <c r="J813" s="75"/>
      <c r="K813" s="76"/>
    </row>
    <row r="814" spans="1:11" s="68" customFormat="1" x14ac:dyDescent="0.25">
      <c r="A814" s="75"/>
      <c r="B814" s="75"/>
      <c r="C814" s="75"/>
      <c r="D814" s="75"/>
      <c r="E814" s="75"/>
      <c r="F814" s="75"/>
      <c r="G814" s="75"/>
      <c r="H814" s="75"/>
      <c r="I814" s="75"/>
      <c r="J814" s="75"/>
      <c r="K814" s="76"/>
    </row>
    <row r="815" spans="1:11" s="68" customFormat="1" x14ac:dyDescent="0.25">
      <c r="A815" s="75"/>
      <c r="B815" s="75"/>
      <c r="C815" s="75"/>
      <c r="D815" s="75"/>
      <c r="E815" s="75"/>
      <c r="F815" s="75"/>
      <c r="G815" s="75"/>
      <c r="H815" s="75"/>
      <c r="I815" s="75"/>
      <c r="J815" s="75"/>
      <c r="K815" s="76"/>
    </row>
    <row r="816" spans="1:11" s="68" customFormat="1" x14ac:dyDescent="0.25">
      <c r="A816" s="75"/>
      <c r="B816" s="75"/>
      <c r="C816" s="75"/>
      <c r="D816" s="75"/>
      <c r="E816" s="75"/>
      <c r="F816" s="75"/>
      <c r="G816" s="75"/>
      <c r="H816" s="75"/>
      <c r="I816" s="75"/>
      <c r="J816" s="75"/>
      <c r="K816" s="76"/>
    </row>
    <row r="817" spans="1:11" s="68" customFormat="1" x14ac:dyDescent="0.25">
      <c r="A817" s="75"/>
      <c r="B817" s="75"/>
      <c r="C817" s="75"/>
      <c r="D817" s="75"/>
      <c r="E817" s="75"/>
      <c r="F817" s="75"/>
      <c r="G817" s="75"/>
      <c r="H817" s="75"/>
      <c r="I817" s="75"/>
      <c r="J817" s="75"/>
      <c r="K817" s="76"/>
    </row>
    <row r="818" spans="1:11" s="68" customFormat="1" x14ac:dyDescent="0.25">
      <c r="A818" s="75"/>
      <c r="B818" s="75"/>
      <c r="C818" s="75"/>
      <c r="D818" s="75"/>
      <c r="E818" s="75"/>
      <c r="F818" s="75"/>
      <c r="G818" s="75"/>
      <c r="H818" s="75"/>
      <c r="I818" s="75"/>
      <c r="J818" s="75"/>
      <c r="K818" s="76"/>
    </row>
    <row r="819" spans="1:11" s="68" customFormat="1" x14ac:dyDescent="0.25">
      <c r="A819" s="75"/>
      <c r="B819" s="75"/>
      <c r="C819" s="75"/>
      <c r="D819" s="75"/>
      <c r="E819" s="75"/>
      <c r="F819" s="75"/>
      <c r="G819" s="75"/>
      <c r="H819" s="75"/>
      <c r="I819" s="75"/>
      <c r="J819" s="75"/>
      <c r="K819" s="76"/>
    </row>
    <row r="820" spans="1:11" s="68" customFormat="1" x14ac:dyDescent="0.25">
      <c r="A820" s="75"/>
      <c r="B820" s="75"/>
      <c r="C820" s="75"/>
      <c r="D820" s="75"/>
      <c r="E820" s="75"/>
      <c r="F820" s="75"/>
      <c r="G820" s="75"/>
      <c r="H820" s="75"/>
      <c r="I820" s="75"/>
      <c r="J820" s="75"/>
      <c r="K820" s="76"/>
    </row>
    <row r="821" spans="1:11" s="68" customFormat="1" x14ac:dyDescent="0.25">
      <c r="A821" s="75"/>
      <c r="B821" s="75"/>
      <c r="C821" s="75"/>
      <c r="D821" s="75"/>
      <c r="E821" s="75"/>
      <c r="F821" s="75"/>
      <c r="G821" s="75"/>
      <c r="H821" s="75"/>
      <c r="I821" s="75"/>
      <c r="J821" s="75"/>
      <c r="K821" s="76"/>
    </row>
    <row r="822" spans="1:11" s="68" customFormat="1" x14ac:dyDescent="0.25">
      <c r="A822" s="75"/>
      <c r="B822" s="75"/>
      <c r="C822" s="75"/>
      <c r="D822" s="75"/>
      <c r="E822" s="75"/>
      <c r="F822" s="75"/>
      <c r="G822" s="75"/>
      <c r="H822" s="75"/>
      <c r="I822" s="75"/>
      <c r="J822" s="75"/>
      <c r="K822" s="76"/>
    </row>
    <row r="823" spans="1:11" s="68" customFormat="1" x14ac:dyDescent="0.25">
      <c r="A823" s="75"/>
      <c r="B823" s="75"/>
      <c r="C823" s="75"/>
      <c r="D823" s="75"/>
      <c r="E823" s="75"/>
      <c r="F823" s="75"/>
      <c r="G823" s="75"/>
      <c r="H823" s="75"/>
      <c r="I823" s="75"/>
      <c r="J823" s="75"/>
      <c r="K823" s="76"/>
    </row>
    <row r="824" spans="1:11" s="68" customFormat="1" x14ac:dyDescent="0.25">
      <c r="A824" s="75"/>
      <c r="B824" s="75"/>
      <c r="C824" s="75"/>
      <c r="D824" s="75"/>
      <c r="E824" s="75"/>
      <c r="F824" s="75"/>
      <c r="G824" s="75"/>
      <c r="H824" s="75"/>
      <c r="I824" s="75"/>
      <c r="J824" s="75"/>
      <c r="K824" s="76"/>
    </row>
    <row r="825" spans="1:11" s="68" customFormat="1" x14ac:dyDescent="0.25">
      <c r="A825" s="75"/>
      <c r="B825" s="75"/>
      <c r="C825" s="75"/>
      <c r="D825" s="75"/>
      <c r="E825" s="75"/>
      <c r="F825" s="75"/>
      <c r="G825" s="75"/>
      <c r="H825" s="75"/>
      <c r="I825" s="75"/>
      <c r="J825" s="75"/>
      <c r="K825" s="76"/>
    </row>
    <row r="826" spans="1:11" s="68" customFormat="1" x14ac:dyDescent="0.25">
      <c r="A826" s="75"/>
      <c r="B826" s="75"/>
      <c r="C826" s="75"/>
      <c r="D826" s="75"/>
      <c r="E826" s="75"/>
      <c r="F826" s="75"/>
      <c r="G826" s="75"/>
      <c r="H826" s="75"/>
      <c r="I826" s="75"/>
      <c r="J826" s="75"/>
      <c r="K826" s="76"/>
    </row>
    <row r="827" spans="1:11" s="68" customFormat="1" x14ac:dyDescent="0.25">
      <c r="A827" s="75"/>
      <c r="B827" s="75"/>
      <c r="C827" s="75"/>
      <c r="D827" s="75"/>
      <c r="E827" s="75"/>
      <c r="F827" s="75"/>
      <c r="G827" s="75"/>
      <c r="H827" s="75"/>
      <c r="I827" s="75"/>
      <c r="J827" s="75"/>
      <c r="K827" s="76"/>
    </row>
    <row r="828" spans="1:11" s="68" customFormat="1" x14ac:dyDescent="0.25">
      <c r="A828" s="75"/>
      <c r="B828" s="75"/>
      <c r="C828" s="75"/>
      <c r="D828" s="75"/>
      <c r="E828" s="75"/>
      <c r="F828" s="75"/>
      <c r="G828" s="75"/>
      <c r="H828" s="75"/>
      <c r="I828" s="75"/>
      <c r="J828" s="75"/>
      <c r="K828" s="76"/>
    </row>
    <row r="829" spans="1:11" s="68" customFormat="1" x14ac:dyDescent="0.25">
      <c r="A829" s="75"/>
      <c r="B829" s="75"/>
      <c r="C829" s="75"/>
      <c r="D829" s="75"/>
      <c r="E829" s="75"/>
      <c r="F829" s="75"/>
      <c r="G829" s="75"/>
      <c r="H829" s="75"/>
      <c r="I829" s="75"/>
      <c r="J829" s="75"/>
      <c r="K829" s="76"/>
    </row>
    <row r="830" spans="1:11" s="68" customFormat="1" x14ac:dyDescent="0.25">
      <c r="A830" s="75"/>
      <c r="B830" s="75"/>
      <c r="C830" s="75"/>
      <c r="D830" s="75"/>
      <c r="E830" s="75"/>
      <c r="F830" s="75"/>
      <c r="G830" s="75"/>
      <c r="H830" s="75"/>
      <c r="I830" s="75"/>
      <c r="J830" s="75"/>
      <c r="K830" s="76"/>
    </row>
    <row r="831" spans="1:11" s="68" customFormat="1" x14ac:dyDescent="0.25">
      <c r="A831" s="75"/>
      <c r="B831" s="75"/>
      <c r="C831" s="75"/>
      <c r="D831" s="75"/>
      <c r="E831" s="75"/>
      <c r="F831" s="75"/>
      <c r="G831" s="75"/>
      <c r="H831" s="75"/>
      <c r="I831" s="75"/>
      <c r="J831" s="75"/>
      <c r="K831" s="76"/>
    </row>
    <row r="832" spans="1:11" s="68" customFormat="1" x14ac:dyDescent="0.25">
      <c r="A832" s="75"/>
      <c r="B832" s="75"/>
      <c r="C832" s="75"/>
      <c r="D832" s="75"/>
      <c r="E832" s="75"/>
      <c r="F832" s="75"/>
      <c r="G832" s="75"/>
      <c r="H832" s="75"/>
      <c r="I832" s="75"/>
      <c r="J832" s="75"/>
      <c r="K832" s="76"/>
    </row>
    <row r="833" spans="1:11" s="68" customFormat="1" x14ac:dyDescent="0.25">
      <c r="A833" s="75"/>
      <c r="B833" s="75"/>
      <c r="C833" s="75"/>
      <c r="D833" s="75"/>
      <c r="E833" s="75"/>
      <c r="F833" s="75"/>
      <c r="G833" s="75"/>
      <c r="H833" s="75"/>
      <c r="I833" s="75"/>
      <c r="J833" s="75"/>
      <c r="K833" s="76"/>
    </row>
    <row r="834" spans="1:11" s="68" customFormat="1" x14ac:dyDescent="0.25">
      <c r="A834" s="75"/>
      <c r="B834" s="75"/>
      <c r="C834" s="75"/>
      <c r="D834" s="75"/>
      <c r="E834" s="75"/>
      <c r="F834" s="75"/>
      <c r="G834" s="75"/>
      <c r="H834" s="75"/>
      <c r="I834" s="75"/>
      <c r="J834" s="75"/>
      <c r="K834" s="76"/>
    </row>
    <row r="835" spans="1:11" s="68" customFormat="1" x14ac:dyDescent="0.25">
      <c r="A835" s="75"/>
      <c r="B835" s="75"/>
      <c r="C835" s="75"/>
      <c r="D835" s="75"/>
      <c r="E835" s="75"/>
      <c r="F835" s="75"/>
      <c r="G835" s="75"/>
      <c r="H835" s="75"/>
      <c r="I835" s="75"/>
      <c r="J835" s="75"/>
      <c r="K835" s="76"/>
    </row>
    <row r="836" spans="1:11" s="68" customFormat="1" x14ac:dyDescent="0.25">
      <c r="A836" s="75"/>
      <c r="B836" s="75"/>
      <c r="C836" s="75"/>
      <c r="D836" s="75"/>
      <c r="E836" s="75"/>
      <c r="F836" s="75"/>
      <c r="G836" s="75"/>
      <c r="H836" s="75"/>
      <c r="I836" s="75"/>
      <c r="J836" s="75"/>
      <c r="K836" s="76"/>
    </row>
    <row r="837" spans="1:11" s="68" customFormat="1" x14ac:dyDescent="0.25">
      <c r="A837" s="75"/>
      <c r="B837" s="75"/>
      <c r="C837" s="75"/>
      <c r="D837" s="75"/>
      <c r="E837" s="75"/>
      <c r="F837" s="75"/>
      <c r="G837" s="75"/>
      <c r="H837" s="75"/>
      <c r="I837" s="75"/>
      <c r="J837" s="75"/>
      <c r="K837" s="76"/>
    </row>
    <row r="838" spans="1:11" s="68" customFormat="1" x14ac:dyDescent="0.25">
      <c r="A838" s="75"/>
      <c r="B838" s="75"/>
      <c r="C838" s="75"/>
      <c r="D838" s="75"/>
      <c r="E838" s="75"/>
      <c r="F838" s="75"/>
      <c r="G838" s="75"/>
      <c r="H838" s="75"/>
      <c r="I838" s="75"/>
      <c r="J838" s="75"/>
      <c r="K838" s="76"/>
    </row>
    <row r="839" spans="1:11" s="68" customFormat="1" x14ac:dyDescent="0.25">
      <c r="A839" s="75"/>
      <c r="B839" s="75"/>
      <c r="C839" s="75"/>
      <c r="D839" s="75"/>
      <c r="E839" s="75"/>
      <c r="F839" s="75"/>
      <c r="G839" s="75"/>
      <c r="H839" s="75"/>
      <c r="I839" s="75"/>
      <c r="J839" s="75"/>
      <c r="K839" s="76"/>
    </row>
    <row r="840" spans="1:11" s="68" customFormat="1" x14ac:dyDescent="0.25">
      <c r="A840" s="75"/>
      <c r="B840" s="75"/>
      <c r="C840" s="75"/>
      <c r="D840" s="75"/>
      <c r="E840" s="75"/>
      <c r="F840" s="75"/>
      <c r="G840" s="75"/>
      <c r="H840" s="75"/>
      <c r="I840" s="75"/>
      <c r="J840" s="75"/>
      <c r="K840" s="76"/>
    </row>
    <row r="841" spans="1:11" s="68" customFormat="1" x14ac:dyDescent="0.25">
      <c r="A841" s="75"/>
      <c r="B841" s="75"/>
      <c r="C841" s="75"/>
      <c r="D841" s="75"/>
      <c r="E841" s="75"/>
      <c r="F841" s="75"/>
      <c r="G841" s="75"/>
      <c r="H841" s="75"/>
      <c r="I841" s="75"/>
      <c r="J841" s="75"/>
      <c r="K841" s="76"/>
    </row>
    <row r="842" spans="1:11" s="68" customFormat="1" x14ac:dyDescent="0.25">
      <c r="A842" s="75"/>
      <c r="B842" s="75"/>
      <c r="C842" s="75"/>
      <c r="D842" s="75"/>
      <c r="E842" s="75"/>
      <c r="F842" s="75"/>
      <c r="G842" s="75"/>
      <c r="H842" s="75"/>
      <c r="I842" s="75"/>
      <c r="J842" s="75"/>
      <c r="K842" s="76"/>
    </row>
    <row r="843" spans="1:11" s="68" customFormat="1" x14ac:dyDescent="0.25">
      <c r="A843" s="75"/>
      <c r="B843" s="75"/>
      <c r="C843" s="75"/>
      <c r="D843" s="75"/>
      <c r="E843" s="75"/>
      <c r="F843" s="75"/>
      <c r="G843" s="75"/>
      <c r="H843" s="75"/>
      <c r="I843" s="75"/>
      <c r="J843" s="75"/>
      <c r="K843" s="76"/>
    </row>
    <row r="844" spans="1:11" s="68" customFormat="1" x14ac:dyDescent="0.25">
      <c r="A844" s="75"/>
      <c r="B844" s="75"/>
      <c r="C844" s="75"/>
      <c r="D844" s="75"/>
      <c r="E844" s="75"/>
      <c r="F844" s="75"/>
      <c r="G844" s="75"/>
      <c r="H844" s="75"/>
      <c r="I844" s="75"/>
      <c r="J844" s="75"/>
      <c r="K844" s="76"/>
    </row>
    <row r="845" spans="1:11" s="68" customFormat="1" x14ac:dyDescent="0.25">
      <c r="A845" s="75"/>
      <c r="B845" s="75"/>
      <c r="C845" s="75"/>
      <c r="D845" s="75"/>
      <c r="E845" s="75"/>
      <c r="F845" s="75"/>
      <c r="G845" s="75"/>
      <c r="H845" s="75"/>
      <c r="I845" s="75"/>
      <c r="J845" s="75"/>
      <c r="K845" s="76"/>
    </row>
    <row r="846" spans="1:11" s="68" customFormat="1" x14ac:dyDescent="0.25">
      <c r="A846" s="75"/>
      <c r="B846" s="75"/>
      <c r="C846" s="75"/>
      <c r="D846" s="75"/>
      <c r="E846" s="75"/>
      <c r="F846" s="75"/>
      <c r="G846" s="75"/>
      <c r="H846" s="75"/>
      <c r="I846" s="75"/>
      <c r="J846" s="75"/>
      <c r="K846" s="76"/>
    </row>
    <row r="847" spans="1:11" s="68" customFormat="1" x14ac:dyDescent="0.25">
      <c r="A847" s="75"/>
      <c r="B847" s="75"/>
      <c r="C847" s="75"/>
      <c r="D847" s="75"/>
      <c r="E847" s="75"/>
      <c r="F847" s="75"/>
      <c r="G847" s="75"/>
      <c r="H847" s="75"/>
      <c r="I847" s="75"/>
      <c r="J847" s="75"/>
      <c r="K847" s="76"/>
    </row>
    <row r="848" spans="1:11" s="68" customFormat="1" x14ac:dyDescent="0.25">
      <c r="A848" s="75"/>
      <c r="B848" s="75"/>
      <c r="C848" s="75"/>
      <c r="D848" s="75"/>
      <c r="E848" s="75"/>
      <c r="F848" s="75"/>
      <c r="G848" s="75"/>
      <c r="H848" s="75"/>
      <c r="I848" s="75"/>
      <c r="J848" s="75"/>
      <c r="K848" s="76"/>
    </row>
    <row r="849" spans="1:11" s="68" customFormat="1" x14ac:dyDescent="0.25">
      <c r="A849" s="75"/>
      <c r="B849" s="75"/>
      <c r="C849" s="75"/>
      <c r="D849" s="75"/>
      <c r="E849" s="75"/>
      <c r="F849" s="75"/>
      <c r="G849" s="75"/>
      <c r="H849" s="75"/>
      <c r="I849" s="75"/>
      <c r="J849" s="75"/>
      <c r="K849" s="76"/>
    </row>
    <row r="850" spans="1:11" s="68" customFormat="1" x14ac:dyDescent="0.25">
      <c r="A850" s="75"/>
      <c r="B850" s="75"/>
      <c r="C850" s="75"/>
      <c r="D850" s="75"/>
      <c r="E850" s="75"/>
      <c r="F850" s="75"/>
      <c r="G850" s="75"/>
      <c r="H850" s="75"/>
      <c r="I850" s="75"/>
      <c r="J850" s="75"/>
      <c r="K850" s="76"/>
    </row>
    <row r="851" spans="1:11" s="68" customFormat="1" x14ac:dyDescent="0.25">
      <c r="A851" s="75"/>
      <c r="B851" s="75"/>
      <c r="C851" s="75"/>
      <c r="D851" s="75"/>
      <c r="E851" s="75"/>
      <c r="F851" s="75"/>
      <c r="G851" s="75"/>
      <c r="H851" s="75"/>
      <c r="I851" s="75"/>
      <c r="J851" s="75"/>
      <c r="K851" s="76"/>
    </row>
    <row r="852" spans="1:11" s="68" customFormat="1" x14ac:dyDescent="0.25">
      <c r="A852" s="75"/>
      <c r="B852" s="75"/>
      <c r="C852" s="75"/>
      <c r="D852" s="75"/>
      <c r="E852" s="75"/>
      <c r="F852" s="75"/>
      <c r="G852" s="75"/>
      <c r="H852" s="75"/>
      <c r="I852" s="75"/>
      <c r="J852" s="75"/>
      <c r="K852" s="76"/>
    </row>
    <row r="853" spans="1:11" s="68" customFormat="1" x14ac:dyDescent="0.25">
      <c r="A853" s="75"/>
      <c r="B853" s="75"/>
      <c r="C853" s="75"/>
      <c r="D853" s="75"/>
      <c r="E853" s="75"/>
      <c r="F853" s="75"/>
      <c r="G853" s="75"/>
      <c r="H853" s="75"/>
      <c r="I853" s="75"/>
      <c r="J853" s="75"/>
      <c r="K853" s="76"/>
    </row>
    <row r="854" spans="1:11" s="68" customFormat="1" x14ac:dyDescent="0.25">
      <c r="A854" s="75"/>
      <c r="B854" s="75"/>
      <c r="C854" s="75"/>
      <c r="D854" s="75"/>
      <c r="E854" s="75"/>
      <c r="F854" s="75"/>
      <c r="G854" s="75"/>
      <c r="H854" s="75"/>
      <c r="I854" s="75"/>
      <c r="J854" s="75"/>
      <c r="K854" s="76"/>
    </row>
    <row r="855" spans="1:11" s="68" customFormat="1" x14ac:dyDescent="0.25">
      <c r="A855" s="75"/>
      <c r="B855" s="75"/>
      <c r="C855" s="75"/>
      <c r="D855" s="75"/>
      <c r="E855" s="75"/>
      <c r="F855" s="75"/>
      <c r="G855" s="75"/>
      <c r="H855" s="75"/>
      <c r="I855" s="75"/>
      <c r="J855" s="75"/>
      <c r="K855" s="76"/>
    </row>
  </sheetData>
  <mergeCells count="11">
    <mergeCell ref="A16:A17"/>
    <mergeCell ref="B16:B17"/>
    <mergeCell ref="C16:C17"/>
    <mergeCell ref="D16:D17"/>
    <mergeCell ref="E16:E17"/>
    <mergeCell ref="K16:K17"/>
    <mergeCell ref="F16:F17"/>
    <mergeCell ref="G16:G17"/>
    <mergeCell ref="H16:H17"/>
    <mergeCell ref="I16:I17"/>
    <mergeCell ref="J16:J17"/>
  </mergeCells>
  <pageMargins left="1.6535433070866143" right="0.11811023622047245" top="0.27559055118110237" bottom="0.23622047244094491" header="0" footer="0"/>
  <pageSetup paperSize="9" scale="65" orientation="landscape" verticalDpi="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1:BH522"/>
  <sheetViews>
    <sheetView showGridLines="0" zoomScale="90" zoomScaleNormal="90" workbookViewId="0">
      <selection activeCell="H23" sqref="H23"/>
    </sheetView>
  </sheetViews>
  <sheetFormatPr baseColWidth="10" defaultColWidth="11.42578125" defaultRowHeight="15" x14ac:dyDescent="0.25"/>
  <cols>
    <col min="1" max="1" width="5" style="63" customWidth="1"/>
    <col min="2" max="2" width="6.5703125" style="63" customWidth="1"/>
    <col min="3" max="3" width="6.42578125" style="63" customWidth="1"/>
    <col min="4" max="4" width="6.5703125" style="63" customWidth="1"/>
    <col min="5" max="5" width="5.5703125" style="63" customWidth="1"/>
    <col min="6" max="6" width="62.85546875" style="63" customWidth="1"/>
    <col min="7" max="7" width="17" style="63" customWidth="1"/>
    <col min="8" max="8" width="16.5703125" style="63" customWidth="1"/>
    <col min="9" max="9" width="14.85546875" style="63" customWidth="1"/>
    <col min="10" max="10" width="15.5703125" style="63" customWidth="1"/>
    <col min="11" max="11" width="11.42578125" style="64"/>
    <col min="12" max="16384" width="11.42578125" style="3"/>
  </cols>
  <sheetData>
    <row r="1" spans="1:60" customFormat="1" x14ac:dyDescent="0.25">
      <c r="C1" s="1"/>
      <c r="D1" s="1"/>
      <c r="E1" s="1"/>
      <c r="F1" s="1"/>
      <c r="G1" s="1"/>
      <c r="H1" s="1"/>
      <c r="I1" s="1"/>
      <c r="J1" s="1"/>
      <c r="K1" s="1"/>
      <c r="L1" s="1"/>
      <c r="M1" s="1"/>
      <c r="N1" s="1"/>
      <c r="O1" s="1"/>
      <c r="P1" s="118"/>
      <c r="Q1" s="114"/>
      <c r="R1" s="114"/>
      <c r="S1" s="114"/>
      <c r="T1" s="116"/>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row>
    <row r="2" spans="1:60" customFormat="1" ht="15.75" x14ac:dyDescent="0.25">
      <c r="C2" s="34"/>
      <c r="D2" s="1"/>
      <c r="E2" s="63"/>
      <c r="F2" s="103" t="str">
        <f>'Formulario PPGR1'!G2</f>
        <v>Servicio Nacional de Salud</v>
      </c>
      <c r="G2" s="1"/>
      <c r="H2" s="1"/>
      <c r="I2" s="1"/>
      <c r="J2" s="1"/>
      <c r="K2" s="1"/>
      <c r="L2" s="1"/>
      <c r="M2" s="1"/>
      <c r="N2" s="1"/>
      <c r="O2" s="1"/>
      <c r="P2" s="118"/>
      <c r="Q2" s="114"/>
      <c r="R2" s="114"/>
      <c r="S2" s="114"/>
      <c r="T2" s="116"/>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row>
    <row r="3" spans="1:60" customFormat="1" x14ac:dyDescent="0.25">
      <c r="C3" s="34"/>
      <c r="D3" s="1"/>
      <c r="E3" s="63"/>
      <c r="F3" s="104" t="str">
        <f>'Formulario PPGR1'!G3</f>
        <v>Dirección de Planificación y Desarrollo</v>
      </c>
      <c r="G3" s="1"/>
      <c r="H3" s="1"/>
      <c r="I3" s="1"/>
      <c r="J3" s="1"/>
      <c r="K3" s="1"/>
      <c r="L3" s="1"/>
      <c r="M3" s="1"/>
      <c r="N3" s="1"/>
      <c r="O3" s="1"/>
      <c r="P3" s="118"/>
      <c r="Q3" s="114"/>
      <c r="R3" s="114"/>
      <c r="S3" s="114"/>
      <c r="T3" s="116"/>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row>
    <row r="4" spans="1:60" customFormat="1" x14ac:dyDescent="0.25">
      <c r="C4" s="34"/>
      <c r="D4" s="1"/>
      <c r="E4" s="63"/>
      <c r="F4" s="105" t="str">
        <f>'Formulario PPGR1'!G4</f>
        <v xml:space="preserve">Plan Operativo Anual </v>
      </c>
      <c r="G4" s="1"/>
      <c r="H4" s="1"/>
      <c r="I4" s="1"/>
      <c r="J4" s="1"/>
      <c r="K4" s="1"/>
      <c r="L4" s="1"/>
      <c r="M4" s="1"/>
      <c r="N4" s="1"/>
      <c r="O4" s="1"/>
      <c r="P4" s="118"/>
      <c r="Q4" s="114"/>
      <c r="R4" s="114"/>
      <c r="S4" s="114"/>
      <c r="T4" s="116"/>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row>
    <row r="5" spans="1:60" customFormat="1" x14ac:dyDescent="0.25">
      <c r="C5" s="34"/>
      <c r="D5" s="1"/>
      <c r="E5" s="63"/>
      <c r="F5" s="105" t="s">
        <v>440</v>
      </c>
      <c r="G5" s="1"/>
      <c r="H5" s="1"/>
      <c r="I5" s="1"/>
      <c r="J5" s="1"/>
      <c r="K5" s="1"/>
      <c r="L5" s="1"/>
      <c r="M5" s="1"/>
      <c r="N5" s="1"/>
      <c r="O5" s="1"/>
      <c r="P5" s="118"/>
      <c r="Q5" s="114"/>
      <c r="R5" s="114"/>
      <c r="S5" s="114"/>
      <c r="T5" s="116"/>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row>
    <row r="6" spans="1:60" customFormat="1" x14ac:dyDescent="0.25">
      <c r="C6" s="1"/>
      <c r="D6" s="1"/>
      <c r="E6" s="63"/>
      <c r="F6" s="105" t="str">
        <f>'Formulario PPGR1'!$M$3</f>
        <v>SNS - Dirección Central</v>
      </c>
      <c r="G6" s="1"/>
      <c r="H6" s="1"/>
      <c r="I6" s="1"/>
      <c r="J6" s="1"/>
      <c r="K6" s="1"/>
      <c r="L6" s="1"/>
      <c r="M6" s="1"/>
      <c r="N6" s="1"/>
      <c r="O6" s="1"/>
      <c r="P6" s="1"/>
      <c r="Q6" s="1"/>
      <c r="R6" s="114"/>
      <c r="S6" s="114"/>
      <c r="T6" s="116"/>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row>
    <row r="7" spans="1:60" ht="16.5" customHeight="1" x14ac:dyDescent="0.2">
      <c r="A7" s="68"/>
      <c r="B7" s="68"/>
      <c r="C7" s="68"/>
      <c r="D7" s="68"/>
      <c r="E7" s="68"/>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row>
    <row r="8" spans="1:60" ht="15.75" customHeight="1" x14ac:dyDescent="0.2">
      <c r="A8" s="56" t="s">
        <v>45</v>
      </c>
      <c r="B8" s="573"/>
      <c r="C8" s="573"/>
      <c r="D8" s="573"/>
      <c r="E8" s="573"/>
      <c r="F8" s="573"/>
      <c r="G8" s="573"/>
      <c r="H8" s="573"/>
      <c r="I8" s="573"/>
      <c r="J8" s="573"/>
      <c r="K8" s="574"/>
    </row>
    <row r="9" spans="1:60" ht="12.75" x14ac:dyDescent="0.2">
      <c r="A9" s="57" t="s">
        <v>73</v>
      </c>
      <c r="B9" s="575"/>
      <c r="C9" s="575"/>
      <c r="D9" s="575"/>
      <c r="E9" s="575"/>
      <c r="F9" s="575"/>
      <c r="G9" s="43">
        <f>+[29]PPNE5!G9+[30]PPNE5!G9+[31]PPNE5!G9+[32]PPNE5!G9+[33]PPNE5!G9+[34]PPNE5!G9+[35]PPNE5!G9+[36]PPNE5!G9+[37]PPNE5!G9+[38]PPNE5!G9+[39]PPNE5!G9+[40]PPNE5!G9+[41]PPNE5!G9+[42]PPNE5!G9+[43]PPNE5!G9+[44]PPNE5!G9</f>
        <v>121351865.01000001</v>
      </c>
      <c r="H9" s="576"/>
      <c r="I9" s="576"/>
      <c r="J9" s="576"/>
      <c r="K9" s="58"/>
    </row>
    <row r="10" spans="1:60" ht="12.75" x14ac:dyDescent="0.2">
      <c r="A10" s="57" t="s">
        <v>74</v>
      </c>
      <c r="B10" s="575"/>
      <c r="C10" s="575"/>
      <c r="D10" s="575"/>
      <c r="E10" s="575"/>
      <c r="F10" s="575"/>
      <c r="G10" s="43">
        <f>+[29]PPNE5!G10+[30]PPNE5!G10+[31]PPNE5!G10+[32]PPNE5!G10+[33]PPNE5!G10+[34]PPNE5!G10+[35]PPNE5!G10+[36]PPNE5!G10+[37]PPNE5!G10+[38]PPNE5!G10+[39]PPNE5!G10+[40]PPNE5!G10+[41]PPNE5!G10+[42]PPNE5!G10+[43]PPNE5!G10+[44]PPNE5!G10</f>
        <v>540316102.25200009</v>
      </c>
      <c r="H10" s="576"/>
      <c r="I10" s="576"/>
      <c r="J10" s="576"/>
      <c r="K10" s="58"/>
    </row>
    <row r="11" spans="1:60" ht="12.75" x14ac:dyDescent="0.2">
      <c r="A11" s="57" t="s">
        <v>439</v>
      </c>
      <c r="B11" s="575"/>
      <c r="C11" s="575"/>
      <c r="D11" s="575"/>
      <c r="E11" s="575"/>
      <c r="F11" s="575"/>
      <c r="G11" s="43">
        <f>+[29]PPNE5!G11+[30]PPNE5!G11+[31]PPNE5!G11+[32]PPNE5!G11+[33]PPNE5!G11+[34]PPNE5!G11+[35]PPNE5!G11+[36]PPNE5!G11+[37]PPNE5!G11+[38]PPNE5!G11+[39]PPNE5!G11+[40]PPNE5!G11+[41]PPNE5!G11+[42]PPNE5!G11+[43]PPNE5!G11+[44]PPNE5!G11</f>
        <v>1639400464.7160017</v>
      </c>
      <c r="H11" s="576"/>
      <c r="I11" s="576"/>
      <c r="J11" s="576"/>
      <c r="K11" s="58"/>
    </row>
    <row r="12" spans="1:60" ht="12.75" x14ac:dyDescent="0.2">
      <c r="A12" s="57" t="s">
        <v>75</v>
      </c>
      <c r="B12" s="575"/>
      <c r="C12" s="575"/>
      <c r="D12" s="575"/>
      <c r="E12" s="575"/>
      <c r="F12" s="575"/>
      <c r="G12" s="43">
        <f>+[29]PPNE5!G12+[30]PPNE5!G12+[31]PPNE5!G12+[32]PPNE5!G12+[33]PPNE5!G12+[34]PPNE5!G12+[35]PPNE5!G12+[36]PPNE5!G12+[37]PPNE5!G12+[38]PPNE5!G12+[39]PPNE5!G12+[40]PPNE5!G12+[41]PPNE5!G12+[42]PPNE5!G12+[43]PPNE5!G12+[44]PPNE5!G12</f>
        <v>63166238.5</v>
      </c>
      <c r="H12" s="576"/>
      <c r="I12" s="576"/>
      <c r="J12" s="576"/>
      <c r="K12" s="58"/>
    </row>
    <row r="13" spans="1:60" ht="12.75" x14ac:dyDescent="0.2">
      <c r="A13" s="59" t="s">
        <v>69</v>
      </c>
      <c r="B13" s="575"/>
      <c r="C13" s="575"/>
      <c r="D13" s="575"/>
      <c r="E13" s="575"/>
      <c r="F13" s="575"/>
      <c r="G13" s="43">
        <f>+[29]PPNE5!G13+[30]PPNE5!G13+[31]PPNE5!G13+[32]PPNE5!G13+[33]PPNE5!G13+[34]PPNE5!G13+[35]PPNE5!G13+[36]PPNE5!G13+[37]PPNE5!G13+[38]PPNE5!G13+[39]PPNE5!G13+[40]PPNE5!G13+[41]PPNE5!G13+[42]PPNE5!G13+[43]PPNE5!G13+[44]PPNE5!G13</f>
        <v>0</v>
      </c>
      <c r="H13" s="576"/>
      <c r="I13" s="576"/>
      <c r="J13" s="576"/>
      <c r="K13" s="58"/>
    </row>
    <row r="14" spans="1:60" ht="13.5" thickBot="1" x14ac:dyDescent="0.25">
      <c r="A14" s="60" t="s">
        <v>76</v>
      </c>
      <c r="B14" s="579"/>
      <c r="C14" s="579"/>
      <c r="D14" s="579"/>
      <c r="E14" s="579"/>
      <c r="F14" s="579"/>
      <c r="G14" s="77">
        <f>SUM(G9:G13)</f>
        <v>2364234670.4780016</v>
      </c>
      <c r="H14" s="580"/>
      <c r="I14" s="580"/>
      <c r="J14" s="580"/>
      <c r="K14" s="62"/>
    </row>
    <row r="15" spans="1:60" ht="15.75" customHeight="1" thickTop="1" x14ac:dyDescent="0.2">
      <c r="A15" s="581" t="s">
        <v>66</v>
      </c>
      <c r="B15" s="582"/>
      <c r="C15" s="582"/>
      <c r="D15" s="582"/>
      <c r="E15" s="582"/>
      <c r="F15" s="582"/>
      <c r="G15" s="582"/>
      <c r="H15" s="582"/>
      <c r="I15" s="582"/>
      <c r="J15" s="582"/>
      <c r="K15" s="583"/>
    </row>
    <row r="16" spans="1:60" ht="19.5" customHeight="1" x14ac:dyDescent="0.2">
      <c r="A16" s="723" t="s">
        <v>78</v>
      </c>
      <c r="B16" s="723" t="s">
        <v>64</v>
      </c>
      <c r="C16" s="723" t="s">
        <v>7</v>
      </c>
      <c r="D16" s="723" t="s">
        <v>65</v>
      </c>
      <c r="E16" s="723" t="s">
        <v>8</v>
      </c>
      <c r="F16" s="720" t="s">
        <v>77</v>
      </c>
      <c r="G16" s="724" t="s">
        <v>70</v>
      </c>
      <c r="H16" s="725"/>
      <c r="I16" s="726"/>
      <c r="J16" s="718" t="s">
        <v>295</v>
      </c>
      <c r="K16" s="718" t="s">
        <v>9</v>
      </c>
    </row>
    <row r="17" spans="1:11" ht="44.25" customHeight="1" x14ac:dyDescent="0.2">
      <c r="A17" s="723"/>
      <c r="B17" s="723"/>
      <c r="C17" s="723"/>
      <c r="D17" s="723"/>
      <c r="E17" s="723"/>
      <c r="F17" s="721"/>
      <c r="G17" s="555" t="s">
        <v>279</v>
      </c>
      <c r="H17" s="555" t="s">
        <v>71</v>
      </c>
      <c r="I17" s="555" t="s">
        <v>72</v>
      </c>
      <c r="J17" s="719"/>
      <c r="K17" s="719"/>
    </row>
    <row r="18" spans="1:11" ht="12.75" x14ac:dyDescent="0.2">
      <c r="A18" s="584">
        <v>2</v>
      </c>
      <c r="B18" s="585"/>
      <c r="C18" s="585"/>
      <c r="D18" s="585"/>
      <c r="E18" s="585"/>
      <c r="F18" s="586" t="s">
        <v>296</v>
      </c>
      <c r="G18" s="35">
        <f>+G19+G89+G226+G345+G403+G410+G493</f>
        <v>163459053.27175555</v>
      </c>
      <c r="H18" s="35">
        <f>+H19+H89+H226+H345+H403+H410+H493</f>
        <v>1035467012.5747945</v>
      </c>
      <c r="I18" s="35">
        <f>+I19+I89+I226+I345+I403+I410+I493</f>
        <v>1675957526.7677748</v>
      </c>
      <c r="J18" s="35">
        <f>+J19+J89+J226+J345+J403+J410+J493</f>
        <v>2874883592.6143246</v>
      </c>
      <c r="K18" s="36">
        <f>+K19+K89+K226+K345+K403+K410+K493</f>
        <v>100</v>
      </c>
    </row>
    <row r="19" spans="1:11" ht="12.75" x14ac:dyDescent="0.2">
      <c r="A19" s="587">
        <v>2</v>
      </c>
      <c r="B19" s="588">
        <v>1</v>
      </c>
      <c r="C19" s="589"/>
      <c r="D19" s="589"/>
      <c r="E19" s="589"/>
      <c r="F19" s="590" t="s">
        <v>297</v>
      </c>
      <c r="G19" s="37">
        <f>+G20+G49+G65+G72+G80</f>
        <v>3140061.4919999996</v>
      </c>
      <c r="H19" s="37">
        <f>+H20+H49+H65+H72+H80</f>
        <v>74790444.664000005</v>
      </c>
      <c r="I19" s="37">
        <f>+I20+I49+I65+I72+I80</f>
        <v>1675957526.7677748</v>
      </c>
      <c r="J19" s="37">
        <f>+J20+J49+J65+J72+J80</f>
        <v>1753888032.923775</v>
      </c>
      <c r="K19" s="38">
        <f>+K20+K49+K65+K72+K80</f>
        <v>61.007271300638877</v>
      </c>
    </row>
    <row r="20" spans="1:11" ht="12.75" x14ac:dyDescent="0.2">
      <c r="A20" s="591">
        <v>2</v>
      </c>
      <c r="B20" s="592">
        <v>1</v>
      </c>
      <c r="C20" s="592">
        <v>1</v>
      </c>
      <c r="D20" s="592"/>
      <c r="E20" s="592"/>
      <c r="F20" s="593" t="s">
        <v>79</v>
      </c>
      <c r="G20" s="39">
        <f>+G21+G28+G37+G39+G41+G46</f>
        <v>0</v>
      </c>
      <c r="H20" s="39">
        <f>+H21+H28+H37+H39+H41+H46</f>
        <v>57720958.454000004</v>
      </c>
      <c r="I20" s="39">
        <f>+I21+I28+I37+I39+I41+I46</f>
        <v>1567122424.9489987</v>
      </c>
      <c r="J20" s="39">
        <f>+J21+J28+J37+J39+J41+J46</f>
        <v>1624843383.4029987</v>
      </c>
      <c r="K20" s="40">
        <f>+K21+K28+K37+K39+K41+K46</f>
        <v>56.518580007109762</v>
      </c>
    </row>
    <row r="21" spans="1:11" ht="12.75" x14ac:dyDescent="0.2">
      <c r="A21" s="594">
        <v>2</v>
      </c>
      <c r="B21" s="595">
        <v>1</v>
      </c>
      <c r="C21" s="595">
        <v>1</v>
      </c>
      <c r="D21" s="595">
        <v>1</v>
      </c>
      <c r="E21" s="595"/>
      <c r="F21" s="596" t="s">
        <v>80</v>
      </c>
      <c r="G21" s="41">
        <f>SUM(G22:G27)</f>
        <v>0</v>
      </c>
      <c r="H21" s="41">
        <f>SUM(H22:H27)</f>
        <v>29116671.884</v>
      </c>
      <c r="I21" s="41">
        <f>SUM(I22:I27)</f>
        <v>583831655.21400154</v>
      </c>
      <c r="J21" s="41">
        <f>SUM(J22:J27)</f>
        <v>612948327.09800148</v>
      </c>
      <c r="K21" s="42">
        <f>SUM(K22:K27)</f>
        <v>21.320805081384407</v>
      </c>
    </row>
    <row r="22" spans="1:11" ht="12.75" x14ac:dyDescent="0.2">
      <c r="A22" s="597">
        <v>2</v>
      </c>
      <c r="B22" s="598">
        <v>1</v>
      </c>
      <c r="C22" s="598">
        <v>1</v>
      </c>
      <c r="D22" s="598">
        <v>1</v>
      </c>
      <c r="E22" s="598" t="s">
        <v>284</v>
      </c>
      <c r="F22" s="599" t="s">
        <v>298</v>
      </c>
      <c r="G22" s="43">
        <f>+[29]PPNE5!G22+[30]PPNE5!G22+[31]PPNE5!G22+[32]PPNE5!G22+[33]PPNE5!G22+[34]PPNE5!G22+[35]PPNE5!G22+[36]PPNE5!G22+[37]PPNE5!G22+[38]PPNE5!G22+[39]PPNE5!G22+[40]PPNE5!G22+[41]PPNE5!G22+[42]PPNE5!G22+[43]PPNE5!G22+[44]PPNE5!G22</f>
        <v>0</v>
      </c>
      <c r="H22" s="43">
        <f>+[29]PPNE5!H22+[30]PPNE5!H22+[31]PPNE5!H22+[32]PPNE5!H22+[33]PPNE5!H22+[34]PPNE5!H22+[35]PPNE5!H22+[36]PPNE5!H22+[37]PPNE5!H22+[38]PPNE5!H22+[39]PPNE5!H22+[40]PPNE5!H22+[41]PPNE5!H22+[42]PPNE5!H22+[43]PPNE5!H22+[44]PPNE5!H22</f>
        <v>0</v>
      </c>
      <c r="I22" s="43">
        <f>+[29]PPNE5!I22+[30]PPNE5!I22+[31]PPNE5!I22+[32]PPNE5!I22+[33]PPNE5!I22+[34]PPNE5!I22+[35]PPNE5!I22+[36]PPNE5!I22+[37]PPNE5!I22+[38]PPNE5!I22+[39]PPNE5!I22+[40]PPNE5!I22+[41]PPNE5!I22+[42]PPNE5!I22+[43]PPNE5!I22+[44]PPNE5!I22</f>
        <v>551894130.49400151</v>
      </c>
      <c r="J22" s="71">
        <f t="shared" ref="J22:J27" si="0">SUBTOTAL(9,G22:I22)</f>
        <v>551894130.49400151</v>
      </c>
      <c r="K22" s="72">
        <f t="shared" ref="K22:K27" si="1">IFERROR(J22/$J$18*100,"0.00")</f>
        <v>19.197094863661146</v>
      </c>
    </row>
    <row r="23" spans="1:11" ht="12.75" x14ac:dyDescent="0.2">
      <c r="A23" s="597">
        <v>2</v>
      </c>
      <c r="B23" s="598">
        <v>1</v>
      </c>
      <c r="C23" s="598">
        <v>1</v>
      </c>
      <c r="D23" s="598">
        <v>1</v>
      </c>
      <c r="E23" s="598" t="s">
        <v>285</v>
      </c>
      <c r="F23" s="600" t="s">
        <v>81</v>
      </c>
      <c r="G23" s="43">
        <f>+[29]PPNE5!G23+[30]PPNE5!G23+[31]PPNE5!G23+[32]PPNE5!G23+[33]PPNE5!G23+[34]PPNE5!G23+[35]PPNE5!G23+[36]PPNE5!G23+[37]PPNE5!G23+[38]PPNE5!G23+[39]PPNE5!G23+[40]PPNE5!G23+[41]PPNE5!G23+[42]PPNE5!G23+[43]PPNE5!G23+[44]PPNE5!G23</f>
        <v>0</v>
      </c>
      <c r="H23" s="43">
        <f>+[29]PPNE5!H23+[30]PPNE5!H23+[31]PPNE5!H23+[32]PPNE5!H23+[33]PPNE5!H23+[34]PPNE5!H23+[35]PPNE5!H23+[36]PPNE5!H23+[37]PPNE5!H23+[38]PPNE5!H23+[39]PPNE5!H23+[40]PPNE5!H23+[41]PPNE5!H23+[42]PPNE5!H23+[43]PPNE5!H23+[44]PPNE5!H23</f>
        <v>629375.75</v>
      </c>
      <c r="I23" s="43">
        <f>+[29]PPNE5!I23+[30]PPNE5!I23+[31]PPNE5!I23+[32]PPNE5!I23+[33]PPNE5!I23+[34]PPNE5!I23+[35]PPNE5!I23+[36]PPNE5!I23+[37]PPNE5!I23+[38]PPNE5!I23+[39]PPNE5!I23+[40]PPNE5!I23+[41]PPNE5!I23+[42]PPNE5!I23+[43]PPNE5!I23+[44]PPNE5!I23</f>
        <v>31937524.719999999</v>
      </c>
      <c r="J23" s="71">
        <f t="shared" si="0"/>
        <v>32566900.469999999</v>
      </c>
      <c r="K23" s="72">
        <f t="shared" si="1"/>
        <v>1.1328076223213175</v>
      </c>
    </row>
    <row r="24" spans="1:11" ht="12.75" x14ac:dyDescent="0.2">
      <c r="A24" s="597">
        <v>2</v>
      </c>
      <c r="B24" s="598">
        <v>1</v>
      </c>
      <c r="C24" s="598">
        <v>1</v>
      </c>
      <c r="D24" s="598">
        <v>1</v>
      </c>
      <c r="E24" s="598" t="s">
        <v>286</v>
      </c>
      <c r="F24" s="600" t="s">
        <v>299</v>
      </c>
      <c r="G24" s="43">
        <f>+[29]PPNE5!G24+[30]PPNE5!G24+[31]PPNE5!G24+[32]PPNE5!G24+[33]PPNE5!G24+[34]PPNE5!G24+[35]PPNE5!G24+[36]PPNE5!G24+[37]PPNE5!G24+[38]PPNE5!G24+[39]PPNE5!G24+[40]PPNE5!G24+[41]PPNE5!G24+[42]PPNE5!G24+[43]PPNE5!G24+[44]PPNE5!G24</f>
        <v>0</v>
      </c>
      <c r="H24" s="43">
        <f>+[29]PPNE5!H24+[30]PPNE5!H24+[31]PPNE5!H24+[32]PPNE5!H24+[33]PPNE5!H24+[34]PPNE5!H24+[35]PPNE5!H24+[36]PPNE5!H24+[37]PPNE5!H24+[38]PPNE5!H24+[39]PPNE5!H24+[40]PPNE5!H24+[41]PPNE5!H24+[42]PPNE5!H24+[43]PPNE5!H24+[44]PPNE5!H24</f>
        <v>0</v>
      </c>
      <c r="I24" s="43">
        <v>0</v>
      </c>
      <c r="J24" s="71">
        <f t="shared" si="0"/>
        <v>0</v>
      </c>
      <c r="K24" s="72">
        <f t="shared" si="1"/>
        <v>0</v>
      </c>
    </row>
    <row r="25" spans="1:11" ht="12.75" x14ac:dyDescent="0.2">
      <c r="A25" s="597">
        <v>2</v>
      </c>
      <c r="B25" s="598">
        <v>1</v>
      </c>
      <c r="C25" s="598">
        <v>1</v>
      </c>
      <c r="D25" s="598">
        <v>1</v>
      </c>
      <c r="E25" s="598" t="s">
        <v>287</v>
      </c>
      <c r="F25" s="600" t="s">
        <v>82</v>
      </c>
      <c r="G25" s="43">
        <f>+[29]PPNE5!G25+[30]PPNE5!G25+[31]PPNE5!G25+[32]PPNE5!G25+[33]PPNE5!G25+[34]PPNE5!G25+[35]PPNE5!G25+[36]PPNE5!G25+[37]PPNE5!G25+[38]PPNE5!G25+[39]PPNE5!G25+[40]PPNE5!G25+[41]PPNE5!G25+[42]PPNE5!G25+[43]PPNE5!G25+[44]PPNE5!G25</f>
        <v>0</v>
      </c>
      <c r="H25" s="43">
        <f>+[29]PPNE5!H25+[30]PPNE5!H25+[31]PPNE5!H25+[32]PPNE5!H25+[33]PPNE5!H25+[34]PPNE5!H25+[35]PPNE5!H25+[36]PPNE5!H25+[37]PPNE5!H25+[38]PPNE5!H25+[39]PPNE5!H25+[40]PPNE5!H25+[41]PPNE5!H25+[42]PPNE5!H25+[43]PPNE5!H25+[44]PPNE5!H25</f>
        <v>0</v>
      </c>
      <c r="I25" s="43">
        <f>+[29]PPNE5!I25+[30]PPNE5!I25+[31]PPNE5!I25+[32]PPNE5!I25+[33]PPNE5!I25+[34]PPNE5!I25+[35]PPNE5!I25+[36]PPNE5!I25+[37]PPNE5!I25+[38]PPNE5!I25+[39]PPNE5!I25+[40]PPNE5!I25+[41]PPNE5!I25+[42]PPNE5!I25+[43]PPNE5!I25+[44]PPNE5!I25</f>
        <v>0</v>
      </c>
      <c r="J25" s="71">
        <f t="shared" si="0"/>
        <v>0</v>
      </c>
      <c r="K25" s="72">
        <f t="shared" si="1"/>
        <v>0</v>
      </c>
    </row>
    <row r="26" spans="1:11" ht="12.75" x14ac:dyDescent="0.2">
      <c r="A26" s="597">
        <v>2</v>
      </c>
      <c r="B26" s="598">
        <v>1</v>
      </c>
      <c r="C26" s="598">
        <v>1</v>
      </c>
      <c r="D26" s="598">
        <v>1</v>
      </c>
      <c r="E26" s="598" t="s">
        <v>288</v>
      </c>
      <c r="F26" s="600" t="s">
        <v>83</v>
      </c>
      <c r="G26" s="43">
        <f>+[29]PPNE5!G26+[30]PPNE5!G26+[31]PPNE5!G26+[32]PPNE5!G26+[33]PPNE5!G26+[34]PPNE5!G26+[35]PPNE5!G26+[36]PPNE5!G26+[37]PPNE5!G26+[38]PPNE5!G26+[39]PPNE5!G26+[40]PPNE5!G26+[41]PPNE5!G26+[42]PPNE5!G26+[43]PPNE5!G26+[44]PPNE5!G26</f>
        <v>0</v>
      </c>
      <c r="H26" s="43">
        <f>+[29]PPNE5!H26+[30]PPNE5!H26+[31]PPNE5!H26+[32]PPNE5!H26+[33]PPNE5!H26+[34]PPNE5!H26+[35]PPNE5!H26+[36]PPNE5!H26+[37]PPNE5!H26+[38]PPNE5!H26+[39]PPNE5!H26+[40]PPNE5!H26+[41]PPNE5!H26+[42]PPNE5!H26+[43]PPNE5!H26+[44]PPNE5!H26</f>
        <v>28487296.134</v>
      </c>
      <c r="I26" s="43">
        <f>+[29]PPNE5!I26+[30]PPNE5!I26+[31]PPNE5!I26+[32]PPNE5!I26+[33]PPNE5!I26+[34]PPNE5!I26+[35]PPNE5!I26+[36]PPNE5!I26+[37]PPNE5!I26+[38]PPNE5!I26+[39]PPNE5!I26+[40]PPNE5!I26+[41]PPNE5!I26+[42]PPNE5!I26+[43]PPNE5!I26+[44]PPNE5!I26</f>
        <v>0</v>
      </c>
      <c r="J26" s="71">
        <f t="shared" si="0"/>
        <v>28487296.134</v>
      </c>
      <c r="K26" s="72">
        <f t="shared" si="1"/>
        <v>0.99090259540194414</v>
      </c>
    </row>
    <row r="27" spans="1:11" ht="12.75" x14ac:dyDescent="0.2">
      <c r="A27" s="597">
        <v>2</v>
      </c>
      <c r="B27" s="598">
        <v>1</v>
      </c>
      <c r="C27" s="598">
        <v>1</v>
      </c>
      <c r="D27" s="598">
        <v>1</v>
      </c>
      <c r="E27" s="598" t="s">
        <v>300</v>
      </c>
      <c r="F27" s="600" t="s">
        <v>301</v>
      </c>
      <c r="G27" s="43">
        <f>+[29]PPNE5!G27+[30]PPNE5!G27+[31]PPNE5!G27+[32]PPNE5!G27+[33]PPNE5!G27+[34]PPNE5!G27+[35]PPNE5!G27+[36]PPNE5!G27+[37]PPNE5!G27+[38]PPNE5!G27+[39]PPNE5!G27+[40]PPNE5!G27+[41]PPNE5!G27+[42]PPNE5!G27+[43]PPNE5!G27+[44]PPNE5!G27</f>
        <v>0</v>
      </c>
      <c r="H27" s="43">
        <f>+[29]PPNE5!H27+[30]PPNE5!H27+[31]PPNE5!H27+[32]PPNE5!H27+[33]PPNE5!H27+[34]PPNE5!H27+[35]PPNE5!H27+[36]PPNE5!H27+[37]PPNE5!H27+[38]PPNE5!H27+[39]PPNE5!H27+[40]PPNE5!H27+[41]PPNE5!H27+[42]PPNE5!H27+[43]PPNE5!H27+[44]PPNE5!H27</f>
        <v>0</v>
      </c>
      <c r="I27" s="43">
        <f>+[29]PPNE5!I27+[30]PPNE5!I27+[31]PPNE5!I27+[32]PPNE5!I27+[33]PPNE5!I27+[34]PPNE5!I27+[35]PPNE5!I27+[36]PPNE5!I27+[37]PPNE5!I27+[38]PPNE5!I27+[39]PPNE5!I27+[40]PPNE5!I27+[41]PPNE5!I27+[42]PPNE5!I27+[43]PPNE5!I27+[44]PPNE5!I27</f>
        <v>0</v>
      </c>
      <c r="J27" s="71">
        <f t="shared" si="0"/>
        <v>0</v>
      </c>
      <c r="K27" s="72">
        <f t="shared" si="1"/>
        <v>0</v>
      </c>
    </row>
    <row r="28" spans="1:11" ht="12.75" x14ac:dyDescent="0.2">
      <c r="A28" s="594">
        <v>2</v>
      </c>
      <c r="B28" s="595">
        <v>1</v>
      </c>
      <c r="C28" s="595">
        <v>1</v>
      </c>
      <c r="D28" s="595">
        <v>2</v>
      </c>
      <c r="E28" s="595"/>
      <c r="F28" s="596" t="s">
        <v>84</v>
      </c>
      <c r="G28" s="41">
        <f>SUM(G29:G36)</f>
        <v>0</v>
      </c>
      <c r="H28" s="41">
        <f>SUM(H29:H36)</f>
        <v>20541690.609999999</v>
      </c>
      <c r="I28" s="41">
        <f>SUM(I29:I36)</f>
        <v>852171183.26784325</v>
      </c>
      <c r="J28" s="41">
        <f>SUM(J29:J36)</f>
        <v>872712873.87784326</v>
      </c>
      <c r="K28" s="42">
        <f>SUM(K29:K36)</f>
        <v>30.356459514391215</v>
      </c>
    </row>
    <row r="29" spans="1:11" ht="12.75" x14ac:dyDescent="0.2">
      <c r="A29" s="597">
        <v>2</v>
      </c>
      <c r="B29" s="598">
        <v>1</v>
      </c>
      <c r="C29" s="598">
        <v>1</v>
      </c>
      <c r="D29" s="598">
        <v>2</v>
      </c>
      <c r="E29" s="598" t="s">
        <v>284</v>
      </c>
      <c r="F29" s="600" t="s">
        <v>85</v>
      </c>
      <c r="G29" s="43">
        <f>+[29]PPNE5!G29+[30]PPNE5!G29+[31]PPNE5!G29+[32]PPNE5!G29+[33]PPNE5!G29+[34]PPNE5!G29+[35]PPNE5!G29+[36]PPNE5!G29+[37]PPNE5!G29+[38]PPNE5!G29+[39]PPNE5!G29+[40]PPNE5!G29+[41]PPNE5!G29+[42]PPNE5!G29+[43]PPNE5!G29+[44]PPNE5!G29</f>
        <v>0</v>
      </c>
      <c r="H29" s="43">
        <f>+[29]PPNE5!H29+[30]PPNE5!H29+[31]PPNE5!H29+[32]PPNE5!H29+[33]PPNE5!H29+[34]PPNE5!H29+[35]PPNE5!H29+[36]PPNE5!H29+[37]PPNE5!H29+[38]PPNE5!H29+[39]PPNE5!H29+[40]PPNE5!H29+[41]PPNE5!H29+[42]PPNE5!H29+[43]PPNE5!H29+[44]PPNE5!H29</f>
        <v>7551800</v>
      </c>
      <c r="I29" s="43">
        <f>+[29]PPNE5!I29+[30]PPNE5!I29+[31]PPNE5!I29+[32]PPNE5!I29+[33]PPNE5!I29+[34]PPNE5!I29+[35]PPNE5!I29+[36]PPNE5!I29+[37]PPNE5!I29+[38]PPNE5!I29+[39]PPNE5!I29+[40]PPNE5!I29+[41]PPNE5!I29+[42]PPNE5!I29+[43]PPNE5!I29+[44]PPNE5!I29</f>
        <v>813923303.79784322</v>
      </c>
      <c r="J29" s="71">
        <f t="shared" ref="J29:J36" si="2">SUBTOTAL(9,G29:I29)</f>
        <v>821475103.79784322</v>
      </c>
      <c r="K29" s="72">
        <f t="shared" ref="K29:K36" si="3">IFERROR(J29/$J$18*100,"0.00")</f>
        <v>28.574204044582572</v>
      </c>
    </row>
    <row r="30" spans="1:11" ht="12.75" x14ac:dyDescent="0.2">
      <c r="A30" s="597">
        <v>2</v>
      </c>
      <c r="B30" s="598">
        <v>1</v>
      </c>
      <c r="C30" s="598">
        <v>1</v>
      </c>
      <c r="D30" s="598">
        <v>2</v>
      </c>
      <c r="E30" s="598" t="s">
        <v>285</v>
      </c>
      <c r="F30" s="600" t="s">
        <v>86</v>
      </c>
      <c r="G30" s="43">
        <f>+[29]PPNE5!G30+[30]PPNE5!G30+[31]PPNE5!G30+[32]PPNE5!G30+[33]PPNE5!G30+[34]PPNE5!G30+[35]PPNE5!G30+[36]PPNE5!G30+[37]PPNE5!G30+[38]PPNE5!G30+[39]PPNE5!G30+[40]PPNE5!G30+[41]PPNE5!G30+[42]PPNE5!G30+[43]PPNE5!G30+[44]PPNE5!G30</f>
        <v>0</v>
      </c>
      <c r="H30" s="43">
        <f>+[29]PPNE5!H30+[30]PPNE5!H30+[31]PPNE5!H30+[32]PPNE5!H30+[33]PPNE5!H30+[34]PPNE5!H30+[35]PPNE5!H30+[36]PPNE5!H30+[37]PPNE5!H30+[38]PPNE5!H30+[39]PPNE5!H30+[40]PPNE5!H30+[41]PPNE5!H30+[42]PPNE5!H30+[43]PPNE5!H30+[44]PPNE5!H30</f>
        <v>5910416</v>
      </c>
      <c r="I30" s="43">
        <f>+[29]PPNE5!I30+[30]PPNE5!I30+[31]PPNE5!I30+[32]PPNE5!I30+[33]PPNE5!I30+[34]PPNE5!I30+[35]PPNE5!I30+[36]PPNE5!I30+[37]PPNE5!I30+[38]PPNE5!I30+[39]PPNE5!I30+[40]PPNE5!I30+[41]PPNE5!I30+[42]PPNE5!I30+[43]PPNE5!I30+[44]PPNE5!I30</f>
        <v>0</v>
      </c>
      <c r="J30" s="71">
        <f t="shared" si="2"/>
        <v>5910416</v>
      </c>
      <c r="K30" s="72">
        <f t="shared" si="3"/>
        <v>0.20558801111753058</v>
      </c>
    </row>
    <row r="31" spans="1:11" ht="12.75" x14ac:dyDescent="0.2">
      <c r="A31" s="597">
        <v>2</v>
      </c>
      <c r="B31" s="598">
        <v>1</v>
      </c>
      <c r="C31" s="598">
        <v>1</v>
      </c>
      <c r="D31" s="598">
        <v>2</v>
      </c>
      <c r="E31" s="598" t="s">
        <v>286</v>
      </c>
      <c r="F31" s="600" t="s">
        <v>22</v>
      </c>
      <c r="G31" s="43">
        <f>+[29]PPNE5!G31+[30]PPNE5!G31+[31]PPNE5!G31+[32]PPNE5!G31+[33]PPNE5!G31+[34]PPNE5!G31+[35]PPNE5!G31+[36]PPNE5!G31+[37]PPNE5!G31+[38]PPNE5!G31+[39]PPNE5!G31+[40]PPNE5!G31+[41]PPNE5!G31+[42]PPNE5!G31+[43]PPNE5!G31+[44]PPNE5!G31</f>
        <v>0</v>
      </c>
      <c r="H31" s="43">
        <f>+[29]PPNE5!H31+[30]PPNE5!H31+[31]PPNE5!H31+[32]PPNE5!H31+[33]PPNE5!H31+[34]PPNE5!H31+[35]PPNE5!H31+[36]PPNE5!H31+[37]PPNE5!H31+[38]PPNE5!H31+[39]PPNE5!H31+[40]PPNE5!H31+[41]PPNE5!H31+[42]PPNE5!H31+[43]PPNE5!H31+[44]PPNE5!H31</f>
        <v>1621528</v>
      </c>
      <c r="I31" s="43">
        <f>+[29]PPNE5!I31+[30]PPNE5!I31+[31]PPNE5!I31+[32]PPNE5!I31+[33]PPNE5!I31+[34]PPNE5!I31+[35]PPNE5!I31+[36]PPNE5!I31+[37]PPNE5!I31+[38]PPNE5!I31+[39]PPNE5!I31+[40]PPNE5!I31+[41]PPNE5!I31+[42]PPNE5!I31+[43]PPNE5!I31+[44]PPNE5!I31</f>
        <v>0</v>
      </c>
      <c r="J31" s="71">
        <f t="shared" si="2"/>
        <v>1621528</v>
      </c>
      <c r="K31" s="72">
        <f t="shared" si="3"/>
        <v>5.6403257654179861E-2</v>
      </c>
    </row>
    <row r="32" spans="1:11" ht="12.75" x14ac:dyDescent="0.2">
      <c r="A32" s="597">
        <v>2</v>
      </c>
      <c r="B32" s="598">
        <v>1</v>
      </c>
      <c r="C32" s="598">
        <v>1</v>
      </c>
      <c r="D32" s="598">
        <v>2</v>
      </c>
      <c r="E32" s="598" t="s">
        <v>287</v>
      </c>
      <c r="F32" s="600" t="s">
        <v>87</v>
      </c>
      <c r="G32" s="43">
        <f>+[29]PPNE5!G32+[30]PPNE5!G32+[31]PPNE5!G32+[32]PPNE5!G32+[33]PPNE5!G32+[34]PPNE5!G32+[35]PPNE5!G32+[36]PPNE5!G32+[37]PPNE5!G32+[38]PPNE5!G32+[39]PPNE5!G32+[40]PPNE5!G32+[41]PPNE5!G32+[42]PPNE5!G32+[43]PPNE5!G32+[44]PPNE5!G32</f>
        <v>0</v>
      </c>
      <c r="H32" s="43">
        <f>+[29]PPNE5!H32+[30]PPNE5!H32+[31]PPNE5!H32+[32]PPNE5!H32+[33]PPNE5!H32+[34]PPNE5!H32+[35]PPNE5!H32+[36]PPNE5!H32+[37]PPNE5!H32+[38]PPNE5!H32+[39]PPNE5!H32+[40]PPNE5!H32+[41]PPNE5!H32+[42]PPNE5!H32+[43]PPNE5!H32+[44]PPNE5!H32</f>
        <v>4536000</v>
      </c>
      <c r="I32" s="43">
        <f>+[29]PPNE5!I32+[30]PPNE5!I32+[31]PPNE5!I32+[32]PPNE5!I32+[33]PPNE5!I32+[34]PPNE5!I32+[35]PPNE5!I32+[36]PPNE5!I32+[37]PPNE5!I32+[38]PPNE5!I32+[39]PPNE5!I32+[40]PPNE5!I32+[41]PPNE5!I32+[42]PPNE5!I32+[43]PPNE5!I32+[44]PPNE5!I32</f>
        <v>0</v>
      </c>
      <c r="J32" s="71">
        <f t="shared" si="2"/>
        <v>4536000</v>
      </c>
      <c r="K32" s="72">
        <f t="shared" si="3"/>
        <v>0.15778030149301145</v>
      </c>
    </row>
    <row r="33" spans="1:11" ht="12.75" x14ac:dyDescent="0.2">
      <c r="A33" s="597">
        <v>2</v>
      </c>
      <c r="B33" s="598">
        <v>1</v>
      </c>
      <c r="C33" s="598">
        <v>1</v>
      </c>
      <c r="D33" s="598">
        <v>2</v>
      </c>
      <c r="E33" s="598" t="s">
        <v>288</v>
      </c>
      <c r="F33" s="600" t="s">
        <v>88</v>
      </c>
      <c r="G33" s="43">
        <f>+[29]PPNE5!G33+[30]PPNE5!G33+[31]PPNE5!G33+[32]PPNE5!G33+[33]PPNE5!G33+[34]PPNE5!G33+[35]PPNE5!G33+[36]PPNE5!G33+[37]PPNE5!G33+[38]PPNE5!G33+[39]PPNE5!G33+[40]PPNE5!G33+[41]PPNE5!G33+[42]PPNE5!G33+[43]PPNE5!G33+[44]PPNE5!G33</f>
        <v>0</v>
      </c>
      <c r="H33" s="43">
        <f>+[29]PPNE5!H33+[30]PPNE5!H33+[31]PPNE5!H33+[32]PPNE5!H33+[33]PPNE5!H33+[34]PPNE5!H33+[35]PPNE5!H33+[36]PPNE5!H33+[37]PPNE5!H33+[38]PPNE5!H33+[39]PPNE5!H33+[40]PPNE5!H33+[41]PPNE5!H33+[42]PPNE5!H33+[43]PPNE5!H33+[44]PPNE5!H33</f>
        <v>191868</v>
      </c>
      <c r="I33" s="43">
        <f>+[29]PPNE5!I33+[30]PPNE5!I33+[31]PPNE5!I33+[32]PPNE5!I33+[33]PPNE5!I33+[34]PPNE5!I33+[35]PPNE5!I33+[36]PPNE5!I33+[37]PPNE5!I33+[38]PPNE5!I33+[39]PPNE5!I33+[40]PPNE5!I33+[41]PPNE5!I33+[42]PPNE5!I33+[43]PPNE5!I33+[44]PPNE5!I33</f>
        <v>0</v>
      </c>
      <c r="J33" s="71">
        <f t="shared" si="2"/>
        <v>191868</v>
      </c>
      <c r="K33" s="72">
        <f t="shared" si="3"/>
        <v>6.6739397898723804E-3</v>
      </c>
    </row>
    <row r="34" spans="1:11" ht="12.75" x14ac:dyDescent="0.2">
      <c r="A34" s="597">
        <v>2</v>
      </c>
      <c r="B34" s="598">
        <v>1</v>
      </c>
      <c r="C34" s="598">
        <v>1</v>
      </c>
      <c r="D34" s="598">
        <v>2</v>
      </c>
      <c r="E34" s="598" t="s">
        <v>300</v>
      </c>
      <c r="F34" s="600" t="s">
        <v>89</v>
      </c>
      <c r="G34" s="43">
        <f>+[29]PPNE5!G34+[30]PPNE5!G34+[31]PPNE5!G34+[32]PPNE5!G34+[33]PPNE5!G34+[34]PPNE5!G34+[35]PPNE5!G34+[36]PPNE5!G34+[37]PPNE5!G34+[38]PPNE5!G34+[39]PPNE5!G34+[40]PPNE5!G34+[41]PPNE5!G34+[42]PPNE5!G34+[43]PPNE5!G34+[44]PPNE5!G34</f>
        <v>0</v>
      </c>
      <c r="H34" s="43">
        <f>+[29]PPNE5!H34+[30]PPNE5!H34+[31]PPNE5!H34+[32]PPNE5!H34+[33]PPNE5!H34+[34]PPNE5!H34+[35]PPNE5!H34+[36]PPNE5!H34+[37]PPNE5!H34+[38]PPNE5!H34+[39]PPNE5!H34+[40]PPNE5!H34+[41]PPNE5!H34+[42]PPNE5!H34+[43]PPNE5!H34+[44]PPNE5!H34</f>
        <v>0</v>
      </c>
      <c r="I34" s="43">
        <f>+[29]PPNE5!I34+[30]PPNE5!I34+[31]PPNE5!I34+[32]PPNE5!I34+[33]PPNE5!I34+[34]PPNE5!I34+[35]PPNE5!I34+[36]PPNE5!I34+[37]PPNE5!I34+[38]PPNE5!I34+[39]PPNE5!I34+[40]PPNE5!I34+[41]PPNE5!I34+[42]PPNE5!I34+[43]PPNE5!I34+[44]PPNE5!I34</f>
        <v>0</v>
      </c>
      <c r="J34" s="71">
        <f t="shared" si="2"/>
        <v>0</v>
      </c>
      <c r="K34" s="72">
        <f t="shared" si="3"/>
        <v>0</v>
      </c>
    </row>
    <row r="35" spans="1:11" ht="12.75" x14ac:dyDescent="0.2">
      <c r="A35" s="597">
        <v>2</v>
      </c>
      <c r="B35" s="598">
        <v>1</v>
      </c>
      <c r="C35" s="598">
        <v>1</v>
      </c>
      <c r="D35" s="598">
        <v>2</v>
      </c>
      <c r="E35" s="598" t="s">
        <v>302</v>
      </c>
      <c r="F35" s="600" t="s">
        <v>24</v>
      </c>
      <c r="G35" s="43">
        <f>+[29]PPNE5!G35+[30]PPNE5!G35+[31]PPNE5!G35+[32]PPNE5!G35+[33]PPNE5!G35+[34]PPNE5!G35+[35]PPNE5!G35+[36]PPNE5!G35+[37]PPNE5!G35+[38]PPNE5!G35+[39]PPNE5!G35+[40]PPNE5!G35+[41]PPNE5!G35+[42]PPNE5!G35+[43]PPNE5!G35+[44]PPNE5!G35</f>
        <v>0</v>
      </c>
      <c r="H35" s="43">
        <f>+[29]PPNE5!H35+[30]PPNE5!H35+[31]PPNE5!H35+[32]PPNE5!H35+[33]PPNE5!H35+[34]PPNE5!H35+[35]PPNE5!H35+[36]PPNE5!H35+[37]PPNE5!H35+[38]PPNE5!H35+[39]PPNE5!H35+[40]PPNE5!H35+[41]PPNE5!H35+[42]PPNE5!H35+[43]PPNE5!H35+[44]PPNE5!H35</f>
        <v>0</v>
      </c>
      <c r="I35" s="43">
        <f>+[29]PPNE5!I35+[30]PPNE5!I35+[31]PPNE5!I35+[32]PPNE5!I35+[33]PPNE5!I35+[34]PPNE5!I35+[35]PPNE5!I35+[36]PPNE5!I35+[37]PPNE5!I35+[38]PPNE5!I35+[39]PPNE5!I35+[40]PPNE5!I35+[41]PPNE5!I35+[42]PPNE5!I35+[43]PPNE5!I35+[44]PPNE5!I35</f>
        <v>0</v>
      </c>
      <c r="J35" s="71">
        <f t="shared" si="2"/>
        <v>0</v>
      </c>
      <c r="K35" s="72">
        <f t="shared" si="3"/>
        <v>0</v>
      </c>
    </row>
    <row r="36" spans="1:11" ht="12.75" x14ac:dyDescent="0.2">
      <c r="A36" s="597">
        <v>2</v>
      </c>
      <c r="B36" s="598">
        <v>1</v>
      </c>
      <c r="C36" s="598">
        <v>1</v>
      </c>
      <c r="D36" s="598">
        <v>2</v>
      </c>
      <c r="E36" s="598" t="s">
        <v>1890</v>
      </c>
      <c r="F36" s="600" t="s">
        <v>1891</v>
      </c>
      <c r="G36" s="43">
        <f>+[29]PPNE5!G36+[30]PPNE5!G36+[31]PPNE5!G36+[32]PPNE5!G36+[33]PPNE5!G36+[34]PPNE5!G36+[35]PPNE5!G36+[36]PPNE5!G36+[37]PPNE5!G36+[38]PPNE5!G36+[39]PPNE5!G36+[40]PPNE5!G36+[41]PPNE5!G36+[42]PPNE5!G36+[43]PPNE5!G36+[44]PPNE5!G36</f>
        <v>0</v>
      </c>
      <c r="H36" s="43">
        <f>+[29]PPNE5!H36+[30]PPNE5!H36+[31]PPNE5!H36+[32]PPNE5!H36+[33]PPNE5!H36+[34]PPNE5!H36+[35]PPNE5!H36+[36]PPNE5!H36+[37]PPNE5!H36+[38]PPNE5!H36+[39]PPNE5!H36+[40]PPNE5!H36+[41]PPNE5!H36+[42]PPNE5!H36+[43]PPNE5!H36+[44]PPNE5!H36</f>
        <v>730078.61</v>
      </c>
      <c r="I36" s="43">
        <f>+[29]PPNE5!I36+[30]PPNE5!I36+[31]PPNE5!I36+[32]PPNE5!I36+[33]PPNE5!I36+[34]PPNE5!I36+[35]PPNE5!I36+[36]PPNE5!I36+[37]PPNE5!I36+[38]PPNE5!I36+[39]PPNE5!I36+[40]PPNE5!I36+[41]PPNE5!I36+[42]PPNE5!I36+[43]PPNE5!I36+[44]PPNE5!I36</f>
        <v>38247879.469999999</v>
      </c>
      <c r="J36" s="71">
        <f t="shared" si="2"/>
        <v>38977958.079999998</v>
      </c>
      <c r="K36" s="72">
        <f t="shared" si="3"/>
        <v>1.3558099597540478</v>
      </c>
    </row>
    <row r="37" spans="1:11" ht="12.75" x14ac:dyDescent="0.2">
      <c r="A37" s="594">
        <v>2</v>
      </c>
      <c r="B37" s="595">
        <v>1</v>
      </c>
      <c r="C37" s="595">
        <v>1</v>
      </c>
      <c r="D37" s="595">
        <v>3</v>
      </c>
      <c r="E37" s="595"/>
      <c r="F37" s="596" t="s">
        <v>90</v>
      </c>
      <c r="G37" s="41">
        <f>G38</f>
        <v>0</v>
      </c>
      <c r="H37" s="41">
        <f>H38</f>
        <v>2400148</v>
      </c>
      <c r="I37" s="41">
        <f>I38</f>
        <v>90967072.547153711</v>
      </c>
      <c r="J37" s="41">
        <f>J38</f>
        <v>93367220.547153711</v>
      </c>
      <c r="K37" s="42">
        <f>K38</f>
        <v>3.2476869945975317</v>
      </c>
    </row>
    <row r="38" spans="1:11" ht="12.75" x14ac:dyDescent="0.2">
      <c r="A38" s="597">
        <v>2</v>
      </c>
      <c r="B38" s="598">
        <v>1</v>
      </c>
      <c r="C38" s="598">
        <v>1</v>
      </c>
      <c r="D38" s="598">
        <v>3</v>
      </c>
      <c r="E38" s="598" t="s">
        <v>284</v>
      </c>
      <c r="F38" s="600" t="s">
        <v>90</v>
      </c>
      <c r="G38" s="43">
        <f>+[29]PPNE5!G38+[30]PPNE5!G38+[31]PPNE5!G38+[32]PPNE5!G38+[33]PPNE5!G38+[34]PPNE5!G38+[35]PPNE5!G38+[36]PPNE5!G38+[37]PPNE5!G38+[38]PPNE5!G38+[39]PPNE5!G38+[40]PPNE5!G38+[41]PPNE5!G38+[42]PPNE5!G38+[43]PPNE5!G38+[44]PPNE5!G38</f>
        <v>0</v>
      </c>
      <c r="H38" s="43">
        <f>+[29]PPNE5!H38+[30]PPNE5!H38+[31]PPNE5!H38+[32]PPNE5!H38+[33]PPNE5!H38+[34]PPNE5!H38+[35]PPNE5!H38+[36]PPNE5!H38+[37]PPNE5!H38+[38]PPNE5!H38+[39]PPNE5!H38+[40]PPNE5!H38+[41]PPNE5!H38+[42]PPNE5!H38+[43]PPNE5!H38+[44]PPNE5!H38</f>
        <v>2400148</v>
      </c>
      <c r="I38" s="43">
        <f>+[29]PPNE5!I38+[30]PPNE5!I38+[31]PPNE5!I38+[32]PPNE5!I38+[33]PPNE5!I38+[34]PPNE5!I38+[35]PPNE5!I38+[36]PPNE5!I38+[37]PPNE5!I38+[38]PPNE5!I38+[39]PPNE5!I38+[40]PPNE5!I38+[41]PPNE5!I38+[42]PPNE5!I38+[43]PPNE5!I38+[44]PPNE5!I38</f>
        <v>90967072.547153711</v>
      </c>
      <c r="J38" s="71">
        <f>SUBTOTAL(9,G38:I38)</f>
        <v>93367220.547153711</v>
      </c>
      <c r="K38" s="72">
        <f>IFERROR(J38/$J$18*100,"0.00")</f>
        <v>3.2476869945975317</v>
      </c>
    </row>
    <row r="39" spans="1:11" ht="12.75" x14ac:dyDescent="0.2">
      <c r="A39" s="594">
        <v>2</v>
      </c>
      <c r="B39" s="595">
        <v>1</v>
      </c>
      <c r="C39" s="595">
        <v>1</v>
      </c>
      <c r="D39" s="595">
        <v>4</v>
      </c>
      <c r="E39" s="595"/>
      <c r="F39" s="596" t="s">
        <v>303</v>
      </c>
      <c r="G39" s="41">
        <f>G40</f>
        <v>0</v>
      </c>
      <c r="H39" s="41">
        <f>H40</f>
        <v>357000</v>
      </c>
      <c r="I39" s="41">
        <f>I40</f>
        <v>20035994.460000001</v>
      </c>
      <c r="J39" s="41">
        <f>J40</f>
        <v>20392994.460000001</v>
      </c>
      <c r="K39" s="42">
        <f>K40</f>
        <v>0.70935026769050091</v>
      </c>
    </row>
    <row r="40" spans="1:11" ht="12.75" x14ac:dyDescent="0.2">
      <c r="A40" s="597">
        <v>2</v>
      </c>
      <c r="B40" s="598">
        <v>1</v>
      </c>
      <c r="C40" s="598">
        <v>1</v>
      </c>
      <c r="D40" s="598">
        <v>4</v>
      </c>
      <c r="E40" s="598" t="s">
        <v>284</v>
      </c>
      <c r="F40" s="600" t="s">
        <v>303</v>
      </c>
      <c r="G40" s="43">
        <f>+[29]PPNE5!G40+[30]PPNE5!G40+[31]PPNE5!G40+[32]PPNE5!G40+[33]PPNE5!G40+[34]PPNE5!G40+[35]PPNE5!G40+[36]PPNE5!G40+[37]PPNE5!G40+[38]PPNE5!G40+[39]PPNE5!G40+[40]PPNE5!G40+[41]PPNE5!G40+[42]PPNE5!G40+[43]PPNE5!G40+[44]PPNE5!G40</f>
        <v>0</v>
      </c>
      <c r="H40" s="43">
        <f>+[29]PPNE5!H40+[30]PPNE5!H40+[31]PPNE5!H40+[32]PPNE5!H40+[33]PPNE5!H40+[34]PPNE5!H40+[35]PPNE5!H40+[36]PPNE5!H40+[37]PPNE5!H40+[38]PPNE5!H40+[39]PPNE5!H40+[40]PPNE5!H40+[41]PPNE5!H40+[42]PPNE5!H40+[43]PPNE5!H40+[44]PPNE5!H40</f>
        <v>357000</v>
      </c>
      <c r="I40" s="43">
        <f>+[29]PPNE5!I40+[30]PPNE5!I40+[31]PPNE5!I40+[32]PPNE5!I40+[33]PPNE5!I40+[34]PPNE5!I40+[35]PPNE5!I40+[36]PPNE5!I40+[37]PPNE5!I40+[38]PPNE5!I40+[39]PPNE5!I40+[40]PPNE5!I40+[41]PPNE5!I40+[42]PPNE5!I40+[43]PPNE5!I40+[44]PPNE5!I40</f>
        <v>20035994.460000001</v>
      </c>
      <c r="J40" s="71">
        <f>SUBTOTAL(9,G40:I40)</f>
        <v>20392994.460000001</v>
      </c>
      <c r="K40" s="72">
        <f>IFERROR(J40/$J$18*100,"0.00")</f>
        <v>0.70935026769050091</v>
      </c>
    </row>
    <row r="41" spans="1:11" ht="12.75" x14ac:dyDescent="0.2">
      <c r="A41" s="594">
        <v>2</v>
      </c>
      <c r="B41" s="595">
        <v>1</v>
      </c>
      <c r="C41" s="595">
        <v>1</v>
      </c>
      <c r="D41" s="595">
        <v>5</v>
      </c>
      <c r="E41" s="595"/>
      <c r="F41" s="596" t="s">
        <v>304</v>
      </c>
      <c r="G41" s="41">
        <f>SUM(G42:G45)</f>
        <v>0</v>
      </c>
      <c r="H41" s="41">
        <f>SUM(H42:H45)</f>
        <v>407000</v>
      </c>
      <c r="I41" s="41">
        <f>SUM(I42:I45)</f>
        <v>20116519.460000001</v>
      </c>
      <c r="J41" s="41">
        <f>SUM(J42:J45)</f>
        <v>20523519.460000001</v>
      </c>
      <c r="K41" s="42">
        <f>SUM(K42:K45)</f>
        <v>0.71389045152038944</v>
      </c>
    </row>
    <row r="42" spans="1:11" ht="12.75" x14ac:dyDescent="0.2">
      <c r="A42" s="597">
        <v>2</v>
      </c>
      <c r="B42" s="598">
        <v>1</v>
      </c>
      <c r="C42" s="598">
        <v>1</v>
      </c>
      <c r="D42" s="598">
        <v>5</v>
      </c>
      <c r="E42" s="598" t="s">
        <v>284</v>
      </c>
      <c r="F42" s="45" t="s">
        <v>304</v>
      </c>
      <c r="G42" s="43">
        <f>+[29]PPNE5!G42+[30]PPNE5!G42+[31]PPNE5!G42+[32]PPNE5!G42+[33]PPNE5!G42+[34]PPNE5!G42+[35]PPNE5!G42+[36]PPNE5!G42+[37]PPNE5!G42+[38]PPNE5!G42+[39]PPNE5!G42+[40]PPNE5!G42+[41]PPNE5!G42+[42]PPNE5!G42+[43]PPNE5!G42+[44]PPNE5!G42</f>
        <v>0</v>
      </c>
      <c r="H42" s="43">
        <f>+[29]PPNE5!H42+[30]PPNE5!H42+[31]PPNE5!H42+[32]PPNE5!H42+[33]PPNE5!H42+[34]PPNE5!H42+[35]PPNE5!H42+[36]PPNE5!H42+[37]PPNE5!H42+[38]PPNE5!H42+[39]PPNE5!H42+[40]PPNE5!H42+[41]PPNE5!H42+[42]PPNE5!H42+[43]PPNE5!H42+[44]PPNE5!H42</f>
        <v>0</v>
      </c>
      <c r="I42" s="43">
        <f>+[29]PPNE5!I42+[30]PPNE5!I42+[31]PPNE5!I42+[32]PPNE5!I42+[33]PPNE5!I42+[34]PPNE5!I42+[35]PPNE5!I42+[36]PPNE5!I42+[37]PPNE5!I42+[38]PPNE5!I42+[39]PPNE5!I42+[40]PPNE5!I42+[41]PPNE5!I42+[42]PPNE5!I42+[43]PPNE5!I42+[44]PPNE5!I42</f>
        <v>20000000</v>
      </c>
      <c r="J42" s="71">
        <f>SUBTOTAL(9,G42:I42)</f>
        <v>20000000</v>
      </c>
      <c r="K42" s="72">
        <f>IFERROR(J42/$J$18*100,"0.00")</f>
        <v>0.69568034167994452</v>
      </c>
    </row>
    <row r="43" spans="1:11" ht="12.75" x14ac:dyDescent="0.2">
      <c r="A43" s="597">
        <v>2</v>
      </c>
      <c r="B43" s="598">
        <v>1</v>
      </c>
      <c r="C43" s="598">
        <v>1</v>
      </c>
      <c r="D43" s="598">
        <v>5</v>
      </c>
      <c r="E43" s="598" t="s">
        <v>285</v>
      </c>
      <c r="F43" s="600" t="s">
        <v>91</v>
      </c>
      <c r="G43" s="43">
        <f>+[29]PPNE5!G43+[30]PPNE5!G43+[31]PPNE5!G43+[32]PPNE5!G43+[33]PPNE5!G43+[34]PPNE5!G43+[35]PPNE5!G43+[36]PPNE5!G43+[37]PPNE5!G43+[38]PPNE5!G43+[39]PPNE5!G43+[40]PPNE5!G43+[41]PPNE5!G43+[42]PPNE5!G43+[43]PPNE5!G43+[44]PPNE5!G43</f>
        <v>0</v>
      </c>
      <c r="H43" s="43">
        <f>+[29]PPNE5!H43+[30]PPNE5!H43+[31]PPNE5!H43+[32]PPNE5!H43+[33]PPNE5!H43+[34]PPNE5!H43+[35]PPNE5!H43+[36]PPNE5!H43+[37]PPNE5!H43+[38]PPNE5!H43+[39]PPNE5!H43+[40]PPNE5!H43+[41]PPNE5!H43+[42]PPNE5!H43+[43]PPNE5!H43+[44]PPNE5!H43</f>
        <v>107000</v>
      </c>
      <c r="I43" s="43">
        <f>+[29]PPNE5!I43+[30]PPNE5!I43+[31]PPNE5!I43+[32]PPNE5!I43+[33]PPNE5!I43+[34]PPNE5!I43+[35]PPNE5!I43+[36]PPNE5!I43+[37]PPNE5!I43+[38]PPNE5!I43+[39]PPNE5!I43+[40]PPNE5!I43+[41]PPNE5!I43+[42]PPNE5!I43+[43]PPNE5!I43+[44]PPNE5!I43</f>
        <v>35994.46</v>
      </c>
      <c r="J43" s="71">
        <f>SUBTOTAL(9,G43:I43)</f>
        <v>142994.46</v>
      </c>
      <c r="K43" s="72">
        <f>IFERROR(J43/$J$18*100,"0.00")</f>
        <v>4.9739217395569583E-3</v>
      </c>
    </row>
    <row r="44" spans="1:11" ht="12.75" x14ac:dyDescent="0.2">
      <c r="A44" s="597">
        <v>2</v>
      </c>
      <c r="B44" s="598">
        <v>1</v>
      </c>
      <c r="C44" s="598">
        <v>1</v>
      </c>
      <c r="D44" s="598">
        <v>5</v>
      </c>
      <c r="E44" s="598" t="s">
        <v>286</v>
      </c>
      <c r="F44" s="600" t="s">
        <v>305</v>
      </c>
      <c r="G44" s="43">
        <f>+[29]PPNE5!G44+[30]PPNE5!G44+[31]PPNE5!G44+[32]PPNE5!G44+[33]PPNE5!G44+[34]PPNE5!G44+[35]PPNE5!G44+[36]PPNE5!G44+[37]PPNE5!G44+[38]PPNE5!G44+[39]PPNE5!G44+[40]PPNE5!G44+[41]PPNE5!G44+[42]PPNE5!G44+[43]PPNE5!G44+[44]PPNE5!G44</f>
        <v>0</v>
      </c>
      <c r="H44" s="43">
        <f>+[29]PPNE5!H44+[30]PPNE5!H44+[31]PPNE5!H44+[32]PPNE5!H44+[33]PPNE5!H44+[34]PPNE5!H44+[35]PPNE5!H44+[36]PPNE5!H44+[37]PPNE5!H44+[38]PPNE5!H44+[39]PPNE5!H44+[40]PPNE5!H44+[41]PPNE5!H44+[42]PPNE5!H44+[43]PPNE5!H44+[44]PPNE5!H44</f>
        <v>250000</v>
      </c>
      <c r="I44" s="43">
        <f>+[29]PPNE5!I44+[30]PPNE5!I44+[31]PPNE5!I44+[32]PPNE5!I44+[33]PPNE5!I44+[34]PPNE5!I44+[35]PPNE5!I44+[36]PPNE5!I44+[37]PPNE5!I44+[38]PPNE5!I44+[39]PPNE5!I44+[40]PPNE5!I44+[41]PPNE5!I44+[42]PPNE5!I44+[43]PPNE5!I44+[44]PPNE5!I44</f>
        <v>0</v>
      </c>
      <c r="J44" s="71">
        <f>SUBTOTAL(9,G44:I44)</f>
        <v>250000</v>
      </c>
      <c r="K44" s="72">
        <f>IFERROR(J44/$J$18*100,"0.00")</f>
        <v>8.6960042709993083E-3</v>
      </c>
    </row>
    <row r="45" spans="1:11" ht="12.75" x14ac:dyDescent="0.2">
      <c r="A45" s="597">
        <v>2</v>
      </c>
      <c r="B45" s="598">
        <v>1</v>
      </c>
      <c r="C45" s="598">
        <v>1</v>
      </c>
      <c r="D45" s="598">
        <v>5</v>
      </c>
      <c r="E45" s="598" t="s">
        <v>287</v>
      </c>
      <c r="F45" s="600" t="s">
        <v>281</v>
      </c>
      <c r="G45" s="43">
        <f>+[29]PPNE5!G45+[30]PPNE5!G45+[31]PPNE5!G45+[32]PPNE5!G45+[33]PPNE5!G45+[34]PPNE5!G45+[35]PPNE5!G45+[36]PPNE5!G45+[37]PPNE5!G45+[38]PPNE5!G45+[39]PPNE5!G45+[40]PPNE5!G45+[41]PPNE5!G45+[42]PPNE5!G45+[43]PPNE5!G45+[44]PPNE5!G45</f>
        <v>0</v>
      </c>
      <c r="H45" s="43">
        <f>+[29]PPNE5!H45+[30]PPNE5!H45+[31]PPNE5!H45+[32]PPNE5!H45+[33]PPNE5!H45+[34]PPNE5!H45+[35]PPNE5!H45+[36]PPNE5!H45+[37]PPNE5!H45+[38]PPNE5!H45+[39]PPNE5!H45+[40]PPNE5!H45+[41]PPNE5!H45+[42]PPNE5!H45+[43]PPNE5!H45+[44]PPNE5!H45</f>
        <v>50000</v>
      </c>
      <c r="I45" s="43">
        <f>+[29]PPNE5!I45+[30]PPNE5!I45+[31]PPNE5!I45+[32]PPNE5!I45+[33]PPNE5!I45+[34]PPNE5!I45+[35]PPNE5!I45+[36]PPNE5!I45+[37]PPNE5!I45+[38]PPNE5!I45+[39]PPNE5!I45+[40]PPNE5!I45+[41]PPNE5!I45+[42]PPNE5!I45+[43]PPNE5!I45+[44]PPNE5!I45</f>
        <v>80525</v>
      </c>
      <c r="J45" s="71">
        <f>SUBTOTAL(9,G45:I45)</f>
        <v>130525</v>
      </c>
      <c r="K45" s="72">
        <f>IFERROR(J45/$J$18*100,"0.00")</f>
        <v>4.540183829888739E-3</v>
      </c>
    </row>
    <row r="46" spans="1:11" ht="12.75" x14ac:dyDescent="0.2">
      <c r="A46" s="594">
        <v>2</v>
      </c>
      <c r="B46" s="595">
        <v>1</v>
      </c>
      <c r="C46" s="595">
        <v>1</v>
      </c>
      <c r="D46" s="595">
        <v>6</v>
      </c>
      <c r="E46" s="595"/>
      <c r="F46" s="596" t="s">
        <v>306</v>
      </c>
      <c r="G46" s="41">
        <f>G47</f>
        <v>0</v>
      </c>
      <c r="H46" s="41">
        <f>H47</f>
        <v>4898447.96</v>
      </c>
      <c r="I46" s="41">
        <f>I47</f>
        <v>0</v>
      </c>
      <c r="J46" s="41">
        <f>J47</f>
        <v>4898447.96</v>
      </c>
      <c r="K46" s="42">
        <f>K47</f>
        <v>0.17038769752571137</v>
      </c>
    </row>
    <row r="47" spans="1:11" ht="12.75" x14ac:dyDescent="0.2">
      <c r="A47" s="597">
        <v>2</v>
      </c>
      <c r="B47" s="598">
        <v>1</v>
      </c>
      <c r="C47" s="598">
        <v>1</v>
      </c>
      <c r="D47" s="598">
        <v>6</v>
      </c>
      <c r="E47" s="598" t="s">
        <v>284</v>
      </c>
      <c r="F47" s="600" t="s">
        <v>306</v>
      </c>
      <c r="G47" s="43">
        <f>+[29]PPNE5!G47+[30]PPNE5!G47+[31]PPNE5!G47+[32]PPNE5!G47+[33]PPNE5!G47+[34]PPNE5!G47+[35]PPNE5!G47+[36]PPNE5!G47+[37]PPNE5!G47+[38]PPNE5!G47+[39]PPNE5!G47+[40]PPNE5!G47+[41]PPNE5!G47+[42]PPNE5!G47+[43]PPNE5!G47+[44]PPNE5!G47</f>
        <v>0</v>
      </c>
      <c r="H47" s="43">
        <f>+[29]PPNE5!H47+[30]PPNE5!H47+[31]PPNE5!H47+[32]PPNE5!H47+[33]PPNE5!H47+[34]PPNE5!H47+[35]PPNE5!H47+[36]PPNE5!H47+[37]PPNE5!H47+[38]PPNE5!H47+[39]PPNE5!H47+[40]PPNE5!H47+[41]PPNE5!H47+[42]PPNE5!H47+[43]PPNE5!H47+[44]PPNE5!H47</f>
        <v>4898447.96</v>
      </c>
      <c r="I47" s="43">
        <f>+[29]PPNE5!I47+[30]PPNE5!I47+[31]PPNE5!I47+[32]PPNE5!I47+[33]PPNE5!I47+[34]PPNE5!I47+[35]PPNE5!I47+[36]PPNE5!I47+[37]PPNE5!I47+[38]PPNE5!I47+[39]PPNE5!I47+[40]PPNE5!I47+[41]PPNE5!I47+[42]PPNE5!I47+[43]PPNE5!I47+[44]PPNE5!I47</f>
        <v>0</v>
      </c>
      <c r="J47" s="71">
        <f>SUBTOTAL(9,G47:I47)</f>
        <v>4898447.96</v>
      </c>
      <c r="K47" s="72">
        <f>IFERROR(J47/$J$18*100,"0.00")</f>
        <v>0.17038769752571137</v>
      </c>
    </row>
    <row r="48" spans="1:11" ht="12.75" x14ac:dyDescent="0.2">
      <c r="A48" s="597">
        <v>2</v>
      </c>
      <c r="B48" s="598">
        <v>1</v>
      </c>
      <c r="C48" s="598">
        <v>1</v>
      </c>
      <c r="D48" s="598">
        <v>13</v>
      </c>
      <c r="E48" s="598" t="s">
        <v>1893</v>
      </c>
      <c r="F48" s="600" t="s">
        <v>1894</v>
      </c>
      <c r="G48" s="43">
        <v>0</v>
      </c>
      <c r="H48" s="43">
        <v>0</v>
      </c>
      <c r="I48" s="43">
        <v>0</v>
      </c>
      <c r="J48" s="71">
        <f>G48+H48+I48</f>
        <v>0</v>
      </c>
      <c r="K48" s="72">
        <f>IFERROR(J48/$J$18*100,"0.00")</f>
        <v>0</v>
      </c>
    </row>
    <row r="49" spans="1:11" ht="12.75" x14ac:dyDescent="0.2">
      <c r="A49" s="591">
        <v>2</v>
      </c>
      <c r="B49" s="592">
        <v>1</v>
      </c>
      <c r="C49" s="592">
        <v>2</v>
      </c>
      <c r="D49" s="592"/>
      <c r="E49" s="592"/>
      <c r="F49" s="593" t="s">
        <v>10</v>
      </c>
      <c r="G49" s="39">
        <f>+G50+G52+G63</f>
        <v>0</v>
      </c>
      <c r="H49" s="39">
        <f>+H50+H52+H63</f>
        <v>4938447.96</v>
      </c>
      <c r="I49" s="39">
        <f>+I50+I52+I63</f>
        <v>0</v>
      </c>
      <c r="J49" s="39">
        <f>+J50+J52+J63</f>
        <v>4938447.96</v>
      </c>
      <c r="K49" s="40">
        <f>+K50+K52+K63</f>
        <v>0.17177905820907124</v>
      </c>
    </row>
    <row r="50" spans="1:11" ht="12.75" x14ac:dyDescent="0.2">
      <c r="A50" s="594">
        <v>2</v>
      </c>
      <c r="B50" s="595">
        <v>1</v>
      </c>
      <c r="C50" s="595">
        <v>2</v>
      </c>
      <c r="D50" s="595">
        <v>1</v>
      </c>
      <c r="E50" s="595"/>
      <c r="F50" s="596" t="s">
        <v>92</v>
      </c>
      <c r="G50" s="41">
        <f>G51</f>
        <v>0</v>
      </c>
      <c r="H50" s="41">
        <f>H51</f>
        <v>990680</v>
      </c>
      <c r="I50" s="41">
        <f>I51</f>
        <v>0</v>
      </c>
      <c r="J50" s="41">
        <f>J51</f>
        <v>990680</v>
      </c>
      <c r="K50" s="42">
        <f>K51</f>
        <v>3.4459830044774376E-2</v>
      </c>
    </row>
    <row r="51" spans="1:11" ht="12.75" x14ac:dyDescent="0.2">
      <c r="A51" s="597">
        <v>2</v>
      </c>
      <c r="B51" s="598">
        <v>1</v>
      </c>
      <c r="C51" s="598">
        <v>2</v>
      </c>
      <c r="D51" s="598">
        <v>1</v>
      </c>
      <c r="E51" s="598" t="s">
        <v>284</v>
      </c>
      <c r="F51" s="600" t="s">
        <v>92</v>
      </c>
      <c r="G51" s="43">
        <f>+[29]PPNE5!G51+[30]PPNE5!G51+[31]PPNE5!G51+[32]PPNE5!G51+[33]PPNE5!G51+[34]PPNE5!G51+[35]PPNE5!G51+[36]PPNE5!G51+[37]PPNE5!G51+[38]PPNE5!G51+[39]PPNE5!G51+[40]PPNE5!G51+[41]PPNE5!G51+[42]PPNE5!G51+[43]PPNE5!G51+[44]PPNE5!G51</f>
        <v>0</v>
      </c>
      <c r="H51" s="43">
        <f>+[29]PPNE5!H51+[30]PPNE5!H51+[31]PPNE5!H51+[32]PPNE5!H51+[33]PPNE5!H51+[34]PPNE5!H51+[35]PPNE5!H51+[36]PPNE5!H51+[37]PPNE5!H51+[38]PPNE5!H51+[39]PPNE5!H51+[40]PPNE5!H51+[41]PPNE5!H51+[42]PPNE5!H51+[43]PPNE5!H51+[44]PPNE5!H51</f>
        <v>990680</v>
      </c>
      <c r="I51" s="43">
        <f>+[29]PPNE5!I51+[30]PPNE5!I51+[31]PPNE5!I51+[32]PPNE5!I51+[33]PPNE5!I51+[34]PPNE5!I51+[35]PPNE5!I51+[36]PPNE5!I51+[37]PPNE5!I51+[38]PPNE5!I51+[39]PPNE5!I51+[40]PPNE5!I51+[41]PPNE5!I51+[42]PPNE5!I51+[43]PPNE5!I51+[44]PPNE5!I51</f>
        <v>0</v>
      </c>
      <c r="J51" s="71">
        <f>SUBTOTAL(9,G51:I51)</f>
        <v>990680</v>
      </c>
      <c r="K51" s="72">
        <f>IFERROR(J51/$J$18*100,"0.00")</f>
        <v>3.4459830044774376E-2</v>
      </c>
    </row>
    <row r="52" spans="1:11" ht="12.75" x14ac:dyDescent="0.2">
      <c r="A52" s="594">
        <v>2</v>
      </c>
      <c r="B52" s="595">
        <v>1</v>
      </c>
      <c r="C52" s="595">
        <v>2</v>
      </c>
      <c r="D52" s="595">
        <v>2</v>
      </c>
      <c r="E52" s="595"/>
      <c r="F52" s="596" t="s">
        <v>93</v>
      </c>
      <c r="G52" s="41">
        <f>SUM(G53:G62)</f>
        <v>0</v>
      </c>
      <c r="H52" s="41">
        <f>SUM(H53:H62)</f>
        <v>3907767.96</v>
      </c>
      <c r="I52" s="41">
        <f>SUM(I53:I62)</f>
        <v>0</v>
      </c>
      <c r="J52" s="41">
        <f>SUM(J53:J62)</f>
        <v>3907767.96</v>
      </c>
      <c r="K52" s="42">
        <f>SUM(K53:K62)</f>
        <v>0.13592786748093699</v>
      </c>
    </row>
    <row r="53" spans="1:11" ht="12.75" x14ac:dyDescent="0.2">
      <c r="A53" s="597">
        <v>2</v>
      </c>
      <c r="B53" s="598">
        <v>1</v>
      </c>
      <c r="C53" s="598">
        <v>2</v>
      </c>
      <c r="D53" s="598">
        <v>2</v>
      </c>
      <c r="E53" s="598" t="s">
        <v>284</v>
      </c>
      <c r="F53" s="600" t="s">
        <v>94</v>
      </c>
      <c r="G53" s="43">
        <f>+[29]PPNE5!G53+[30]PPNE5!G53+[31]PPNE5!G53+[32]PPNE5!G53+[33]PPNE5!G53+[34]PPNE5!G53+[35]PPNE5!G53+[36]PPNE5!G53+[37]PPNE5!G53+[38]PPNE5!G53+[39]PPNE5!G53+[40]PPNE5!G53+[41]PPNE5!G53+[42]PPNE5!G53+[43]PPNE5!G53+[44]PPNE5!G53</f>
        <v>0</v>
      </c>
      <c r="H53" s="43">
        <f>+[29]PPNE5!H53+[30]PPNE5!H53+[31]PPNE5!H53+[32]PPNE5!H53+[33]PPNE5!H53+[34]PPNE5!H53+[35]PPNE5!H53+[36]PPNE5!H53+[37]PPNE5!H53+[38]PPNE5!H53+[39]PPNE5!H53+[40]PPNE5!H53+[41]PPNE5!H53+[42]PPNE5!H53+[43]PPNE5!H53+[44]PPNE5!H53</f>
        <v>0</v>
      </c>
      <c r="I53" s="43">
        <f>+[29]PPNE5!I53+[30]PPNE5!I53+[31]PPNE5!I53+[32]PPNE5!I53+[33]PPNE5!I53+[34]PPNE5!I53+[35]PPNE5!I53+[36]PPNE5!I53+[37]PPNE5!I53+[38]PPNE5!I53+[39]PPNE5!I53+[40]PPNE5!I53+[41]PPNE5!I53+[42]PPNE5!I53+[43]PPNE5!I53+[44]PPNE5!I53</f>
        <v>0</v>
      </c>
      <c r="J53" s="71">
        <f t="shared" ref="J53:J62" si="4">SUBTOTAL(9,G53:I53)</f>
        <v>0</v>
      </c>
      <c r="K53" s="72">
        <f t="shared" ref="K53:K62" si="5">IFERROR(J53/$J$18*100,"0.00")</f>
        <v>0</v>
      </c>
    </row>
    <row r="54" spans="1:11" ht="12.75" x14ac:dyDescent="0.2">
      <c r="A54" s="597">
        <v>2</v>
      </c>
      <c r="B54" s="598">
        <v>1</v>
      </c>
      <c r="C54" s="598">
        <v>2</v>
      </c>
      <c r="D54" s="598">
        <v>2</v>
      </c>
      <c r="E54" s="598" t="s">
        <v>285</v>
      </c>
      <c r="F54" s="600" t="s">
        <v>95</v>
      </c>
      <c r="G54" s="43">
        <f>+[29]PPNE5!G54+[30]PPNE5!G54+[31]PPNE5!G54+[32]PPNE5!G54+[33]PPNE5!G54+[34]PPNE5!G54+[35]PPNE5!G54+[36]PPNE5!G54+[37]PPNE5!G54+[38]PPNE5!G54+[39]PPNE5!G54+[40]PPNE5!G54+[41]PPNE5!G54+[42]PPNE5!G54+[43]PPNE5!G54+[44]PPNE5!G54</f>
        <v>0</v>
      </c>
      <c r="H54" s="43">
        <f>+[29]PPNE5!H54+[30]PPNE5!H54+[31]PPNE5!H54+[32]PPNE5!H54+[33]PPNE5!H54+[34]PPNE5!H54+[35]PPNE5!H54+[36]PPNE5!H54+[37]PPNE5!H54+[38]PPNE5!H54+[39]PPNE5!H54+[40]PPNE5!H54+[41]PPNE5!H54+[42]PPNE5!H54+[43]PPNE5!H54+[44]PPNE5!H54</f>
        <v>0</v>
      </c>
      <c r="I54" s="43">
        <f>+[29]PPNE5!I54+[30]PPNE5!I54+[31]PPNE5!I54+[32]PPNE5!I54+[33]PPNE5!I54+[34]PPNE5!I54+[35]PPNE5!I54+[36]PPNE5!I54+[37]PPNE5!I54+[38]PPNE5!I54+[39]PPNE5!I54+[40]PPNE5!I54+[41]PPNE5!I54+[42]PPNE5!I54+[43]PPNE5!I54+[44]PPNE5!I54</f>
        <v>0</v>
      </c>
      <c r="J54" s="71">
        <f t="shared" si="4"/>
        <v>0</v>
      </c>
      <c r="K54" s="72">
        <f t="shared" si="5"/>
        <v>0</v>
      </c>
    </row>
    <row r="55" spans="1:11" ht="12.75" x14ac:dyDescent="0.2">
      <c r="A55" s="597">
        <v>2</v>
      </c>
      <c r="B55" s="598">
        <v>1</v>
      </c>
      <c r="C55" s="598">
        <v>2</v>
      </c>
      <c r="D55" s="598">
        <v>2</v>
      </c>
      <c r="E55" s="598" t="s">
        <v>286</v>
      </c>
      <c r="F55" s="601" t="s">
        <v>96</v>
      </c>
      <c r="G55" s="43">
        <f>+[29]PPNE5!G55+[30]PPNE5!G55+[31]PPNE5!G55+[32]PPNE5!G55+[33]PPNE5!G55+[34]PPNE5!G55+[35]PPNE5!G55+[36]PPNE5!G55+[37]PPNE5!G55+[38]PPNE5!G55+[39]PPNE5!G55+[40]PPNE5!G55+[41]PPNE5!G55+[42]PPNE5!G55+[43]PPNE5!G55+[44]PPNE5!G55</f>
        <v>0</v>
      </c>
      <c r="H55" s="43">
        <f>+[29]PPNE5!H55+[30]PPNE5!H55+[31]PPNE5!H55+[32]PPNE5!H55+[33]PPNE5!H55+[34]PPNE5!H55+[35]PPNE5!H55+[36]PPNE5!H55+[37]PPNE5!H55+[38]PPNE5!H55+[39]PPNE5!H55+[40]PPNE5!H55+[41]PPNE5!H55+[42]PPNE5!H55+[43]PPNE5!H55+[44]PPNE5!H55</f>
        <v>1546830</v>
      </c>
      <c r="I55" s="43">
        <f>+[29]PPNE5!I55+[30]PPNE5!I55+[31]PPNE5!I55+[32]PPNE5!I55+[33]PPNE5!I55+[34]PPNE5!I55+[35]PPNE5!I55+[36]PPNE5!I55+[37]PPNE5!I55+[38]PPNE5!I55+[39]PPNE5!I55+[40]PPNE5!I55+[41]PPNE5!I55+[42]PPNE5!I55+[43]PPNE5!I55+[44]PPNE5!I55</f>
        <v>0</v>
      </c>
      <c r="J55" s="71">
        <f t="shared" si="4"/>
        <v>1546830</v>
      </c>
      <c r="K55" s="72">
        <f t="shared" si="5"/>
        <v>5.3804961146039436E-2</v>
      </c>
    </row>
    <row r="56" spans="1:11" ht="12.75" x14ac:dyDescent="0.2">
      <c r="A56" s="597">
        <v>2</v>
      </c>
      <c r="B56" s="598">
        <v>1</v>
      </c>
      <c r="C56" s="598">
        <v>2</v>
      </c>
      <c r="D56" s="598">
        <v>2</v>
      </c>
      <c r="E56" s="598" t="s">
        <v>287</v>
      </c>
      <c r="F56" s="600" t="s">
        <v>97</v>
      </c>
      <c r="G56" s="43">
        <f>+[29]PPNE5!G56+[30]PPNE5!G56+[31]PPNE5!G56+[32]PPNE5!G56+[33]PPNE5!G56+[34]PPNE5!G56+[35]PPNE5!G56+[36]PPNE5!G56+[37]PPNE5!G56+[38]PPNE5!G56+[39]PPNE5!G56+[40]PPNE5!G56+[41]PPNE5!G56+[42]PPNE5!G56+[43]PPNE5!G56+[44]PPNE5!G56</f>
        <v>0</v>
      </c>
      <c r="H56" s="43">
        <f>+[29]PPNE5!H56+[30]PPNE5!H56+[31]PPNE5!H56+[32]PPNE5!H56+[33]PPNE5!H56+[34]PPNE5!H56+[35]PPNE5!H56+[36]PPNE5!H56+[37]PPNE5!H56+[38]PPNE5!H56+[39]PPNE5!H56+[40]PPNE5!H56+[41]PPNE5!H56+[42]PPNE5!H56+[43]PPNE5!H56+[44]PPNE5!H56</f>
        <v>700537.96</v>
      </c>
      <c r="I56" s="43">
        <f>+[29]PPNE5!I56+[30]PPNE5!I56+[31]PPNE5!I56+[32]PPNE5!I56+[33]PPNE5!I56+[34]PPNE5!I56+[35]PPNE5!I56+[36]PPNE5!I56+[37]PPNE5!I56+[38]PPNE5!I56+[39]PPNE5!I56+[40]PPNE5!I56+[41]PPNE5!I56+[42]PPNE5!I56+[43]PPNE5!I56+[44]PPNE5!I56</f>
        <v>0</v>
      </c>
      <c r="J56" s="71">
        <f t="shared" si="4"/>
        <v>700537.96</v>
      </c>
      <c r="K56" s="72">
        <f t="shared" si="5"/>
        <v>2.4367524368628567E-2</v>
      </c>
    </row>
    <row r="57" spans="1:11" ht="12.75" x14ac:dyDescent="0.2">
      <c r="A57" s="597">
        <v>2</v>
      </c>
      <c r="B57" s="598">
        <v>1</v>
      </c>
      <c r="C57" s="598">
        <v>2</v>
      </c>
      <c r="D57" s="598">
        <v>2</v>
      </c>
      <c r="E57" s="598" t="s">
        <v>288</v>
      </c>
      <c r="F57" s="600" t="s">
        <v>98</v>
      </c>
      <c r="G57" s="43">
        <f>+[29]PPNE5!G57+[30]PPNE5!G57+[31]PPNE5!G57+[32]PPNE5!G57+[33]PPNE5!G57+[34]PPNE5!G57+[35]PPNE5!G57+[36]PPNE5!G57+[37]PPNE5!G57+[38]PPNE5!G57+[39]PPNE5!G57+[40]PPNE5!G57+[41]PPNE5!G57+[42]PPNE5!G57+[43]PPNE5!G57+[44]PPNE5!G57</f>
        <v>0</v>
      </c>
      <c r="H57" s="43">
        <f>+[29]PPNE5!H57+[30]PPNE5!H57+[31]PPNE5!H57+[32]PPNE5!H57+[33]PPNE5!H57+[34]PPNE5!H57+[35]PPNE5!H57+[36]PPNE5!H57+[37]PPNE5!H57+[38]PPNE5!H57+[39]PPNE5!H57+[40]PPNE5!H57+[41]PPNE5!H57+[42]PPNE5!H57+[43]PPNE5!H57+[44]PPNE5!H57</f>
        <v>0</v>
      </c>
      <c r="I57" s="43">
        <f>+[29]PPNE5!I57+[30]PPNE5!I57+[31]PPNE5!I57+[32]PPNE5!I57+[33]PPNE5!I57+[34]PPNE5!I57+[35]PPNE5!I57+[36]PPNE5!I57+[37]PPNE5!I57+[38]PPNE5!I57+[39]PPNE5!I57+[40]PPNE5!I57+[41]PPNE5!I57+[42]PPNE5!I57+[43]PPNE5!I57+[44]PPNE5!I57</f>
        <v>0</v>
      </c>
      <c r="J57" s="71">
        <f t="shared" si="4"/>
        <v>0</v>
      </c>
      <c r="K57" s="72">
        <f t="shared" si="5"/>
        <v>0</v>
      </c>
    </row>
    <row r="58" spans="1:11" ht="12.75" x14ac:dyDescent="0.2">
      <c r="A58" s="597">
        <v>2</v>
      </c>
      <c r="B58" s="598">
        <v>1</v>
      </c>
      <c r="C58" s="598">
        <v>2</v>
      </c>
      <c r="D58" s="598">
        <v>2</v>
      </c>
      <c r="E58" s="598" t="s">
        <v>300</v>
      </c>
      <c r="F58" s="600" t="s">
        <v>99</v>
      </c>
      <c r="G58" s="43">
        <f>+[29]PPNE5!G58+[30]PPNE5!G58+[31]PPNE5!G58+[32]PPNE5!G58+[33]PPNE5!G58+[34]PPNE5!G58+[35]PPNE5!G58+[36]PPNE5!G58+[37]PPNE5!G58+[38]PPNE5!G58+[39]PPNE5!G58+[40]PPNE5!G58+[41]PPNE5!G58+[42]PPNE5!G58+[43]PPNE5!G58+[44]PPNE5!G58</f>
        <v>0</v>
      </c>
      <c r="H58" s="43">
        <f>+[29]PPNE5!H58+[30]PPNE5!H58+[31]PPNE5!H58+[32]PPNE5!H58+[33]PPNE5!H58+[34]PPNE5!H58+[35]PPNE5!H58+[36]PPNE5!H58+[37]PPNE5!H58+[38]PPNE5!H58+[39]PPNE5!H58+[40]PPNE5!H58+[41]PPNE5!H58+[42]PPNE5!H58+[43]PPNE5!H58+[44]PPNE5!H58</f>
        <v>1325400</v>
      </c>
      <c r="I58" s="43">
        <f>+[29]PPNE5!I58+[30]PPNE5!I58+[31]PPNE5!I58+[32]PPNE5!I58+[33]PPNE5!I58+[34]PPNE5!I58+[35]PPNE5!I58+[36]PPNE5!I58+[37]PPNE5!I58+[38]PPNE5!I58+[39]PPNE5!I58+[40]PPNE5!I58+[41]PPNE5!I58+[42]PPNE5!I58+[43]PPNE5!I58+[44]PPNE5!I58</f>
        <v>0</v>
      </c>
      <c r="J58" s="71">
        <f t="shared" si="4"/>
        <v>1325400</v>
      </c>
      <c r="K58" s="72">
        <f t="shared" si="5"/>
        <v>4.6102736243129931E-2</v>
      </c>
    </row>
    <row r="59" spans="1:11" ht="12.75" x14ac:dyDescent="0.2">
      <c r="A59" s="597">
        <v>2</v>
      </c>
      <c r="B59" s="598">
        <v>1</v>
      </c>
      <c r="C59" s="598">
        <v>2</v>
      </c>
      <c r="D59" s="598">
        <v>2</v>
      </c>
      <c r="E59" s="598" t="s">
        <v>302</v>
      </c>
      <c r="F59" s="600" t="s">
        <v>100</v>
      </c>
      <c r="G59" s="43">
        <f>+[29]PPNE5!G59+[30]PPNE5!G59+[31]PPNE5!G59+[32]PPNE5!G59+[33]PPNE5!G59+[34]PPNE5!G59+[35]PPNE5!G59+[36]PPNE5!G59+[37]PPNE5!G59+[38]PPNE5!G59+[39]PPNE5!G59+[40]PPNE5!G59+[41]PPNE5!G59+[42]PPNE5!G59+[43]PPNE5!G59+[44]PPNE5!G59</f>
        <v>0</v>
      </c>
      <c r="H59" s="43">
        <f>+[29]PPNE5!H59+[30]PPNE5!H59+[31]PPNE5!H59+[32]PPNE5!H59+[33]PPNE5!H59+[34]PPNE5!H59+[35]PPNE5!H59+[36]PPNE5!H59+[37]PPNE5!H59+[38]PPNE5!H59+[39]PPNE5!H59+[40]PPNE5!H59+[41]PPNE5!H59+[42]PPNE5!H59+[43]PPNE5!H59+[44]PPNE5!H59</f>
        <v>335000</v>
      </c>
      <c r="I59" s="43">
        <f>+[29]PPNE5!I59+[30]PPNE5!I59+[31]PPNE5!I59+[32]PPNE5!I59+[33]PPNE5!I59+[34]PPNE5!I59+[35]PPNE5!I59+[36]PPNE5!I59+[37]PPNE5!I59+[38]PPNE5!I59+[39]PPNE5!I59+[40]PPNE5!I59+[41]PPNE5!I59+[42]PPNE5!I59+[43]PPNE5!I59+[44]PPNE5!I59</f>
        <v>0</v>
      </c>
      <c r="J59" s="71">
        <f t="shared" si="4"/>
        <v>335000</v>
      </c>
      <c r="K59" s="72">
        <f t="shared" si="5"/>
        <v>1.1652645723139073E-2</v>
      </c>
    </row>
    <row r="60" spans="1:11" ht="12.75" x14ac:dyDescent="0.2">
      <c r="A60" s="597">
        <v>2</v>
      </c>
      <c r="B60" s="598">
        <v>1</v>
      </c>
      <c r="C60" s="598">
        <v>2</v>
      </c>
      <c r="D60" s="598">
        <v>2</v>
      </c>
      <c r="E60" s="598" t="s">
        <v>307</v>
      </c>
      <c r="F60" s="600" t="s">
        <v>101</v>
      </c>
      <c r="G60" s="43">
        <f>+[29]PPNE5!G60+[30]PPNE5!G60+[31]PPNE5!G60+[32]PPNE5!G60+[33]PPNE5!G60+[34]PPNE5!G60+[35]PPNE5!G60+[36]PPNE5!G60+[37]PPNE5!G60+[38]PPNE5!G60+[39]PPNE5!G60+[40]PPNE5!G60+[41]PPNE5!G60+[42]PPNE5!G60+[43]PPNE5!G60+[44]PPNE5!G60</f>
        <v>0</v>
      </c>
      <c r="H60" s="43">
        <f>+[29]PPNE5!H60+[30]PPNE5!H60+[31]PPNE5!H60+[32]PPNE5!H60+[33]PPNE5!H60+[34]PPNE5!H60+[35]PPNE5!H60+[36]PPNE5!H60+[37]PPNE5!H60+[38]PPNE5!H60+[39]PPNE5!H60+[40]PPNE5!H60+[41]PPNE5!H60+[42]PPNE5!H60+[43]PPNE5!H60+[44]PPNE5!H60</f>
        <v>0</v>
      </c>
      <c r="I60" s="43">
        <f>+[29]PPNE5!I60+[30]PPNE5!I60+[31]PPNE5!I60+[32]PPNE5!I60+[33]PPNE5!I60+[34]PPNE5!I60+[35]PPNE5!I60+[36]PPNE5!I60+[37]PPNE5!I60+[38]PPNE5!I60+[39]PPNE5!I60+[40]PPNE5!I60+[41]PPNE5!I60+[42]PPNE5!I60+[43]PPNE5!I60+[44]PPNE5!I60</f>
        <v>0</v>
      </c>
      <c r="J60" s="71">
        <f t="shared" si="4"/>
        <v>0</v>
      </c>
      <c r="K60" s="72">
        <f t="shared" si="5"/>
        <v>0</v>
      </c>
    </row>
    <row r="61" spans="1:11" ht="12.75" x14ac:dyDescent="0.2">
      <c r="A61" s="597">
        <v>2</v>
      </c>
      <c r="B61" s="598">
        <v>1</v>
      </c>
      <c r="C61" s="598">
        <v>2</v>
      </c>
      <c r="D61" s="598">
        <v>2</v>
      </c>
      <c r="E61" s="598" t="s">
        <v>308</v>
      </c>
      <c r="F61" s="600" t="s">
        <v>102</v>
      </c>
      <c r="G61" s="43">
        <f>+[29]PPNE5!G61+[30]PPNE5!G61+[31]PPNE5!G61+[32]PPNE5!G61+[33]PPNE5!G61+[34]PPNE5!G61+[35]PPNE5!G61+[36]PPNE5!G61+[37]PPNE5!G61+[38]PPNE5!G61+[39]PPNE5!G61+[40]PPNE5!G61+[41]PPNE5!G61+[42]PPNE5!G61+[43]PPNE5!G61+[44]PPNE5!G61</f>
        <v>0</v>
      </c>
      <c r="H61" s="43">
        <f>+[29]PPNE5!H61+[30]PPNE5!H61+[31]PPNE5!H61+[32]PPNE5!H61+[33]PPNE5!H61+[34]PPNE5!H61+[35]PPNE5!H61+[36]PPNE5!H61+[37]PPNE5!H61+[38]PPNE5!H61+[39]PPNE5!H61+[40]PPNE5!H61+[41]PPNE5!H61+[42]PPNE5!H61+[43]PPNE5!H61+[44]PPNE5!H61</f>
        <v>0</v>
      </c>
      <c r="I61" s="43">
        <f>+[29]PPNE5!I61+[30]PPNE5!I61+[31]PPNE5!I61+[32]PPNE5!I61+[33]PPNE5!I61+[34]PPNE5!I61+[35]PPNE5!I61+[36]PPNE5!I61+[37]PPNE5!I61+[38]PPNE5!I61+[39]PPNE5!I61+[40]PPNE5!I61+[41]PPNE5!I61+[42]PPNE5!I61+[43]PPNE5!I61+[44]PPNE5!I61</f>
        <v>0</v>
      </c>
      <c r="J61" s="71">
        <f t="shared" si="4"/>
        <v>0</v>
      </c>
      <c r="K61" s="72">
        <f t="shared" si="5"/>
        <v>0</v>
      </c>
    </row>
    <row r="62" spans="1:11" ht="12.75" x14ac:dyDescent="0.2">
      <c r="A62" s="597">
        <v>2</v>
      </c>
      <c r="B62" s="598">
        <v>1</v>
      </c>
      <c r="C62" s="598">
        <v>2</v>
      </c>
      <c r="D62" s="598">
        <v>2</v>
      </c>
      <c r="E62" s="598" t="s">
        <v>309</v>
      </c>
      <c r="F62" s="601" t="s">
        <v>103</v>
      </c>
      <c r="G62" s="43">
        <f>+[29]PPNE5!G62+[30]PPNE5!G62+[31]PPNE5!G62+[32]PPNE5!G62+[33]PPNE5!G62+[34]PPNE5!G62+[35]PPNE5!G62+[36]PPNE5!G62+[37]PPNE5!G62+[38]PPNE5!G62+[39]PPNE5!G62+[40]PPNE5!G62+[41]PPNE5!G62+[42]PPNE5!G62+[43]PPNE5!G62+[44]PPNE5!G62</f>
        <v>0</v>
      </c>
      <c r="H62" s="43">
        <f>+[29]PPNE5!H62+[30]PPNE5!H62+[31]PPNE5!H62+[32]PPNE5!H62+[33]PPNE5!H62+[34]PPNE5!H62+[35]PPNE5!H62+[36]PPNE5!H62+[37]PPNE5!H62+[38]PPNE5!H62+[39]PPNE5!H62+[40]PPNE5!H62+[41]PPNE5!H62+[42]PPNE5!H62+[43]PPNE5!H62+[44]PPNE5!H62</f>
        <v>0</v>
      </c>
      <c r="I62" s="43">
        <f>+[29]PPNE5!I62+[30]PPNE5!I62+[31]PPNE5!I62+[32]PPNE5!I62+[33]PPNE5!I62+[34]PPNE5!I62+[35]PPNE5!I62+[36]PPNE5!I62+[37]PPNE5!I62+[38]PPNE5!I62+[39]PPNE5!I62+[40]PPNE5!I62+[41]PPNE5!I62+[42]PPNE5!I62+[43]PPNE5!I62+[44]PPNE5!I62</f>
        <v>0</v>
      </c>
      <c r="J62" s="71">
        <f t="shared" si="4"/>
        <v>0</v>
      </c>
      <c r="K62" s="72">
        <f t="shared" si="5"/>
        <v>0</v>
      </c>
    </row>
    <row r="63" spans="1:11" ht="12.75" x14ac:dyDescent="0.2">
      <c r="A63" s="594">
        <v>2</v>
      </c>
      <c r="B63" s="595">
        <v>1</v>
      </c>
      <c r="C63" s="595">
        <v>2</v>
      </c>
      <c r="D63" s="595">
        <v>3</v>
      </c>
      <c r="E63" s="595"/>
      <c r="F63" s="596" t="s">
        <v>23</v>
      </c>
      <c r="G63" s="41">
        <f>G64</f>
        <v>0</v>
      </c>
      <c r="H63" s="41">
        <f>H64</f>
        <v>40000</v>
      </c>
      <c r="I63" s="41">
        <f>I64</f>
        <v>0</v>
      </c>
      <c r="J63" s="41">
        <f>J64</f>
        <v>40000</v>
      </c>
      <c r="K63" s="42">
        <f>K64</f>
        <v>1.3913606833598892E-3</v>
      </c>
    </row>
    <row r="64" spans="1:11" ht="12.75" x14ac:dyDescent="0.2">
      <c r="A64" s="597">
        <v>2</v>
      </c>
      <c r="B64" s="598">
        <v>1</v>
      </c>
      <c r="C64" s="598">
        <v>2</v>
      </c>
      <c r="D64" s="598">
        <v>3</v>
      </c>
      <c r="E64" s="598" t="s">
        <v>284</v>
      </c>
      <c r="F64" s="600" t="s">
        <v>23</v>
      </c>
      <c r="G64" s="43">
        <f>+[29]PPNE5!G64+[30]PPNE5!G64+[31]PPNE5!G64+[32]PPNE5!G64+[33]PPNE5!G64+[34]PPNE5!G64+[35]PPNE5!G64+[36]PPNE5!G64+[37]PPNE5!G64+[38]PPNE5!G64+[39]PPNE5!G64+[40]PPNE5!G64+[41]PPNE5!G64+[42]PPNE5!G64+[43]PPNE5!G64+[44]PPNE5!G64</f>
        <v>0</v>
      </c>
      <c r="H64" s="43">
        <f>+[29]PPNE5!H64+[30]PPNE5!H64+[31]PPNE5!H64+[32]PPNE5!H64+[33]PPNE5!H64+[34]PPNE5!H64+[35]PPNE5!H64+[36]PPNE5!H64+[37]PPNE5!H64+[38]PPNE5!H64+[39]PPNE5!H64+[40]PPNE5!H64+[41]PPNE5!H64+[42]PPNE5!H64+[43]PPNE5!H64+[44]PPNE5!H64</f>
        <v>40000</v>
      </c>
      <c r="I64" s="43">
        <f>+[29]PPNE5!I64+[30]PPNE5!I64+[31]PPNE5!I64+[32]PPNE5!I64+[33]PPNE5!I64+[34]PPNE5!I64+[35]PPNE5!I64+[36]PPNE5!I64+[37]PPNE5!I64+[38]PPNE5!I64+[39]PPNE5!I64+[40]PPNE5!I64+[41]PPNE5!I64+[42]PPNE5!I64+[43]PPNE5!I64+[44]PPNE5!I64</f>
        <v>0</v>
      </c>
      <c r="J64" s="71">
        <f>SUBTOTAL(9,G64:I64)</f>
        <v>40000</v>
      </c>
      <c r="K64" s="72">
        <f>IFERROR(J64/$J$18*100,"0.00")</f>
        <v>1.3913606833598892E-3</v>
      </c>
    </row>
    <row r="65" spans="1:11" ht="12.75" x14ac:dyDescent="0.2">
      <c r="A65" s="591">
        <v>2</v>
      </c>
      <c r="B65" s="592">
        <v>1</v>
      </c>
      <c r="C65" s="592">
        <v>3</v>
      </c>
      <c r="D65" s="592"/>
      <c r="E65" s="592"/>
      <c r="F65" s="593" t="s">
        <v>25</v>
      </c>
      <c r="G65" s="39">
        <f>G66+G69</f>
        <v>0</v>
      </c>
      <c r="H65" s="39">
        <f>H66+H69</f>
        <v>20000</v>
      </c>
      <c r="I65" s="39">
        <f>I66+I69</f>
        <v>0</v>
      </c>
      <c r="J65" s="39">
        <f>J66+J69</f>
        <v>20000</v>
      </c>
      <c r="K65" s="40">
        <f>K66+K69</f>
        <v>6.956803416799446E-4</v>
      </c>
    </row>
    <row r="66" spans="1:11" ht="12.75" x14ac:dyDescent="0.2">
      <c r="A66" s="594">
        <v>2</v>
      </c>
      <c r="B66" s="595">
        <v>1</v>
      </c>
      <c r="C66" s="595">
        <v>3</v>
      </c>
      <c r="D66" s="595">
        <v>1</v>
      </c>
      <c r="E66" s="595"/>
      <c r="F66" s="602" t="s">
        <v>104</v>
      </c>
      <c r="G66" s="41">
        <f>SUM(G67:G68)</f>
        <v>0</v>
      </c>
      <c r="H66" s="41">
        <f>SUM(H67:H68)</f>
        <v>20000</v>
      </c>
      <c r="I66" s="41">
        <f>SUM(I67:I68)</f>
        <v>0</v>
      </c>
      <c r="J66" s="41">
        <f>SUM(J67:J68)</f>
        <v>20000</v>
      </c>
      <c r="K66" s="42">
        <f>SUM(K67:K68)</f>
        <v>6.956803416799446E-4</v>
      </c>
    </row>
    <row r="67" spans="1:11" ht="12.75" x14ac:dyDescent="0.2">
      <c r="A67" s="603">
        <v>2</v>
      </c>
      <c r="B67" s="604">
        <v>1</v>
      </c>
      <c r="C67" s="604">
        <v>3</v>
      </c>
      <c r="D67" s="604">
        <v>1</v>
      </c>
      <c r="E67" s="604" t="s">
        <v>284</v>
      </c>
      <c r="F67" s="605" t="s">
        <v>105</v>
      </c>
      <c r="G67" s="43">
        <f>+[29]PPNE5!G67+[30]PPNE5!G67+[31]PPNE5!G67+[32]PPNE5!G67+[33]PPNE5!G67+[34]PPNE5!G67+[35]PPNE5!G67+[36]PPNE5!G67+[37]PPNE5!G67+[38]PPNE5!G67+[39]PPNE5!G67+[40]PPNE5!G67+[41]PPNE5!G67+[42]PPNE5!G67+[43]PPNE5!G67+[44]PPNE5!G67</f>
        <v>0</v>
      </c>
      <c r="H67" s="43">
        <f>+[29]PPNE5!H67+[30]PPNE5!H67+[31]PPNE5!H67+[32]PPNE5!H67+[33]PPNE5!H67+[34]PPNE5!H67+[35]PPNE5!H67+[36]PPNE5!H67+[37]PPNE5!H67+[38]PPNE5!H67+[39]PPNE5!H67+[40]PPNE5!H67+[41]PPNE5!H67+[42]PPNE5!H67+[43]PPNE5!H67+[44]PPNE5!H67</f>
        <v>10000</v>
      </c>
      <c r="I67" s="43">
        <f>+[29]PPNE5!I67+[30]PPNE5!I67+[31]PPNE5!I67+[32]PPNE5!I67+[33]PPNE5!I67+[34]PPNE5!I67+[35]PPNE5!I67+[36]PPNE5!I67+[37]PPNE5!I67+[38]PPNE5!I67+[39]PPNE5!I67+[40]PPNE5!I67+[41]PPNE5!I67+[42]PPNE5!I67+[43]PPNE5!I67+[44]PPNE5!I67</f>
        <v>0</v>
      </c>
      <c r="J67" s="73">
        <f>SUBTOTAL(9,G67:I67)</f>
        <v>10000</v>
      </c>
      <c r="K67" s="74">
        <f>IFERROR(J67/$J$18*100,"0.00")</f>
        <v>3.478401708399723E-4</v>
      </c>
    </row>
    <row r="68" spans="1:11" ht="12.75" x14ac:dyDescent="0.2">
      <c r="A68" s="606">
        <v>2</v>
      </c>
      <c r="B68" s="598">
        <v>1</v>
      </c>
      <c r="C68" s="598">
        <v>3</v>
      </c>
      <c r="D68" s="598">
        <v>1</v>
      </c>
      <c r="E68" s="598" t="s">
        <v>285</v>
      </c>
      <c r="F68" s="607" t="s">
        <v>106</v>
      </c>
      <c r="G68" s="43">
        <f>+[29]PPNE5!G68+[30]PPNE5!G68+[31]PPNE5!G68+[32]PPNE5!G68+[33]PPNE5!G68+[34]PPNE5!G68+[35]PPNE5!G68+[36]PPNE5!G68+[37]PPNE5!G68+[38]PPNE5!G68+[39]PPNE5!G68+[40]PPNE5!G68+[41]PPNE5!G68+[42]PPNE5!G68+[43]PPNE5!G68+[44]PPNE5!G68</f>
        <v>0</v>
      </c>
      <c r="H68" s="43">
        <f>+[29]PPNE5!H68+[30]PPNE5!H68+[31]PPNE5!H68+[32]PPNE5!H68+[33]PPNE5!H68+[34]PPNE5!H68+[35]PPNE5!H68+[36]PPNE5!H68+[37]PPNE5!H68+[38]PPNE5!H68+[39]PPNE5!H68+[40]PPNE5!H68+[41]PPNE5!H68+[42]PPNE5!H68+[43]PPNE5!H68+[44]PPNE5!H68</f>
        <v>10000</v>
      </c>
      <c r="I68" s="43">
        <f>+[29]PPNE5!I68+[30]PPNE5!I68+[31]PPNE5!I68+[32]PPNE5!I68+[33]PPNE5!I68+[34]PPNE5!I68+[35]PPNE5!I68+[36]PPNE5!I68+[37]PPNE5!I68+[38]PPNE5!I68+[39]PPNE5!I68+[40]PPNE5!I68+[41]PPNE5!I68+[42]PPNE5!I68+[43]PPNE5!I68+[44]PPNE5!I68</f>
        <v>0</v>
      </c>
      <c r="J68" s="71">
        <f>SUBTOTAL(9,G68:I68)</f>
        <v>10000</v>
      </c>
      <c r="K68" s="72">
        <f>IFERROR(J68/$J$18*100,"0.00")</f>
        <v>3.478401708399723E-4</v>
      </c>
    </row>
    <row r="69" spans="1:11" ht="12.75" x14ac:dyDescent="0.2">
      <c r="A69" s="594">
        <v>2</v>
      </c>
      <c r="B69" s="595">
        <v>1</v>
      </c>
      <c r="C69" s="595">
        <v>3</v>
      </c>
      <c r="D69" s="595">
        <v>2</v>
      </c>
      <c r="E69" s="595"/>
      <c r="F69" s="602" t="s">
        <v>107</v>
      </c>
      <c r="G69" s="41">
        <f>SUM(G70:G71)</f>
        <v>0</v>
      </c>
      <c r="H69" s="41">
        <f>SUM(H70:H71)</f>
        <v>0</v>
      </c>
      <c r="I69" s="41">
        <f>SUM(I70:I71)</f>
        <v>0</v>
      </c>
      <c r="J69" s="41">
        <f>SUM(J70:J71)</f>
        <v>0</v>
      </c>
      <c r="K69" s="42">
        <f>SUM(K70:K71)</f>
        <v>0</v>
      </c>
    </row>
    <row r="70" spans="1:11" ht="12.75" x14ac:dyDescent="0.2">
      <c r="A70" s="606">
        <v>2</v>
      </c>
      <c r="B70" s="598">
        <v>1</v>
      </c>
      <c r="C70" s="598">
        <v>3</v>
      </c>
      <c r="D70" s="598">
        <v>2</v>
      </c>
      <c r="E70" s="598" t="s">
        <v>284</v>
      </c>
      <c r="F70" s="607" t="s">
        <v>108</v>
      </c>
      <c r="G70" s="43">
        <f>+[29]PPNE5!G70+[30]PPNE5!G70+[31]PPNE5!G70+[32]PPNE5!G70+[33]PPNE5!G70+[34]PPNE5!G70+[35]PPNE5!G70+[36]PPNE5!G70+[37]PPNE5!G70+[38]PPNE5!G70+[39]PPNE5!G70+[40]PPNE5!G70+[41]PPNE5!G70+[42]PPNE5!G70+[43]PPNE5!G70+[44]PPNE5!G70</f>
        <v>0</v>
      </c>
      <c r="H70" s="43">
        <f>+[29]PPNE5!H70+[30]PPNE5!H70+[31]PPNE5!H70+[32]PPNE5!H70+[33]PPNE5!H70+[34]PPNE5!H70+[35]PPNE5!H70+[36]PPNE5!H70+[37]PPNE5!H70+[38]PPNE5!H70+[39]PPNE5!H70+[40]PPNE5!H70+[41]PPNE5!H70+[42]PPNE5!H70+[43]PPNE5!H70+[44]PPNE5!H70</f>
        <v>0</v>
      </c>
      <c r="I70" s="43">
        <f>+[29]PPNE5!I70+[30]PPNE5!I70+[31]PPNE5!I70+[32]PPNE5!I70+[33]PPNE5!I70+[34]PPNE5!I70+[35]PPNE5!I70+[36]PPNE5!I70+[37]PPNE5!I70+[38]PPNE5!I70+[39]PPNE5!I70+[40]PPNE5!I70+[41]PPNE5!I70+[42]PPNE5!I70+[43]PPNE5!I70+[44]PPNE5!I70</f>
        <v>0</v>
      </c>
      <c r="J70" s="71">
        <f>SUBTOTAL(9,G70:I70)</f>
        <v>0</v>
      </c>
      <c r="K70" s="72">
        <f>IFERROR(J70/$J$18*100,"0.00")</f>
        <v>0</v>
      </c>
    </row>
    <row r="71" spans="1:11" ht="12.75" x14ac:dyDescent="0.2">
      <c r="A71" s="606">
        <v>2</v>
      </c>
      <c r="B71" s="598">
        <v>1</v>
      </c>
      <c r="C71" s="598">
        <v>3</v>
      </c>
      <c r="D71" s="598">
        <v>2</v>
      </c>
      <c r="E71" s="598" t="s">
        <v>285</v>
      </c>
      <c r="F71" s="607" t="s">
        <v>109</v>
      </c>
      <c r="G71" s="43">
        <f>+[29]PPNE5!G71+[30]PPNE5!G71+[31]PPNE5!G71+[32]PPNE5!G71+[33]PPNE5!G71+[34]PPNE5!G71+[35]PPNE5!G71+[36]PPNE5!G71+[37]PPNE5!G71+[38]PPNE5!G71+[39]PPNE5!G71+[40]PPNE5!G71+[41]PPNE5!G71+[42]PPNE5!G71+[43]PPNE5!G71+[44]PPNE5!G71</f>
        <v>0</v>
      </c>
      <c r="H71" s="43">
        <f>+[29]PPNE5!H71+[30]PPNE5!H71+[31]PPNE5!H71+[32]PPNE5!H71+[33]PPNE5!H71+[34]PPNE5!H71+[35]PPNE5!H71+[36]PPNE5!H71+[37]PPNE5!H71+[38]PPNE5!H71+[39]PPNE5!H71+[40]PPNE5!H71+[41]PPNE5!H71+[42]PPNE5!H71+[43]PPNE5!H71+[44]PPNE5!H71</f>
        <v>0</v>
      </c>
      <c r="I71" s="43">
        <f>+[29]PPNE5!I71+[30]PPNE5!I71+[31]PPNE5!I71+[32]PPNE5!I71+[33]PPNE5!I71+[34]PPNE5!I71+[35]PPNE5!I71+[36]PPNE5!I71+[37]PPNE5!I71+[38]PPNE5!I71+[39]PPNE5!I71+[40]PPNE5!I71+[41]PPNE5!I71+[42]PPNE5!I71+[43]PPNE5!I71+[44]PPNE5!I71</f>
        <v>0</v>
      </c>
      <c r="J71" s="71">
        <f>SUBTOTAL(9,G71:I71)</f>
        <v>0</v>
      </c>
      <c r="K71" s="72">
        <f>IFERROR(J71/$J$18*100,"0.00")</f>
        <v>0</v>
      </c>
    </row>
    <row r="72" spans="1:11" ht="12.75" x14ac:dyDescent="0.2">
      <c r="A72" s="591">
        <v>2</v>
      </c>
      <c r="B72" s="592">
        <v>1</v>
      </c>
      <c r="C72" s="592">
        <v>4</v>
      </c>
      <c r="D72" s="592"/>
      <c r="E72" s="592"/>
      <c r="F72" s="593" t="s">
        <v>26</v>
      </c>
      <c r="G72" s="39">
        <f>G73+G75</f>
        <v>0</v>
      </c>
      <c r="H72" s="39">
        <f>H73+H75</f>
        <v>3343949.6399999997</v>
      </c>
      <c r="I72" s="39">
        <f>I73+I75</f>
        <v>79505679.29723224</v>
      </c>
      <c r="J72" s="39">
        <f>J73+J75</f>
        <v>82849628.937232226</v>
      </c>
      <c r="K72" s="40">
        <f>K73+K75</f>
        <v>2.8818429083555173</v>
      </c>
    </row>
    <row r="73" spans="1:11" ht="12.75" x14ac:dyDescent="0.2">
      <c r="A73" s="594">
        <v>2</v>
      </c>
      <c r="B73" s="595">
        <v>1</v>
      </c>
      <c r="C73" s="595">
        <v>4</v>
      </c>
      <c r="D73" s="595">
        <v>1</v>
      </c>
      <c r="E73" s="595"/>
      <c r="F73" s="602" t="s">
        <v>27</v>
      </c>
      <c r="G73" s="41">
        <f>G74</f>
        <v>0</v>
      </c>
      <c r="H73" s="41">
        <f>H74</f>
        <v>0</v>
      </c>
      <c r="I73" s="41">
        <f>I74</f>
        <v>0</v>
      </c>
      <c r="J73" s="41">
        <f>J74</f>
        <v>0</v>
      </c>
      <c r="K73" s="42">
        <f>K74</f>
        <v>0</v>
      </c>
    </row>
    <row r="74" spans="1:11" ht="12.75" x14ac:dyDescent="0.2">
      <c r="A74" s="597">
        <v>2</v>
      </c>
      <c r="B74" s="598">
        <v>1</v>
      </c>
      <c r="C74" s="598">
        <v>4</v>
      </c>
      <c r="D74" s="598">
        <v>1</v>
      </c>
      <c r="E74" s="598" t="s">
        <v>284</v>
      </c>
      <c r="F74" s="600" t="s">
        <v>27</v>
      </c>
      <c r="G74" s="43">
        <f>+[29]PPNE5!G74+[30]PPNE5!G74+[31]PPNE5!G74+[32]PPNE5!G74+[33]PPNE5!G74+[34]PPNE5!G74+[35]PPNE5!G74+[36]PPNE5!G74+[37]PPNE5!G74+[38]PPNE5!G74+[39]PPNE5!G74+[40]PPNE5!G74+[41]PPNE5!G74+[42]PPNE5!G74+[43]PPNE5!G74+[44]PPNE5!G74</f>
        <v>0</v>
      </c>
      <c r="H74" s="43">
        <f>+[29]PPNE5!H74+[30]PPNE5!H74+[31]PPNE5!H74+[32]PPNE5!H74+[33]PPNE5!H74+[34]PPNE5!H74+[35]PPNE5!H74+[36]PPNE5!H74+[37]PPNE5!H74+[38]PPNE5!H74+[39]PPNE5!H74+[40]PPNE5!H74+[41]PPNE5!H74+[42]PPNE5!H74+[43]PPNE5!H74+[44]PPNE5!H74</f>
        <v>0</v>
      </c>
      <c r="I74" s="43">
        <f>+[29]PPNE5!I74+[30]PPNE5!I74+[31]PPNE5!I74+[32]PPNE5!I74+[33]PPNE5!I74+[34]PPNE5!I74+[35]PPNE5!I74+[36]PPNE5!I74+[37]PPNE5!I74+[38]PPNE5!I74+[39]PPNE5!I74+[40]PPNE5!I74+[41]PPNE5!I74+[42]PPNE5!I74+[43]PPNE5!I74+[44]PPNE5!I74</f>
        <v>0</v>
      </c>
      <c r="J74" s="71">
        <f>SUBTOTAL(9,G74:I74)</f>
        <v>0</v>
      </c>
      <c r="K74" s="72">
        <f>IFERROR(J74/$J$18*100,"0.00")</f>
        <v>0</v>
      </c>
    </row>
    <row r="75" spans="1:11" ht="12.75" x14ac:dyDescent="0.2">
      <c r="A75" s="594">
        <v>2</v>
      </c>
      <c r="B75" s="595">
        <v>1</v>
      </c>
      <c r="C75" s="595">
        <v>4</v>
      </c>
      <c r="D75" s="595">
        <v>2</v>
      </c>
      <c r="E75" s="595"/>
      <c r="F75" s="602" t="s">
        <v>110</v>
      </c>
      <c r="G75" s="41">
        <f>SUM(G76:G79)</f>
        <v>0</v>
      </c>
      <c r="H75" s="41">
        <f>SUM(H76:H79)</f>
        <v>3343949.6399999997</v>
      </c>
      <c r="I75" s="41">
        <f>SUM(I76:I79)</f>
        <v>79505679.29723224</v>
      </c>
      <c r="J75" s="41">
        <f>SUM(J76:J79)</f>
        <v>82849628.937232226</v>
      </c>
      <c r="K75" s="42">
        <f>SUM(K76:K79)</f>
        <v>2.8818429083555173</v>
      </c>
    </row>
    <row r="76" spans="1:11" ht="12.75" x14ac:dyDescent="0.2">
      <c r="A76" s="597">
        <v>2</v>
      </c>
      <c r="B76" s="598">
        <v>1</v>
      </c>
      <c r="C76" s="598">
        <v>4</v>
      </c>
      <c r="D76" s="598">
        <v>2</v>
      </c>
      <c r="E76" s="598" t="s">
        <v>284</v>
      </c>
      <c r="F76" s="600" t="s">
        <v>111</v>
      </c>
      <c r="G76" s="43">
        <f>+[29]PPNE5!G76+[30]PPNE5!G76+[31]PPNE5!G76+[32]PPNE5!G76+[33]PPNE5!G76+[34]PPNE5!G76+[35]PPNE5!G76+[36]PPNE5!G76+[37]PPNE5!G76+[38]PPNE5!G76+[39]PPNE5!G76+[40]PPNE5!G76+[41]PPNE5!G76+[42]PPNE5!G76+[43]PPNE5!G76+[44]PPNE5!G76</f>
        <v>0</v>
      </c>
      <c r="H76" s="43">
        <f>+[29]PPNE5!H76+[30]PPNE5!H76+[31]PPNE5!H76+[32]PPNE5!H76+[33]PPNE5!H76+[34]PPNE5!H76+[35]PPNE5!H76+[36]PPNE5!H76+[37]PPNE5!H76+[38]PPNE5!H76+[39]PPNE5!H76+[40]PPNE5!H76+[41]PPNE5!H76+[42]PPNE5!H76+[43]PPNE5!H76+[44]PPNE5!H76</f>
        <v>0</v>
      </c>
      <c r="I76" s="43">
        <f>+[29]PPNE5!I76+[30]PPNE5!I76+[31]PPNE5!I76+[32]PPNE5!I76+[33]PPNE5!I76+[34]PPNE5!I76+[35]PPNE5!I76+[36]PPNE5!I76+[37]PPNE5!I76+[38]PPNE5!I76+[39]PPNE5!I76+[40]PPNE5!I76+[41]PPNE5!I76+[42]PPNE5!I76+[43]PPNE5!I76+[44]PPNE5!I76</f>
        <v>0</v>
      </c>
      <c r="J76" s="71">
        <f>SUBTOTAL(9,G76:I76)</f>
        <v>0</v>
      </c>
      <c r="K76" s="72">
        <f>IFERROR(J76/$J$18*100,"0.00")</f>
        <v>0</v>
      </c>
    </row>
    <row r="77" spans="1:11" ht="12.75" x14ac:dyDescent="0.2">
      <c r="A77" s="597">
        <v>2</v>
      </c>
      <c r="B77" s="598">
        <v>1</v>
      </c>
      <c r="C77" s="598">
        <v>4</v>
      </c>
      <c r="D77" s="598">
        <v>2</v>
      </c>
      <c r="E77" s="598" t="s">
        <v>285</v>
      </c>
      <c r="F77" s="600" t="s">
        <v>112</v>
      </c>
      <c r="G77" s="43">
        <f>+[29]PPNE5!G77+[30]PPNE5!G77+[31]PPNE5!G77+[32]PPNE5!G77+[33]PPNE5!G77+[34]PPNE5!G77+[35]PPNE5!G77+[36]PPNE5!G77+[37]PPNE5!G77+[38]PPNE5!G77+[39]PPNE5!G77+[40]PPNE5!G77+[41]PPNE5!G77+[42]PPNE5!G77+[43]PPNE5!G77+[44]PPNE5!G77</f>
        <v>0</v>
      </c>
      <c r="H77" s="43">
        <f>+[29]PPNE5!H77+[30]PPNE5!H77+[31]PPNE5!H77+[32]PPNE5!H77+[33]PPNE5!H77+[34]PPNE5!H77+[35]PPNE5!H77+[36]PPNE5!H77+[37]PPNE5!H77+[38]PPNE5!H77+[39]PPNE5!H77+[40]PPNE5!H77+[41]PPNE5!H77+[42]PPNE5!H77+[43]PPNE5!H77+[44]PPNE5!H77</f>
        <v>0</v>
      </c>
      <c r="I77" s="43">
        <f>+[29]PPNE5!I77+[30]PPNE5!I77+[31]PPNE5!I77+[32]PPNE5!I77+[33]PPNE5!I77+[34]PPNE5!I77+[35]PPNE5!I77+[36]PPNE5!I77+[37]PPNE5!I77+[38]PPNE5!I77+[39]PPNE5!I77+[40]PPNE5!I77+[41]PPNE5!I77+[42]PPNE5!I77+[43]PPNE5!I77+[44]PPNE5!I77</f>
        <v>0</v>
      </c>
      <c r="J77" s="71">
        <f>SUBTOTAL(9,G77:I77)</f>
        <v>0</v>
      </c>
      <c r="K77" s="72">
        <f>IFERROR(J77/$J$18*100,"0.00")</f>
        <v>0</v>
      </c>
    </row>
    <row r="78" spans="1:11" ht="12.75" x14ac:dyDescent="0.2">
      <c r="A78" s="597">
        <v>2</v>
      </c>
      <c r="B78" s="598">
        <v>1</v>
      </c>
      <c r="C78" s="598">
        <v>4</v>
      </c>
      <c r="D78" s="598">
        <v>2</v>
      </c>
      <c r="E78" s="598" t="s">
        <v>286</v>
      </c>
      <c r="F78" s="600" t="s">
        <v>113</v>
      </c>
      <c r="G78" s="43">
        <f>+[29]PPNE5!G78+[30]PPNE5!G78+[31]PPNE5!G78+[32]PPNE5!G78+[33]PPNE5!G78+[34]PPNE5!G78+[35]PPNE5!G78+[36]PPNE5!G78+[37]PPNE5!G78+[38]PPNE5!G78+[39]PPNE5!G78+[40]PPNE5!G78+[41]PPNE5!G78+[42]PPNE5!G78+[43]PPNE5!G78+[44]PPNE5!G78</f>
        <v>0</v>
      </c>
      <c r="H78" s="43">
        <f>+[29]PPNE5!H78+[30]PPNE5!H78+[31]PPNE5!H78+[32]PPNE5!H78+[33]PPNE5!H78+[34]PPNE5!H78+[35]PPNE5!H78+[36]PPNE5!H78+[37]PPNE5!H78+[38]PPNE5!H78+[39]PPNE5!H78+[40]PPNE5!H78+[41]PPNE5!H78+[42]PPNE5!H78+[43]PPNE5!H78+[44]PPNE5!H78</f>
        <v>2266712.4</v>
      </c>
      <c r="I78" s="43">
        <f>+[29]PPNE5!I78+[30]PPNE5!I78+[31]PPNE5!I78+[32]PPNE5!I78+[33]PPNE5!I78+[34]PPNE5!I78+[35]PPNE5!I78+[36]PPNE5!I78+[37]PPNE5!I78+[38]PPNE5!I78+[39]PPNE5!I78+[40]PPNE5!I78+[41]PPNE5!I78+[42]PPNE5!I78+[43]PPNE5!I78+[44]PPNE5!I78</f>
        <v>54417550.909388162</v>
      </c>
      <c r="J78" s="71">
        <f>SUBTOTAL(9,G78:I78)</f>
        <v>56684263.309388161</v>
      </c>
      <c r="K78" s="72">
        <f>IFERROR(J78/$J$18*100,"0.00")</f>
        <v>1.9717063833475552</v>
      </c>
    </row>
    <row r="79" spans="1:11" ht="12.75" x14ac:dyDescent="0.2">
      <c r="A79" s="597">
        <v>2</v>
      </c>
      <c r="B79" s="598">
        <v>1</v>
      </c>
      <c r="C79" s="598">
        <v>4</v>
      </c>
      <c r="D79" s="598">
        <v>2</v>
      </c>
      <c r="E79" s="598" t="s">
        <v>287</v>
      </c>
      <c r="F79" s="600" t="s">
        <v>310</v>
      </c>
      <c r="G79" s="43">
        <f>+[29]PPNE5!G79+[30]PPNE5!G79+[31]PPNE5!G79+[32]PPNE5!G79+[33]PPNE5!G79+[34]PPNE5!G79+[35]PPNE5!G79+[36]PPNE5!G79+[37]PPNE5!G79+[38]PPNE5!G79+[39]PPNE5!G79+[40]PPNE5!G79+[41]PPNE5!G79+[42]PPNE5!G79+[43]PPNE5!G79+[44]PPNE5!G79</f>
        <v>0</v>
      </c>
      <c r="H79" s="43">
        <f>+[29]PPNE5!H79+[30]PPNE5!H79+[31]PPNE5!H79+[32]PPNE5!H79+[33]PPNE5!H79+[34]PPNE5!H79+[35]PPNE5!H79+[36]PPNE5!H79+[37]PPNE5!H79+[38]PPNE5!H79+[39]PPNE5!H79+[40]PPNE5!H79+[41]PPNE5!H79+[42]PPNE5!H79+[43]PPNE5!H79+[44]PPNE5!H79</f>
        <v>1077237.24</v>
      </c>
      <c r="I79" s="43">
        <f>+[29]PPNE5!I79+[30]PPNE5!I79+[31]PPNE5!I79+[32]PPNE5!I79+[33]PPNE5!I79+[34]PPNE5!I79+[35]PPNE5!I79+[36]PPNE5!I79+[37]PPNE5!I79+[38]PPNE5!I79+[39]PPNE5!I79+[40]PPNE5!I79+[41]PPNE5!I79+[42]PPNE5!I79+[43]PPNE5!I79+[44]PPNE5!I79</f>
        <v>25088128.387844075</v>
      </c>
      <c r="J79" s="71">
        <f>SUBTOTAL(9,G79:I79)</f>
        <v>26165365.627844073</v>
      </c>
      <c r="K79" s="72">
        <f>IFERROR(J79/$J$18*100,"0.00")</f>
        <v>0.91013652500796216</v>
      </c>
    </row>
    <row r="80" spans="1:11" ht="12.75" x14ac:dyDescent="0.2">
      <c r="A80" s="591">
        <v>2</v>
      </c>
      <c r="B80" s="592">
        <v>1</v>
      </c>
      <c r="C80" s="592">
        <v>5</v>
      </c>
      <c r="D80" s="592"/>
      <c r="E80" s="592"/>
      <c r="F80" s="593" t="s">
        <v>311</v>
      </c>
      <c r="G80" s="39">
        <f>G81+G83+G85+G87</f>
        <v>3140061.4919999996</v>
      </c>
      <c r="H80" s="39">
        <f>H81+H83+H85+H87</f>
        <v>8767088.6099999994</v>
      </c>
      <c r="I80" s="39">
        <f>I81+I83+I85+I87</f>
        <v>29329422.52154408</v>
      </c>
      <c r="J80" s="39">
        <f>J81+J83+J85+J87</f>
        <v>41236572.623544082</v>
      </c>
      <c r="K80" s="40">
        <f>K81+K83+K85+K87</f>
        <v>1.4343736466228498</v>
      </c>
    </row>
    <row r="81" spans="1:11" ht="12.75" x14ac:dyDescent="0.2">
      <c r="A81" s="594">
        <v>2</v>
      </c>
      <c r="B81" s="595">
        <v>1</v>
      </c>
      <c r="C81" s="595">
        <v>5</v>
      </c>
      <c r="D81" s="595">
        <v>1</v>
      </c>
      <c r="E81" s="595"/>
      <c r="F81" s="596" t="s">
        <v>114</v>
      </c>
      <c r="G81" s="41">
        <f>G82</f>
        <v>0</v>
      </c>
      <c r="H81" s="41">
        <f>H82</f>
        <v>1059970.2</v>
      </c>
      <c r="I81" s="41">
        <f>I82</f>
        <v>25123467.296014182</v>
      </c>
      <c r="J81" s="41">
        <f>J82</f>
        <v>26183437.496014182</v>
      </c>
      <c r="K81" s="42">
        <f>K82</f>
        <v>0.91076513717913088</v>
      </c>
    </row>
    <row r="82" spans="1:11" ht="12.75" x14ac:dyDescent="0.2">
      <c r="A82" s="597">
        <v>2</v>
      </c>
      <c r="B82" s="598">
        <v>1</v>
      </c>
      <c r="C82" s="598">
        <v>5</v>
      </c>
      <c r="D82" s="598">
        <v>1</v>
      </c>
      <c r="E82" s="598" t="s">
        <v>284</v>
      </c>
      <c r="F82" s="600" t="s">
        <v>114</v>
      </c>
      <c r="G82" s="43">
        <f>+[29]PPNE5!G82+[30]PPNE5!G82+[31]PPNE5!G82+[32]PPNE5!G82+[33]PPNE5!G82+[34]PPNE5!G82+[35]PPNE5!G82+[36]PPNE5!G82+[37]PPNE5!G82+[38]PPNE5!G82+[39]PPNE5!G82+[40]PPNE5!G82+[41]PPNE5!G82+[42]PPNE5!G82+[43]PPNE5!G82+[44]PPNE5!G82</f>
        <v>0</v>
      </c>
      <c r="H82" s="43">
        <f>+[29]PPNE5!H82+[30]PPNE5!H82+[31]PPNE5!H82+[32]PPNE5!H82+[33]PPNE5!H82+[34]PPNE5!H82+[35]PPNE5!H82+[36]PPNE5!H82+[37]PPNE5!H82+[38]PPNE5!H82+[39]PPNE5!H82+[40]PPNE5!H82+[41]PPNE5!H82+[42]PPNE5!H82+[43]PPNE5!H82+[44]PPNE5!H82</f>
        <v>1059970.2</v>
      </c>
      <c r="I82" s="43">
        <f>+[29]PPNE5!I82+[30]PPNE5!I82+[31]PPNE5!I82+[32]PPNE5!I82+[33]PPNE5!I82+[34]PPNE5!I82+[35]PPNE5!I82+[36]PPNE5!I82+[37]PPNE5!I82+[38]PPNE5!I82+[39]PPNE5!I82+[40]PPNE5!I82+[41]PPNE5!I82+[42]PPNE5!I82+[43]PPNE5!I82+[44]PPNE5!I82</f>
        <v>25123467.296014182</v>
      </c>
      <c r="J82" s="71">
        <f>SUBTOTAL(9,G82:I82)</f>
        <v>26183437.496014182</v>
      </c>
      <c r="K82" s="72">
        <f>IFERROR(J82/$J$18*100,"0.00")</f>
        <v>0.91076513717913088</v>
      </c>
    </row>
    <row r="83" spans="1:11" ht="12.75" x14ac:dyDescent="0.2">
      <c r="A83" s="594">
        <v>2</v>
      </c>
      <c r="B83" s="595">
        <v>1</v>
      </c>
      <c r="C83" s="595">
        <v>5</v>
      </c>
      <c r="D83" s="595">
        <v>2</v>
      </c>
      <c r="E83" s="595"/>
      <c r="F83" s="602" t="s">
        <v>115</v>
      </c>
      <c r="G83" s="41">
        <f>G84</f>
        <v>0</v>
      </c>
      <c r="H83" s="41">
        <f>H84</f>
        <v>129504.96000000001</v>
      </c>
      <c r="I83" s="41">
        <f>I84</f>
        <v>4205955.2255298989</v>
      </c>
      <c r="J83" s="41">
        <f>J84</f>
        <v>4335460.1855298989</v>
      </c>
      <c r="K83" s="42">
        <f>K84</f>
        <v>0.15080472116046181</v>
      </c>
    </row>
    <row r="84" spans="1:11" ht="12.75" x14ac:dyDescent="0.2">
      <c r="A84" s="597">
        <v>2</v>
      </c>
      <c r="B84" s="598">
        <v>1</v>
      </c>
      <c r="C84" s="598">
        <v>5</v>
      </c>
      <c r="D84" s="598">
        <v>2</v>
      </c>
      <c r="E84" s="598" t="s">
        <v>284</v>
      </c>
      <c r="F84" s="600" t="s">
        <v>115</v>
      </c>
      <c r="G84" s="43">
        <f>+[29]PPNE5!G84+[30]PPNE5!G84+[31]PPNE5!G84+[32]PPNE5!G84+[33]PPNE5!G84+[34]PPNE5!G84+[35]PPNE5!G84+[36]PPNE5!G84+[37]PPNE5!G84+[38]PPNE5!G84+[39]PPNE5!G84+[40]PPNE5!G84+[41]PPNE5!G84+[42]PPNE5!G84+[43]PPNE5!G84+[44]PPNE5!G84</f>
        <v>0</v>
      </c>
      <c r="H84" s="43">
        <f>+[29]PPNE5!H84+[30]PPNE5!H84+[31]PPNE5!H84+[32]PPNE5!H84+[33]PPNE5!H84+[34]PPNE5!H84+[35]PPNE5!H84+[36]PPNE5!H84+[37]PPNE5!H84+[38]PPNE5!H84+[39]PPNE5!H84+[40]PPNE5!H84+[41]PPNE5!H84+[42]PPNE5!H84+[43]PPNE5!H84+[44]PPNE5!H84</f>
        <v>129504.96000000001</v>
      </c>
      <c r="I84" s="43">
        <f>+[29]PPNE5!I84+[30]PPNE5!I84+[31]PPNE5!I84+[32]PPNE5!I84+[33]PPNE5!I84+[34]PPNE5!I84+[35]PPNE5!I84+[36]PPNE5!I84+[37]PPNE5!I84+[38]PPNE5!I84+[39]PPNE5!I84+[40]PPNE5!I84+[41]PPNE5!I84+[42]PPNE5!I84+[43]PPNE5!I84+[44]PPNE5!I84</f>
        <v>4205955.2255298989</v>
      </c>
      <c r="J84" s="71">
        <f>SUBTOTAL(9,G84:I84)</f>
        <v>4335460.1855298989</v>
      </c>
      <c r="K84" s="72">
        <f>IFERROR(J84/$J$18*100,"0.00")</f>
        <v>0.15080472116046181</v>
      </c>
    </row>
    <row r="85" spans="1:11" ht="12.75" x14ac:dyDescent="0.2">
      <c r="A85" s="594">
        <v>2</v>
      </c>
      <c r="B85" s="595">
        <v>1</v>
      </c>
      <c r="C85" s="595">
        <v>5</v>
      </c>
      <c r="D85" s="595">
        <v>3</v>
      </c>
      <c r="E85" s="595"/>
      <c r="F85" s="602" t="s">
        <v>116</v>
      </c>
      <c r="G85" s="41">
        <f>G86</f>
        <v>0</v>
      </c>
      <c r="H85" s="41">
        <f>H86</f>
        <v>0</v>
      </c>
      <c r="I85" s="41">
        <f>I86</f>
        <v>0</v>
      </c>
      <c r="J85" s="41">
        <f>J86</f>
        <v>0</v>
      </c>
      <c r="K85" s="42">
        <f>K86</f>
        <v>0</v>
      </c>
    </row>
    <row r="86" spans="1:11" ht="12.75" x14ac:dyDescent="0.2">
      <c r="A86" s="597">
        <v>2</v>
      </c>
      <c r="B86" s="598">
        <v>1</v>
      </c>
      <c r="C86" s="598">
        <v>5</v>
      </c>
      <c r="D86" s="598">
        <v>3</v>
      </c>
      <c r="E86" s="598" t="s">
        <v>284</v>
      </c>
      <c r="F86" s="600" t="s">
        <v>116</v>
      </c>
      <c r="G86" s="43">
        <f>+[29]PPNE5!G86+[30]PPNE5!G86+[31]PPNE5!G86+[32]PPNE5!G86+[33]PPNE5!G86+[34]PPNE5!G86+[35]PPNE5!G86+[36]PPNE5!G86+[37]PPNE5!G86+[38]PPNE5!G86+[39]PPNE5!G86+[40]PPNE5!G86+[41]PPNE5!G86+[42]PPNE5!G86+[43]PPNE5!G86+[44]PPNE5!G86</f>
        <v>0</v>
      </c>
      <c r="H86" s="43">
        <f>+[29]PPNE5!H86+[30]PPNE5!H86+[31]PPNE5!H86+[32]PPNE5!H86+[33]PPNE5!H86+[34]PPNE5!H86+[35]PPNE5!H86+[36]PPNE5!H86+[37]PPNE5!H86+[38]PPNE5!H86+[39]PPNE5!H86+[40]PPNE5!H86+[41]PPNE5!H86+[42]PPNE5!H86+[43]PPNE5!H86+[44]PPNE5!H86</f>
        <v>0</v>
      </c>
      <c r="I86" s="43">
        <f>+[29]PPNE5!I86+[30]PPNE5!I86+[31]PPNE5!I86+[32]PPNE5!I86+[33]PPNE5!I86+[34]PPNE5!I86+[35]PPNE5!I86+[36]PPNE5!I86+[37]PPNE5!I86+[38]PPNE5!I86+[39]PPNE5!I86+[40]PPNE5!I86+[41]PPNE5!I86+[42]PPNE5!I86+[43]PPNE5!I86+[44]PPNE5!I86</f>
        <v>0</v>
      </c>
      <c r="J86" s="71">
        <f>SUBTOTAL(9,G86:I86)</f>
        <v>0</v>
      </c>
      <c r="K86" s="72">
        <f>IFERROR(J86/$J$18*100,"0.00")</f>
        <v>0</v>
      </c>
    </row>
    <row r="87" spans="1:11" ht="12.75" x14ac:dyDescent="0.2">
      <c r="A87" s="594">
        <v>2</v>
      </c>
      <c r="B87" s="595">
        <v>1</v>
      </c>
      <c r="C87" s="595">
        <v>5</v>
      </c>
      <c r="D87" s="595">
        <v>4</v>
      </c>
      <c r="E87" s="595"/>
      <c r="F87" s="602" t="s">
        <v>117</v>
      </c>
      <c r="G87" s="41">
        <f>G88</f>
        <v>3140061.4919999996</v>
      </c>
      <c r="H87" s="41">
        <f>H88</f>
        <v>7577613.4500000002</v>
      </c>
      <c r="I87" s="41">
        <f>I88</f>
        <v>0</v>
      </c>
      <c r="J87" s="41">
        <f>J88</f>
        <v>10717674.942</v>
      </c>
      <c r="K87" s="42">
        <f>K88</f>
        <v>0.372803788283257</v>
      </c>
    </row>
    <row r="88" spans="1:11" ht="12.75" x14ac:dyDescent="0.2">
      <c r="A88" s="597">
        <v>2</v>
      </c>
      <c r="B88" s="598">
        <v>1</v>
      </c>
      <c r="C88" s="598">
        <v>5</v>
      </c>
      <c r="D88" s="598">
        <v>4</v>
      </c>
      <c r="E88" s="598" t="s">
        <v>284</v>
      </c>
      <c r="F88" s="600" t="s">
        <v>117</v>
      </c>
      <c r="G88" s="43">
        <f>+[29]PPNE5!G88+[30]PPNE5!G88+[31]PPNE5!G88+[32]PPNE5!G88+[33]PPNE5!G88+[34]PPNE5!G88+[35]PPNE5!G88+[36]PPNE5!G88+[37]PPNE5!G88+[38]PPNE5!G88+[39]PPNE5!G88+[40]PPNE5!G88+[41]PPNE5!G88+[42]PPNE5!G88+[43]PPNE5!G88+[44]PPNE5!G88</f>
        <v>3140061.4919999996</v>
      </c>
      <c r="H88" s="43">
        <f>+[29]PPNE5!H88+[30]PPNE5!H88+[31]PPNE5!H88+[32]PPNE5!H88+[33]PPNE5!H88+[34]PPNE5!H88+[35]PPNE5!H88+[36]PPNE5!H88+[37]PPNE5!H88+[38]PPNE5!H88+[39]PPNE5!H88+[40]PPNE5!H88+[41]PPNE5!H88+[42]PPNE5!H88+[43]PPNE5!H88+[44]PPNE5!H88</f>
        <v>7577613.4500000002</v>
      </c>
      <c r="I88" s="43">
        <f>+[29]PPNE5!I88+[30]PPNE5!I88+[31]PPNE5!I88+[32]PPNE5!I88+[33]PPNE5!I88+[34]PPNE5!I88+[35]PPNE5!I88+[36]PPNE5!I88+[37]PPNE5!I88+[38]PPNE5!I88+[39]PPNE5!I88+[40]PPNE5!I88+[41]PPNE5!I88+[42]PPNE5!I88+[43]PPNE5!I88+[44]PPNE5!I88</f>
        <v>0</v>
      </c>
      <c r="J88" s="71">
        <f>SUBTOTAL(9,G88:I88)</f>
        <v>10717674.942</v>
      </c>
      <c r="K88" s="72">
        <f>IFERROR(J88/$J$18*100,"0.00")</f>
        <v>0.372803788283257</v>
      </c>
    </row>
    <row r="89" spans="1:11" ht="12.75" x14ac:dyDescent="0.2">
      <c r="A89" s="587">
        <v>2</v>
      </c>
      <c r="B89" s="588">
        <v>2</v>
      </c>
      <c r="C89" s="589"/>
      <c r="D89" s="589"/>
      <c r="E89" s="589"/>
      <c r="F89" s="590" t="s">
        <v>312</v>
      </c>
      <c r="G89" s="37">
        <f>+G90+G108+G113+G118+G127+G148+G167+G188</f>
        <v>54904999.591127574</v>
      </c>
      <c r="H89" s="37">
        <f>+H90+H108+H113+H118+H127+H148+H167+H188</f>
        <v>152736181.02309847</v>
      </c>
      <c r="I89" s="37">
        <f>+I90+I108+I113+I118+I127+I148+I167+I188</f>
        <v>0</v>
      </c>
      <c r="J89" s="37">
        <f>+J90+J108+J113+J118+J127+J148+J167+J188</f>
        <v>207641180.61422604</v>
      </c>
      <c r="K89" s="38">
        <f>+K90+K108+K113+K118+K127+K148+K167+K188</f>
        <v>7.2225943738265945</v>
      </c>
    </row>
    <row r="90" spans="1:11" ht="12.75" x14ac:dyDescent="0.2">
      <c r="A90" s="591">
        <v>2</v>
      </c>
      <c r="B90" s="592">
        <v>2</v>
      </c>
      <c r="C90" s="592">
        <v>1</v>
      </c>
      <c r="D90" s="592"/>
      <c r="E90" s="592"/>
      <c r="F90" s="593" t="s">
        <v>11</v>
      </c>
      <c r="G90" s="39">
        <f>+G91+G93+G95+G97+G99+G101+G104+G106</f>
        <v>3102061.4919999996</v>
      </c>
      <c r="H90" s="39">
        <f>+H91+H93+H95+H97+H99+H101+H104+H106</f>
        <v>11929841.969999999</v>
      </c>
      <c r="I90" s="39">
        <f>+I91+I93+I95+I97+I99+I101+I104+I106</f>
        <v>0</v>
      </c>
      <c r="J90" s="39">
        <f>+J91+J93+J95+J97+J99+J101+J104+J106</f>
        <v>15031903.462000001</v>
      </c>
      <c r="K90" s="40">
        <f>+K91+K93+K95+K97+K99+K101+K104+K106</f>
        <v>0.5228699868272052</v>
      </c>
    </row>
    <row r="91" spans="1:11" ht="12.75" x14ac:dyDescent="0.2">
      <c r="A91" s="594">
        <v>2</v>
      </c>
      <c r="B91" s="595">
        <v>2</v>
      </c>
      <c r="C91" s="595">
        <v>1</v>
      </c>
      <c r="D91" s="595">
        <v>1</v>
      </c>
      <c r="E91" s="595"/>
      <c r="F91" s="596" t="s">
        <v>118</v>
      </c>
      <c r="G91" s="41">
        <f>G92</f>
        <v>154286.55000000002</v>
      </c>
      <c r="H91" s="41">
        <f>H92</f>
        <v>80659</v>
      </c>
      <c r="I91" s="41">
        <f>I92</f>
        <v>0</v>
      </c>
      <c r="J91" s="41">
        <f>J92</f>
        <v>234945.55000000002</v>
      </c>
      <c r="K91" s="42">
        <f>K92</f>
        <v>8.1723500250091251E-3</v>
      </c>
    </row>
    <row r="92" spans="1:11" ht="12.75" x14ac:dyDescent="0.2">
      <c r="A92" s="606">
        <v>2</v>
      </c>
      <c r="B92" s="598">
        <v>2</v>
      </c>
      <c r="C92" s="598">
        <v>1</v>
      </c>
      <c r="D92" s="598">
        <v>1</v>
      </c>
      <c r="E92" s="598" t="s">
        <v>284</v>
      </c>
      <c r="F92" s="607" t="s">
        <v>118</v>
      </c>
      <c r="G92" s="43">
        <f>+[29]PPNE5!G92+[30]PPNE5!G92+[31]PPNE5!G92+[32]PPNE5!G92+[33]PPNE5!G92+[34]PPNE5!G92+[35]PPNE5!G92+[36]PPNE5!G92+[37]PPNE5!G92+[38]PPNE5!G92+[39]PPNE5!G92+[40]PPNE5!G92+[41]PPNE5!G92+[42]PPNE5!G92+[43]PPNE5!G92+[44]PPNE5!G92</f>
        <v>154286.55000000002</v>
      </c>
      <c r="H92" s="43">
        <f>+[29]PPNE5!H92+[30]PPNE5!H92+[31]PPNE5!H92+[32]PPNE5!H92+[33]PPNE5!H92+[34]PPNE5!H92+[35]PPNE5!H92+[36]PPNE5!H92+[37]PPNE5!H92+[38]PPNE5!H92+[39]PPNE5!H92+[40]PPNE5!H92+[41]PPNE5!H92+[42]PPNE5!H92+[43]PPNE5!H92+[44]PPNE5!H92</f>
        <v>80659</v>
      </c>
      <c r="I92" s="43">
        <f>+[29]PPNE5!I92+[30]PPNE5!I92+[31]PPNE5!I92+[32]PPNE5!I92+[33]PPNE5!I92+[34]PPNE5!I92+[35]PPNE5!I92+[36]PPNE5!I92+[37]PPNE5!I92+[38]PPNE5!I92+[39]PPNE5!I92+[40]PPNE5!I92+[41]PPNE5!I92+[42]PPNE5!I92+[43]PPNE5!I92+[44]PPNE5!I92</f>
        <v>0</v>
      </c>
      <c r="J92" s="71">
        <f>SUBTOTAL(9,G92:I92)</f>
        <v>234945.55000000002</v>
      </c>
      <c r="K92" s="72">
        <f>IFERROR(J92/$J$18*100,"0.00")</f>
        <v>8.1723500250091251E-3</v>
      </c>
    </row>
    <row r="93" spans="1:11" ht="12.75" x14ac:dyDescent="0.2">
      <c r="A93" s="594">
        <v>2</v>
      </c>
      <c r="B93" s="595">
        <v>2</v>
      </c>
      <c r="C93" s="595">
        <v>1</v>
      </c>
      <c r="D93" s="595">
        <v>2</v>
      </c>
      <c r="E93" s="595"/>
      <c r="F93" s="596" t="s">
        <v>119</v>
      </c>
      <c r="G93" s="41">
        <f>G94</f>
        <v>1730992.6189999999</v>
      </c>
      <c r="H93" s="41">
        <f>H94</f>
        <v>3802585.93</v>
      </c>
      <c r="I93" s="41">
        <f>I94</f>
        <v>0</v>
      </c>
      <c r="J93" s="41">
        <f>J94</f>
        <v>5533578.5490000006</v>
      </c>
      <c r="K93" s="42">
        <f>K94</f>
        <v>0.19248009078405665</v>
      </c>
    </row>
    <row r="94" spans="1:11" ht="12.75" x14ac:dyDescent="0.2">
      <c r="A94" s="606">
        <v>2</v>
      </c>
      <c r="B94" s="598">
        <v>2</v>
      </c>
      <c r="C94" s="598">
        <v>1</v>
      </c>
      <c r="D94" s="598">
        <v>2</v>
      </c>
      <c r="E94" s="598" t="s">
        <v>284</v>
      </c>
      <c r="F94" s="607" t="s">
        <v>119</v>
      </c>
      <c r="G94" s="43">
        <f>+[29]PPNE5!G94+[30]PPNE5!G94+[31]PPNE5!G94+[32]PPNE5!G94+[33]PPNE5!G94+[34]PPNE5!G94+[35]PPNE5!G94+[36]PPNE5!G94+[37]PPNE5!G94+[38]PPNE5!G94+[39]PPNE5!G94+[40]PPNE5!G94+[41]PPNE5!G94+[42]PPNE5!G94+[43]PPNE5!G94+[44]PPNE5!G94</f>
        <v>1730992.6189999999</v>
      </c>
      <c r="H94" s="43">
        <f>+[29]PPNE5!H94+[30]PPNE5!H94+[31]PPNE5!H94+[32]PPNE5!H94+[33]PPNE5!H94+[34]PPNE5!H94+[35]PPNE5!H94+[36]PPNE5!H94+[37]PPNE5!H94+[38]PPNE5!H94+[39]PPNE5!H94+[40]PPNE5!H94+[41]PPNE5!H94+[42]PPNE5!H94+[43]PPNE5!H94+[44]PPNE5!H94</f>
        <v>3802585.93</v>
      </c>
      <c r="I94" s="43">
        <f>+[29]PPNE5!I94+[30]PPNE5!I94+[31]PPNE5!I94+[32]PPNE5!I94+[33]PPNE5!I94+[34]PPNE5!I94+[35]PPNE5!I94+[36]PPNE5!I94+[37]PPNE5!I94+[38]PPNE5!I94+[39]PPNE5!I94+[40]PPNE5!I94+[41]PPNE5!I94+[42]PPNE5!I94+[43]PPNE5!I94+[44]PPNE5!I94</f>
        <v>0</v>
      </c>
      <c r="J94" s="71">
        <f>SUBTOTAL(9,G94:I94)</f>
        <v>5533578.5490000006</v>
      </c>
      <c r="K94" s="72">
        <f>IFERROR(J94/$J$18*100,"0.00")</f>
        <v>0.19248009078405665</v>
      </c>
    </row>
    <row r="95" spans="1:11" ht="12.75" x14ac:dyDescent="0.2">
      <c r="A95" s="594">
        <v>2</v>
      </c>
      <c r="B95" s="595">
        <v>2</v>
      </c>
      <c r="C95" s="595">
        <v>1</v>
      </c>
      <c r="D95" s="595">
        <v>3</v>
      </c>
      <c r="E95" s="595"/>
      <c r="F95" s="596" t="s">
        <v>120</v>
      </c>
      <c r="G95" s="41">
        <f>G96</f>
        <v>0</v>
      </c>
      <c r="H95" s="41">
        <f>H96</f>
        <v>0</v>
      </c>
      <c r="I95" s="41">
        <f>I96</f>
        <v>0</v>
      </c>
      <c r="J95" s="41">
        <f>J96</f>
        <v>0</v>
      </c>
      <c r="K95" s="42">
        <f>K96</f>
        <v>0</v>
      </c>
    </row>
    <row r="96" spans="1:11" ht="12.75" x14ac:dyDescent="0.2">
      <c r="A96" s="597">
        <v>2</v>
      </c>
      <c r="B96" s="598">
        <v>2</v>
      </c>
      <c r="C96" s="598">
        <v>1</v>
      </c>
      <c r="D96" s="598">
        <v>3</v>
      </c>
      <c r="E96" s="598" t="s">
        <v>284</v>
      </c>
      <c r="F96" s="600" t="s">
        <v>120</v>
      </c>
      <c r="G96" s="43">
        <f>+[29]PPNE5!G96+[30]PPNE5!G96+[31]PPNE5!G96+[32]PPNE5!G96+[33]PPNE5!G96+[34]PPNE5!G96+[35]PPNE5!G96+[36]PPNE5!G96+[37]PPNE5!G96+[38]PPNE5!G96+[39]PPNE5!G96+[40]PPNE5!G96+[41]PPNE5!G96+[42]PPNE5!G96+[43]PPNE5!G96+[44]PPNE5!G96</f>
        <v>0</v>
      </c>
      <c r="H96" s="43">
        <f>+[29]PPNE5!H96+[30]PPNE5!H96+[31]PPNE5!H96+[32]PPNE5!H96+[33]PPNE5!H96+[34]PPNE5!H96+[35]PPNE5!H96+[36]PPNE5!H96+[37]PPNE5!H96+[38]PPNE5!H96+[39]PPNE5!H96+[40]PPNE5!H96+[41]PPNE5!H96+[42]PPNE5!H96+[43]PPNE5!H96+[44]PPNE5!H96</f>
        <v>0</v>
      </c>
      <c r="I96" s="43">
        <f>+[29]PPNE5!I96+[30]PPNE5!I96+[31]PPNE5!I96+[32]PPNE5!I96+[33]PPNE5!I96+[34]PPNE5!I96+[35]PPNE5!I96+[36]PPNE5!I96+[37]PPNE5!I96+[38]PPNE5!I96+[39]PPNE5!I96+[40]PPNE5!I96+[41]PPNE5!I96+[42]PPNE5!I96+[43]PPNE5!I96+[44]PPNE5!I96</f>
        <v>0</v>
      </c>
      <c r="J96" s="71">
        <f>SUBTOTAL(9,G96:I96)</f>
        <v>0</v>
      </c>
      <c r="K96" s="72">
        <f>IFERROR(J96/$J$18*100,"0.00")</f>
        <v>0</v>
      </c>
    </row>
    <row r="97" spans="1:11" ht="12.75" x14ac:dyDescent="0.2">
      <c r="A97" s="594">
        <v>2</v>
      </c>
      <c r="B97" s="595">
        <v>2</v>
      </c>
      <c r="C97" s="595">
        <v>1</v>
      </c>
      <c r="D97" s="595">
        <v>4</v>
      </c>
      <c r="E97" s="595"/>
      <c r="F97" s="596" t="s">
        <v>121</v>
      </c>
      <c r="G97" s="41">
        <f>G98</f>
        <v>1152782.3229999999</v>
      </c>
      <c r="H97" s="41">
        <f>H98</f>
        <v>2494140</v>
      </c>
      <c r="I97" s="41">
        <f>I98</f>
        <v>0</v>
      </c>
      <c r="J97" s="41">
        <f>J98</f>
        <v>3646922.3229999999</v>
      </c>
      <c r="K97" s="42">
        <f>K98</f>
        <v>0.12685460838724288</v>
      </c>
    </row>
    <row r="98" spans="1:11" ht="12.75" x14ac:dyDescent="0.2">
      <c r="A98" s="606">
        <v>2</v>
      </c>
      <c r="B98" s="598">
        <v>2</v>
      </c>
      <c r="C98" s="598">
        <v>1</v>
      </c>
      <c r="D98" s="598">
        <v>4</v>
      </c>
      <c r="E98" s="598" t="s">
        <v>284</v>
      </c>
      <c r="F98" s="607" t="s">
        <v>121</v>
      </c>
      <c r="G98" s="43">
        <f>+[29]PPNE5!G98+[30]PPNE5!G98+[31]PPNE5!G98+[32]PPNE5!G98+[33]PPNE5!G98+[34]PPNE5!G98+[35]PPNE5!G98+[36]PPNE5!G98+[37]PPNE5!G98+[38]PPNE5!G98+[39]PPNE5!G98+[40]PPNE5!G98+[41]PPNE5!G98+[42]PPNE5!G98+[43]PPNE5!G98+[44]PPNE5!G98</f>
        <v>1152782.3229999999</v>
      </c>
      <c r="H98" s="43">
        <f>+[29]PPNE5!H98+[30]PPNE5!H98+[31]PPNE5!H98+[32]PPNE5!H98+[33]PPNE5!H98+[34]PPNE5!H98+[35]PPNE5!H98+[36]PPNE5!H98+[37]PPNE5!H98+[38]PPNE5!H98+[39]PPNE5!H98+[40]PPNE5!H98+[41]PPNE5!H98+[42]PPNE5!H98+[43]PPNE5!H98+[44]PPNE5!H98</f>
        <v>2494140</v>
      </c>
      <c r="I98" s="43">
        <f>+[29]PPNE5!I98+[30]PPNE5!I98+[31]PPNE5!I98+[32]PPNE5!I98+[33]PPNE5!I98+[34]PPNE5!I98+[35]PPNE5!I98+[36]PPNE5!I98+[37]PPNE5!I98+[38]PPNE5!I98+[39]PPNE5!I98+[40]PPNE5!I98+[41]PPNE5!I98+[42]PPNE5!I98+[43]PPNE5!I98+[44]PPNE5!I98</f>
        <v>0</v>
      </c>
      <c r="J98" s="71">
        <f>SUBTOTAL(9,G98:I98)</f>
        <v>3646922.3229999999</v>
      </c>
      <c r="K98" s="72">
        <f>IFERROR(J98/$J$18*100,"0.00")</f>
        <v>0.12685460838724288</v>
      </c>
    </row>
    <row r="99" spans="1:11" ht="12.75" x14ac:dyDescent="0.2">
      <c r="A99" s="594">
        <v>2</v>
      </c>
      <c r="B99" s="595">
        <v>2</v>
      </c>
      <c r="C99" s="595">
        <v>1</v>
      </c>
      <c r="D99" s="595">
        <v>5</v>
      </c>
      <c r="E99" s="595"/>
      <c r="F99" s="596" t="s">
        <v>122</v>
      </c>
      <c r="G99" s="41">
        <f>G100</f>
        <v>0</v>
      </c>
      <c r="H99" s="41">
        <f>H100</f>
        <v>0</v>
      </c>
      <c r="I99" s="41">
        <f>I100</f>
        <v>0</v>
      </c>
      <c r="J99" s="41">
        <f>J100</f>
        <v>0</v>
      </c>
      <c r="K99" s="42">
        <f>K100</f>
        <v>0</v>
      </c>
    </row>
    <row r="100" spans="1:11" ht="12.75" x14ac:dyDescent="0.2">
      <c r="A100" s="606">
        <v>2</v>
      </c>
      <c r="B100" s="598">
        <v>2</v>
      </c>
      <c r="C100" s="598">
        <v>1</v>
      </c>
      <c r="D100" s="598">
        <v>5</v>
      </c>
      <c r="E100" s="598" t="s">
        <v>284</v>
      </c>
      <c r="F100" s="607" t="s">
        <v>122</v>
      </c>
      <c r="G100" s="43">
        <f>+[29]PPNE5!G100+[30]PPNE5!G100+[31]PPNE5!G100+[32]PPNE5!G100+[33]PPNE5!G100+[34]PPNE5!G100+[35]PPNE5!G100+[36]PPNE5!G100+[37]PPNE5!G100+[38]PPNE5!G100+[39]PPNE5!G100+[40]PPNE5!G100+[41]PPNE5!G100+[42]PPNE5!G100+[43]PPNE5!G100+[44]PPNE5!G100</f>
        <v>0</v>
      </c>
      <c r="H100" s="43">
        <f>+[29]PPNE5!H100+[30]PPNE5!H100+[31]PPNE5!H100+[32]PPNE5!H100+[33]PPNE5!H100+[34]PPNE5!H100+[35]PPNE5!H100+[36]PPNE5!H100+[37]PPNE5!H100+[38]PPNE5!H100+[39]PPNE5!H100+[40]PPNE5!H100+[41]PPNE5!H100+[42]PPNE5!H100+[43]PPNE5!H100+[44]PPNE5!H100</f>
        <v>0</v>
      </c>
      <c r="I100" s="43">
        <f>+[29]PPNE5!I100+[30]PPNE5!I100+[31]PPNE5!I100+[32]PPNE5!I100+[33]PPNE5!I100+[34]PPNE5!I100+[35]PPNE5!I100+[36]PPNE5!I100+[37]PPNE5!I100+[38]PPNE5!I100+[39]PPNE5!I100+[40]PPNE5!I100+[41]PPNE5!I100+[42]PPNE5!I100+[43]PPNE5!I100+[44]PPNE5!I100</f>
        <v>0</v>
      </c>
      <c r="J100" s="71">
        <f>SUBTOTAL(9,G100:I100)</f>
        <v>0</v>
      </c>
      <c r="K100" s="72">
        <f>IFERROR(J100/$J$18*100,"0.00")</f>
        <v>0</v>
      </c>
    </row>
    <row r="101" spans="1:11" ht="12.75" x14ac:dyDescent="0.2">
      <c r="A101" s="594">
        <v>2</v>
      </c>
      <c r="B101" s="595">
        <v>2</v>
      </c>
      <c r="C101" s="595">
        <v>1</v>
      </c>
      <c r="D101" s="595">
        <v>6</v>
      </c>
      <c r="E101" s="595"/>
      <c r="F101" s="596" t="s">
        <v>12</v>
      </c>
      <c r="G101" s="41">
        <f>G102+G103</f>
        <v>0</v>
      </c>
      <c r="H101" s="41">
        <f>H102+H103</f>
        <v>1504457.04</v>
      </c>
      <c r="I101" s="41">
        <f>I102+I103</f>
        <v>0</v>
      </c>
      <c r="J101" s="41">
        <f>J102+J103</f>
        <v>1504457.04</v>
      </c>
      <c r="K101" s="42">
        <f>K102+K103</f>
        <v>5.2331059381499907E-2</v>
      </c>
    </row>
    <row r="102" spans="1:11" ht="12.75" x14ac:dyDescent="0.2">
      <c r="A102" s="606">
        <v>2</v>
      </c>
      <c r="B102" s="598">
        <v>2</v>
      </c>
      <c r="C102" s="598">
        <v>1</v>
      </c>
      <c r="D102" s="598">
        <v>6</v>
      </c>
      <c r="E102" s="598" t="s">
        <v>284</v>
      </c>
      <c r="F102" s="607" t="s">
        <v>123</v>
      </c>
      <c r="G102" s="43">
        <f>+[29]PPNE5!G102+[30]PPNE5!G102+[31]PPNE5!G102+[32]PPNE5!G102+[33]PPNE5!G102+[34]PPNE5!G102+[35]PPNE5!G102+[36]PPNE5!G102+[37]PPNE5!G102+[38]PPNE5!G102+[39]PPNE5!G102+[40]PPNE5!G102+[41]PPNE5!G102+[42]PPNE5!G102+[43]PPNE5!G102+[44]PPNE5!G102</f>
        <v>0</v>
      </c>
      <c r="H102" s="43">
        <f>+[29]PPNE5!H102+[30]PPNE5!H102+[31]PPNE5!H102+[32]PPNE5!H102+[33]PPNE5!H102+[34]PPNE5!H102+[35]PPNE5!H102+[36]PPNE5!H102+[37]PPNE5!H102+[38]PPNE5!H102+[39]PPNE5!H102+[40]PPNE5!H102+[41]PPNE5!H102+[42]PPNE5!H102+[43]PPNE5!H102+[44]PPNE5!H102</f>
        <v>752228.52</v>
      </c>
      <c r="I102" s="43">
        <f>+[29]PPNE5!I102+[30]PPNE5!I102+[31]PPNE5!I102+[32]PPNE5!I102+[33]PPNE5!I102+[34]PPNE5!I102+[35]PPNE5!I102+[36]PPNE5!I102+[37]PPNE5!I102+[38]PPNE5!I102+[39]PPNE5!I102+[40]PPNE5!I102+[41]PPNE5!I102+[42]PPNE5!I102+[43]PPNE5!I102+[44]PPNE5!I102</f>
        <v>0</v>
      </c>
      <c r="J102" s="71">
        <f>SUBTOTAL(9,G102:I102)</f>
        <v>752228.52</v>
      </c>
      <c r="K102" s="72">
        <f>IFERROR(J102/$J$18*100,"0.00")</f>
        <v>2.6165529690749954E-2</v>
      </c>
    </row>
    <row r="103" spans="1:11" ht="12.75" x14ac:dyDescent="0.2">
      <c r="A103" s="606">
        <v>2</v>
      </c>
      <c r="B103" s="598">
        <v>2</v>
      </c>
      <c r="C103" s="598">
        <v>1</v>
      </c>
      <c r="D103" s="598">
        <v>6</v>
      </c>
      <c r="E103" s="598" t="s">
        <v>285</v>
      </c>
      <c r="F103" s="607" t="s">
        <v>124</v>
      </c>
      <c r="G103" s="43">
        <f>+[29]PPNE5!G103+[30]PPNE5!G103+[31]PPNE5!G103+[32]PPNE5!G103+[33]PPNE5!G103+[34]PPNE5!G103+[35]PPNE5!G103+[36]PPNE5!G103+[37]PPNE5!G103+[38]PPNE5!G103+[39]PPNE5!G103+[40]PPNE5!G103+[41]PPNE5!G103+[42]PPNE5!G103+[43]PPNE5!G103+[44]PPNE5!G103</f>
        <v>0</v>
      </c>
      <c r="H103" s="43">
        <f>+[29]PPNE5!H103+[30]PPNE5!H103+[31]PPNE5!H103+[32]PPNE5!H103+[33]PPNE5!H103+[34]PPNE5!H103+[35]PPNE5!H103+[36]PPNE5!H103+[37]PPNE5!H103+[38]PPNE5!H103+[39]PPNE5!H103+[40]PPNE5!H103+[41]PPNE5!H103+[42]PPNE5!H103+[43]PPNE5!H103+[44]PPNE5!H103</f>
        <v>752228.52</v>
      </c>
      <c r="I103" s="43">
        <f>+[29]PPNE5!I103+[30]PPNE5!I103+[31]PPNE5!I103+[32]PPNE5!I103+[33]PPNE5!I103+[34]PPNE5!I103+[35]PPNE5!I103+[36]PPNE5!I103+[37]PPNE5!I103+[38]PPNE5!I103+[39]PPNE5!I103+[40]PPNE5!I103+[41]PPNE5!I103+[42]PPNE5!I103+[43]PPNE5!I103+[44]PPNE5!I103</f>
        <v>0</v>
      </c>
      <c r="J103" s="71">
        <f>SUBTOTAL(9,G103:I103)</f>
        <v>752228.52</v>
      </c>
      <c r="K103" s="72">
        <f>IFERROR(J103/$J$18*100,"0.00")</f>
        <v>2.6165529690749954E-2</v>
      </c>
    </row>
    <row r="104" spans="1:11" ht="12.75" x14ac:dyDescent="0.2">
      <c r="A104" s="594">
        <v>2</v>
      </c>
      <c r="B104" s="595">
        <v>2</v>
      </c>
      <c r="C104" s="595">
        <v>1</v>
      </c>
      <c r="D104" s="595">
        <v>7</v>
      </c>
      <c r="E104" s="595"/>
      <c r="F104" s="596" t="s">
        <v>13</v>
      </c>
      <c r="G104" s="41">
        <f>G105</f>
        <v>60000</v>
      </c>
      <c r="H104" s="41">
        <f>H105</f>
        <v>448000</v>
      </c>
      <c r="I104" s="41">
        <f>I105</f>
        <v>0</v>
      </c>
      <c r="J104" s="41">
        <f>J105</f>
        <v>508000</v>
      </c>
      <c r="K104" s="42">
        <f>K105</f>
        <v>1.7670280678670592E-2</v>
      </c>
    </row>
    <row r="105" spans="1:11" ht="12.75" x14ac:dyDescent="0.2">
      <c r="A105" s="606">
        <v>2</v>
      </c>
      <c r="B105" s="598">
        <v>2</v>
      </c>
      <c r="C105" s="598">
        <v>1</v>
      </c>
      <c r="D105" s="598">
        <v>7</v>
      </c>
      <c r="E105" s="598" t="s">
        <v>284</v>
      </c>
      <c r="F105" s="607" t="s">
        <v>13</v>
      </c>
      <c r="G105" s="43">
        <f>+[29]PPNE5!G105+[30]PPNE5!G105+[31]PPNE5!G105+[32]PPNE5!G105+[33]PPNE5!G105+[34]PPNE5!G105+[35]PPNE5!G105+[36]PPNE5!G105+[37]PPNE5!G105+[38]PPNE5!G105+[39]PPNE5!G105+[40]PPNE5!G105+[41]PPNE5!G105+[42]PPNE5!G105+[43]PPNE5!G105+[44]PPNE5!G105</f>
        <v>60000</v>
      </c>
      <c r="H105" s="43">
        <f>+[29]PPNE5!H105+[30]PPNE5!H105+[31]PPNE5!H105+[32]PPNE5!H105+[33]PPNE5!H105+[34]PPNE5!H105+[35]PPNE5!H105+[36]PPNE5!H105+[37]PPNE5!H105+[38]PPNE5!H105+[39]PPNE5!H105+[40]PPNE5!H105+[41]PPNE5!H105+[42]PPNE5!H105+[43]PPNE5!H105+[44]PPNE5!H105</f>
        <v>448000</v>
      </c>
      <c r="I105" s="43">
        <f>+[29]PPNE5!I105+[30]PPNE5!I105+[31]PPNE5!I105+[32]PPNE5!I105+[33]PPNE5!I105+[34]PPNE5!I105+[35]PPNE5!I105+[36]PPNE5!I105+[37]PPNE5!I105+[38]PPNE5!I105+[39]PPNE5!I105+[40]PPNE5!I105+[41]PPNE5!I105+[42]PPNE5!I105+[43]PPNE5!I105+[44]PPNE5!I105</f>
        <v>0</v>
      </c>
      <c r="J105" s="71">
        <f>SUBTOTAL(9,G105:I105)</f>
        <v>508000</v>
      </c>
      <c r="K105" s="72">
        <f>IFERROR(J105/$J$18*100,"0.00")</f>
        <v>1.7670280678670592E-2</v>
      </c>
    </row>
    <row r="106" spans="1:11" ht="12.75" x14ac:dyDescent="0.2">
      <c r="A106" s="594">
        <v>2</v>
      </c>
      <c r="B106" s="595">
        <v>2</v>
      </c>
      <c r="C106" s="595">
        <v>1</v>
      </c>
      <c r="D106" s="595">
        <v>8</v>
      </c>
      <c r="E106" s="595"/>
      <c r="F106" s="596" t="s">
        <v>125</v>
      </c>
      <c r="G106" s="41">
        <f>G107</f>
        <v>4000</v>
      </c>
      <c r="H106" s="41">
        <f>H107</f>
        <v>3600000</v>
      </c>
      <c r="I106" s="41">
        <f>I107</f>
        <v>0</v>
      </c>
      <c r="J106" s="41">
        <f>J107</f>
        <v>3604000</v>
      </c>
      <c r="K106" s="42">
        <f>K107</f>
        <v>0.12536159757072601</v>
      </c>
    </row>
    <row r="107" spans="1:11" ht="12.75" x14ac:dyDescent="0.2">
      <c r="A107" s="597">
        <v>2</v>
      </c>
      <c r="B107" s="598">
        <v>2</v>
      </c>
      <c r="C107" s="598">
        <v>1</v>
      </c>
      <c r="D107" s="598">
        <v>8</v>
      </c>
      <c r="E107" s="598" t="s">
        <v>284</v>
      </c>
      <c r="F107" s="600" t="s">
        <v>125</v>
      </c>
      <c r="G107" s="43">
        <f>+[29]PPNE5!G107+[30]PPNE5!G107+[31]PPNE5!G107+[32]PPNE5!G107+[33]PPNE5!G107+[34]PPNE5!G107+[35]PPNE5!G107+[36]PPNE5!G107+[37]PPNE5!G107+[38]PPNE5!G107+[39]PPNE5!G107+[40]PPNE5!G107+[41]PPNE5!G107+[42]PPNE5!G107+[43]PPNE5!G107+[44]PPNE5!G107</f>
        <v>4000</v>
      </c>
      <c r="H107" s="43">
        <f>+[29]PPNE5!H107+[30]PPNE5!H107+[31]PPNE5!H107+[32]PPNE5!H107+[33]PPNE5!H107+[34]PPNE5!H107+[35]PPNE5!H107+[36]PPNE5!H107+[37]PPNE5!H107+[38]PPNE5!H107+[39]PPNE5!H107+[40]PPNE5!H107+[41]PPNE5!H107+[42]PPNE5!H107+[43]PPNE5!H107+[44]PPNE5!H107</f>
        <v>3600000</v>
      </c>
      <c r="I107" s="43">
        <f>+[29]PPNE5!I107+[30]PPNE5!I107+[31]PPNE5!I107+[32]PPNE5!I107+[33]PPNE5!I107+[34]PPNE5!I107+[35]PPNE5!I107+[36]PPNE5!I107+[37]PPNE5!I107+[38]PPNE5!I107+[39]PPNE5!I107+[40]PPNE5!I107+[41]PPNE5!I107+[42]PPNE5!I107+[43]PPNE5!I107+[44]PPNE5!I107</f>
        <v>0</v>
      </c>
      <c r="J107" s="71">
        <f>SUBTOTAL(9,G107:I107)</f>
        <v>3604000</v>
      </c>
      <c r="K107" s="72">
        <f>IFERROR(J107/$J$18*100,"0.00")</f>
        <v>0.12536159757072601</v>
      </c>
    </row>
    <row r="108" spans="1:11" ht="12.75" x14ac:dyDescent="0.2">
      <c r="A108" s="591">
        <v>2</v>
      </c>
      <c r="B108" s="592">
        <v>2</v>
      </c>
      <c r="C108" s="592">
        <v>2</v>
      </c>
      <c r="D108" s="592"/>
      <c r="E108" s="592"/>
      <c r="F108" s="593" t="s">
        <v>313</v>
      </c>
      <c r="G108" s="39">
        <f>+G109+G111</f>
        <v>2393688.2322719302</v>
      </c>
      <c r="H108" s="39">
        <f>+H109+H111</f>
        <v>6182749.661135965</v>
      </c>
      <c r="I108" s="39">
        <f>+I109+I111</f>
        <v>0</v>
      </c>
      <c r="J108" s="39">
        <f>+J109+J111</f>
        <v>8576437.8934078962</v>
      </c>
      <c r="K108" s="40">
        <f>+K109+K111</f>
        <v>0.29832296220414145</v>
      </c>
    </row>
    <row r="109" spans="1:11" ht="12.75" x14ac:dyDescent="0.2">
      <c r="A109" s="594">
        <v>2</v>
      </c>
      <c r="B109" s="595">
        <v>2</v>
      </c>
      <c r="C109" s="595">
        <v>2</v>
      </c>
      <c r="D109" s="595">
        <v>1</v>
      </c>
      <c r="E109" s="595"/>
      <c r="F109" s="596" t="s">
        <v>126</v>
      </c>
      <c r="G109" s="41">
        <f>G110</f>
        <v>2084838.23227193</v>
      </c>
      <c r="H109" s="41">
        <f>H110</f>
        <v>4272820.7411359651</v>
      </c>
      <c r="I109" s="41">
        <f>I110</f>
        <v>0</v>
      </c>
      <c r="J109" s="41">
        <f>J110</f>
        <v>6357658.9734078953</v>
      </c>
      <c r="K109" s="42">
        <f>K110</f>
        <v>0.22114491834524852</v>
      </c>
    </row>
    <row r="110" spans="1:11" ht="12.75" x14ac:dyDescent="0.2">
      <c r="A110" s="597">
        <v>2</v>
      </c>
      <c r="B110" s="598">
        <v>2</v>
      </c>
      <c r="C110" s="598">
        <v>2</v>
      </c>
      <c r="D110" s="598">
        <v>1</v>
      </c>
      <c r="E110" s="598" t="s">
        <v>284</v>
      </c>
      <c r="F110" s="600" t="s">
        <v>126</v>
      </c>
      <c r="G110" s="43">
        <f>+[29]PPNE5!G110+[30]PPNE5!G110+[31]PPNE5!G110+[32]PPNE5!G110+[33]PPNE5!G110+[34]PPNE5!G110+[35]PPNE5!G110+[36]PPNE5!G110+[37]PPNE5!G110+[38]PPNE5!G110+[39]PPNE5!G110+[40]PPNE5!G110+[41]PPNE5!G110+[42]PPNE5!G110+[43]PPNE5!G110+[44]PPNE5!G110</f>
        <v>2084838.23227193</v>
      </c>
      <c r="H110" s="43">
        <f>+[29]PPNE5!H110+[30]PPNE5!H110+[31]PPNE5!H110+[32]PPNE5!H110+[33]PPNE5!H110+[34]PPNE5!H110+[35]PPNE5!H110+[36]PPNE5!H110+[37]PPNE5!H110+[38]PPNE5!H110+[39]PPNE5!H110+[40]PPNE5!H110+[41]PPNE5!H110+[42]PPNE5!H110+[43]PPNE5!H110+[44]PPNE5!H110</f>
        <v>4272820.7411359651</v>
      </c>
      <c r="I110" s="43">
        <f>+[29]PPNE5!I110+[30]PPNE5!I110+[31]PPNE5!I110+[32]PPNE5!I110+[33]PPNE5!I110+[34]PPNE5!I110+[35]PPNE5!I110+[36]PPNE5!I110+[37]PPNE5!I110+[38]PPNE5!I110+[39]PPNE5!I110+[40]PPNE5!I110+[41]PPNE5!I110+[42]PPNE5!I110+[43]PPNE5!I110+[44]PPNE5!I110</f>
        <v>0</v>
      </c>
      <c r="J110" s="71">
        <f>SUBTOTAL(9,G110:I110)</f>
        <v>6357658.9734078953</v>
      </c>
      <c r="K110" s="72">
        <f>IFERROR(J110/$J$18*100,"0.00")</f>
        <v>0.22114491834524852</v>
      </c>
    </row>
    <row r="111" spans="1:11" ht="12.75" x14ac:dyDescent="0.2">
      <c r="A111" s="594">
        <v>2</v>
      </c>
      <c r="B111" s="595">
        <v>2</v>
      </c>
      <c r="C111" s="595">
        <v>2</v>
      </c>
      <c r="D111" s="595">
        <v>2</v>
      </c>
      <c r="E111" s="595"/>
      <c r="F111" s="596" t="s">
        <v>127</v>
      </c>
      <c r="G111" s="41">
        <f>G112</f>
        <v>308850</v>
      </c>
      <c r="H111" s="41">
        <f>H112</f>
        <v>1909928.92</v>
      </c>
      <c r="I111" s="41">
        <f>I112</f>
        <v>0</v>
      </c>
      <c r="J111" s="41">
        <f>J112</f>
        <v>2218778.92</v>
      </c>
      <c r="K111" s="42">
        <f>K112</f>
        <v>7.7178043858892917E-2</v>
      </c>
    </row>
    <row r="112" spans="1:11" ht="12.75" x14ac:dyDescent="0.2">
      <c r="A112" s="597">
        <v>2</v>
      </c>
      <c r="B112" s="598">
        <v>2</v>
      </c>
      <c r="C112" s="598">
        <v>2</v>
      </c>
      <c r="D112" s="598">
        <v>2</v>
      </c>
      <c r="E112" s="598" t="s">
        <v>284</v>
      </c>
      <c r="F112" s="600" t="s">
        <v>127</v>
      </c>
      <c r="G112" s="43">
        <f>+[29]PPNE5!G112+[30]PPNE5!G112+[31]PPNE5!G112+[32]PPNE5!G112+[33]PPNE5!G112+[34]PPNE5!G112+[35]PPNE5!G112+[36]PPNE5!G112+[37]PPNE5!G112+[38]PPNE5!G112+[39]PPNE5!G112+[40]PPNE5!G112+[41]PPNE5!G112+[42]PPNE5!G112+[43]PPNE5!G112+[44]PPNE5!G112</f>
        <v>308850</v>
      </c>
      <c r="H112" s="43">
        <f>+[29]PPNE5!H112+[30]PPNE5!H112+[31]PPNE5!H112+[32]PPNE5!H112+[33]PPNE5!H112+[34]PPNE5!H112+[35]PPNE5!H112+[36]PPNE5!H112+[37]PPNE5!H112+[38]PPNE5!H112+[39]PPNE5!H112+[40]PPNE5!H112+[41]PPNE5!H112+[42]PPNE5!H112+[43]PPNE5!H112+[44]PPNE5!H112</f>
        <v>1909928.92</v>
      </c>
      <c r="I112" s="43">
        <f>+[29]PPNE5!I112+[30]PPNE5!I112+[31]PPNE5!I112+[32]PPNE5!I112+[33]PPNE5!I112+[34]PPNE5!I112+[35]PPNE5!I112+[36]PPNE5!I112+[37]PPNE5!I112+[38]PPNE5!I112+[39]PPNE5!I112+[40]PPNE5!I112+[41]PPNE5!I112+[42]PPNE5!I112+[43]PPNE5!I112+[44]PPNE5!I112</f>
        <v>0</v>
      </c>
      <c r="J112" s="71">
        <f>SUBTOTAL(9,G112:I112)</f>
        <v>2218778.92</v>
      </c>
      <c r="K112" s="72">
        <f>IFERROR(J112/$J$18*100,"0.00")</f>
        <v>7.7178043858892917E-2</v>
      </c>
    </row>
    <row r="113" spans="1:11" ht="12.75" x14ac:dyDescent="0.2">
      <c r="A113" s="591">
        <v>2</v>
      </c>
      <c r="B113" s="592">
        <v>2</v>
      </c>
      <c r="C113" s="592">
        <v>3</v>
      </c>
      <c r="D113" s="592"/>
      <c r="E113" s="592"/>
      <c r="F113" s="593" t="s">
        <v>14</v>
      </c>
      <c r="G113" s="39">
        <f>+G114+G116</f>
        <v>0</v>
      </c>
      <c r="H113" s="39">
        <f>+H114+H116</f>
        <v>201100</v>
      </c>
      <c r="I113" s="39">
        <f>+I114+I116</f>
        <v>0</v>
      </c>
      <c r="J113" s="39">
        <f>+J114+J116</f>
        <v>201100</v>
      </c>
      <c r="K113" s="40">
        <f>+K114+K116</f>
        <v>6.9950658355918422E-3</v>
      </c>
    </row>
    <row r="114" spans="1:11" ht="12.75" x14ac:dyDescent="0.2">
      <c r="A114" s="594">
        <v>2</v>
      </c>
      <c r="B114" s="595">
        <v>2</v>
      </c>
      <c r="C114" s="595">
        <v>3</v>
      </c>
      <c r="D114" s="595">
        <v>1</v>
      </c>
      <c r="E114" s="595"/>
      <c r="F114" s="596" t="s">
        <v>128</v>
      </c>
      <c r="G114" s="41">
        <f>G115</f>
        <v>0</v>
      </c>
      <c r="H114" s="41">
        <f>H115</f>
        <v>0</v>
      </c>
      <c r="I114" s="41">
        <f>I115</f>
        <v>0</v>
      </c>
      <c r="J114" s="41">
        <f>J115</f>
        <v>0</v>
      </c>
      <c r="K114" s="42">
        <f>K115</f>
        <v>0</v>
      </c>
    </row>
    <row r="115" spans="1:11" ht="12.75" x14ac:dyDescent="0.2">
      <c r="A115" s="597">
        <v>2</v>
      </c>
      <c r="B115" s="598">
        <v>2</v>
      </c>
      <c r="C115" s="598">
        <v>3</v>
      </c>
      <c r="D115" s="598">
        <v>1</v>
      </c>
      <c r="E115" s="598" t="s">
        <v>284</v>
      </c>
      <c r="F115" s="600" t="s">
        <v>128</v>
      </c>
      <c r="G115" s="43">
        <f>+[29]PPNE5!G115+[30]PPNE5!G115+[31]PPNE5!G115+[32]PPNE5!G115+[33]PPNE5!G115+[34]PPNE5!G115+[35]PPNE5!G115+[36]PPNE5!G115+[37]PPNE5!G115+[38]PPNE5!G115+[39]PPNE5!G115+[40]PPNE5!G115+[41]PPNE5!G115+[42]PPNE5!G115+[43]PPNE5!G115+[44]PPNE5!G115</f>
        <v>0</v>
      </c>
      <c r="H115" s="43">
        <f>+[29]PPNE5!H115+[30]PPNE5!H115+[31]PPNE5!H115+[32]PPNE5!H115+[33]PPNE5!H115+[34]PPNE5!H115+[35]PPNE5!H115+[36]PPNE5!H115+[37]PPNE5!H115+[38]PPNE5!H115+[39]PPNE5!H115+[40]PPNE5!H115+[41]PPNE5!H115+[42]PPNE5!H115+[43]PPNE5!H115+[44]PPNE5!H115</f>
        <v>0</v>
      </c>
      <c r="I115" s="43">
        <f>+[29]PPNE5!I115+[30]PPNE5!I115+[31]PPNE5!I115+[32]PPNE5!I115+[33]PPNE5!I115+[34]PPNE5!I115+[35]PPNE5!I115+[36]PPNE5!I115+[37]PPNE5!I115+[38]PPNE5!I115+[39]PPNE5!I115+[40]PPNE5!I115+[41]PPNE5!I115+[42]PPNE5!I115+[43]PPNE5!I115+[44]PPNE5!I115</f>
        <v>0</v>
      </c>
      <c r="J115" s="71">
        <f>SUBTOTAL(9,G115:I115)</f>
        <v>0</v>
      </c>
      <c r="K115" s="72">
        <f>IFERROR(J115/$J$18*100,"0.00")</f>
        <v>0</v>
      </c>
    </row>
    <row r="116" spans="1:11" ht="12.75" x14ac:dyDescent="0.2">
      <c r="A116" s="594">
        <v>2</v>
      </c>
      <c r="B116" s="595">
        <v>2</v>
      </c>
      <c r="C116" s="595">
        <v>3</v>
      </c>
      <c r="D116" s="595">
        <v>2</v>
      </c>
      <c r="E116" s="595"/>
      <c r="F116" s="596" t="s">
        <v>129</v>
      </c>
      <c r="G116" s="41">
        <f>G117</f>
        <v>0</v>
      </c>
      <c r="H116" s="41">
        <f>H117</f>
        <v>201100</v>
      </c>
      <c r="I116" s="41">
        <f>I117</f>
        <v>0</v>
      </c>
      <c r="J116" s="41">
        <f>J117</f>
        <v>201100</v>
      </c>
      <c r="K116" s="42">
        <f>K117</f>
        <v>6.9950658355918422E-3</v>
      </c>
    </row>
    <row r="117" spans="1:11" ht="12.75" x14ac:dyDescent="0.2">
      <c r="A117" s="606">
        <v>2</v>
      </c>
      <c r="B117" s="598">
        <v>2</v>
      </c>
      <c r="C117" s="598">
        <v>3</v>
      </c>
      <c r="D117" s="598">
        <v>2</v>
      </c>
      <c r="E117" s="598" t="s">
        <v>284</v>
      </c>
      <c r="F117" s="607" t="s">
        <v>129</v>
      </c>
      <c r="G117" s="43">
        <f>+[29]PPNE5!G117+[30]PPNE5!G117+[31]PPNE5!G117+[32]PPNE5!G117+[33]PPNE5!G117+[34]PPNE5!G117+[35]PPNE5!G117+[36]PPNE5!G117+[37]PPNE5!G117+[38]PPNE5!G117+[39]PPNE5!G117+[40]PPNE5!G117+[41]PPNE5!G117+[42]PPNE5!G117+[43]PPNE5!G117+[44]PPNE5!G117</f>
        <v>0</v>
      </c>
      <c r="H117" s="43">
        <f>+[29]PPNE5!H117+[30]PPNE5!H117+[31]PPNE5!H117+[32]PPNE5!H117+[33]PPNE5!H117+[34]PPNE5!H117+[35]PPNE5!H117+[36]PPNE5!H117+[37]PPNE5!H117+[38]PPNE5!H117+[39]PPNE5!H117+[40]PPNE5!H117+[41]PPNE5!H117+[42]PPNE5!H117+[43]PPNE5!H117+[44]PPNE5!H117</f>
        <v>201100</v>
      </c>
      <c r="I117" s="43">
        <f>+[29]PPNE5!I117+[30]PPNE5!I117+[31]PPNE5!I117+[32]PPNE5!I117+[33]PPNE5!I117+[34]PPNE5!I117+[35]PPNE5!I117+[36]PPNE5!I117+[37]PPNE5!I117+[38]PPNE5!I117+[39]PPNE5!I117+[40]PPNE5!I117+[41]PPNE5!I117+[42]PPNE5!I117+[43]PPNE5!I117+[44]PPNE5!I117</f>
        <v>0</v>
      </c>
      <c r="J117" s="71">
        <f>SUBTOTAL(9,G117:I117)</f>
        <v>201100</v>
      </c>
      <c r="K117" s="72">
        <f>IFERROR(J117/$J$18*100,"0.00")</f>
        <v>6.9950658355918422E-3</v>
      </c>
    </row>
    <row r="118" spans="1:11" ht="12.75" x14ac:dyDescent="0.2">
      <c r="A118" s="591">
        <v>2</v>
      </c>
      <c r="B118" s="592">
        <v>2</v>
      </c>
      <c r="C118" s="592">
        <v>4</v>
      </c>
      <c r="D118" s="592"/>
      <c r="E118" s="592"/>
      <c r="F118" s="593" t="s">
        <v>130</v>
      </c>
      <c r="G118" s="39">
        <f>+G119+G121+G123+G125</f>
        <v>181417.4</v>
      </c>
      <c r="H118" s="39">
        <f>+H119+H121+H123+H125</f>
        <v>969555.8</v>
      </c>
      <c r="I118" s="39">
        <f>+I119+I121+I123+I125</f>
        <v>0</v>
      </c>
      <c r="J118" s="39">
        <f>+J119+J121+J123+J125</f>
        <v>1150973.2000000002</v>
      </c>
      <c r="K118" s="40">
        <f>+K119+K121+K123+K125</f>
        <v>4.0035471452022964E-2</v>
      </c>
    </row>
    <row r="119" spans="1:11" ht="12.75" x14ac:dyDescent="0.2">
      <c r="A119" s="594">
        <v>2</v>
      </c>
      <c r="B119" s="595">
        <v>2</v>
      </c>
      <c r="C119" s="595">
        <v>4</v>
      </c>
      <c r="D119" s="595">
        <v>1</v>
      </c>
      <c r="E119" s="595"/>
      <c r="F119" s="602" t="s">
        <v>1895</v>
      </c>
      <c r="G119" s="41">
        <f>G120</f>
        <v>181417.4</v>
      </c>
      <c r="H119" s="41">
        <f>H120</f>
        <v>569555.80000000005</v>
      </c>
      <c r="I119" s="41">
        <f>I120</f>
        <v>0</v>
      </c>
      <c r="J119" s="41">
        <f>J120</f>
        <v>750973.20000000007</v>
      </c>
      <c r="K119" s="42">
        <f>K120</f>
        <v>2.6121864618424074E-2</v>
      </c>
    </row>
    <row r="120" spans="1:11" ht="12.75" x14ac:dyDescent="0.2">
      <c r="A120" s="597">
        <v>2</v>
      </c>
      <c r="B120" s="598">
        <v>2</v>
      </c>
      <c r="C120" s="598">
        <v>4</v>
      </c>
      <c r="D120" s="598">
        <v>1</v>
      </c>
      <c r="E120" s="598" t="s">
        <v>284</v>
      </c>
      <c r="F120" s="599" t="s">
        <v>1895</v>
      </c>
      <c r="G120" s="43">
        <f>+[29]PPNE5!G120+[30]PPNE5!G120+[31]PPNE5!G120+[32]PPNE5!G120+[33]PPNE5!G120+[34]PPNE5!G120+[35]PPNE5!G120+[36]PPNE5!G120+[37]PPNE5!G120+[38]PPNE5!G120+[39]PPNE5!G120+[40]PPNE5!G120+[41]PPNE5!G120+[42]PPNE5!G120+[43]PPNE5!G120+[44]PPNE5!G120</f>
        <v>181417.4</v>
      </c>
      <c r="H120" s="43">
        <f>+[29]PPNE5!H120+[30]PPNE5!H120+[31]PPNE5!H120+[32]PPNE5!H120+[33]PPNE5!H120+[34]PPNE5!H120+[35]PPNE5!H120+[36]PPNE5!H120+[37]PPNE5!H120+[38]PPNE5!H120+[39]PPNE5!H120+[40]PPNE5!H120+[41]PPNE5!H120+[42]PPNE5!H120+[43]PPNE5!H120+[44]PPNE5!H120</f>
        <v>569555.80000000005</v>
      </c>
      <c r="I120" s="43">
        <f>+[29]PPNE5!I120+[30]PPNE5!I120+[31]PPNE5!I120+[32]PPNE5!I120+[33]PPNE5!I120+[34]PPNE5!I120+[35]PPNE5!I120+[36]PPNE5!I120+[37]PPNE5!I120+[38]PPNE5!I120+[39]PPNE5!I120+[40]PPNE5!I120+[41]PPNE5!I120+[42]PPNE5!I120+[43]PPNE5!I120+[44]PPNE5!I120</f>
        <v>0</v>
      </c>
      <c r="J120" s="71">
        <f>SUBTOTAL(9,G120:I120)</f>
        <v>750973.20000000007</v>
      </c>
      <c r="K120" s="72">
        <f>IFERROR(J120/$J$18*100,"0.00")</f>
        <v>2.6121864618424074E-2</v>
      </c>
    </row>
    <row r="121" spans="1:11" ht="12.75" x14ac:dyDescent="0.2">
      <c r="A121" s="594">
        <v>2</v>
      </c>
      <c r="B121" s="595">
        <v>2</v>
      </c>
      <c r="C121" s="595">
        <v>4</v>
      </c>
      <c r="D121" s="595">
        <v>2</v>
      </c>
      <c r="E121" s="595"/>
      <c r="F121" s="602" t="s">
        <v>15</v>
      </c>
      <c r="G121" s="41">
        <f>G122</f>
        <v>0</v>
      </c>
      <c r="H121" s="41">
        <f>H122</f>
        <v>0</v>
      </c>
      <c r="I121" s="41">
        <f>I122</f>
        <v>0</v>
      </c>
      <c r="J121" s="41">
        <f>J122</f>
        <v>0</v>
      </c>
      <c r="K121" s="42">
        <f>K122</f>
        <v>0</v>
      </c>
    </row>
    <row r="122" spans="1:11" ht="12.75" x14ac:dyDescent="0.2">
      <c r="A122" s="606">
        <v>2</v>
      </c>
      <c r="B122" s="598">
        <v>2</v>
      </c>
      <c r="C122" s="598">
        <v>4</v>
      </c>
      <c r="D122" s="598">
        <v>2</v>
      </c>
      <c r="E122" s="598" t="s">
        <v>284</v>
      </c>
      <c r="F122" s="607" t="s">
        <v>15</v>
      </c>
      <c r="G122" s="43">
        <f>+[29]PPNE5!G122+[30]PPNE5!G122+[31]PPNE5!G122+[32]PPNE5!G122+[33]PPNE5!G122+[34]PPNE5!G122+[35]PPNE5!G122+[36]PPNE5!G122+[37]PPNE5!G122+[38]PPNE5!G122+[39]PPNE5!G122+[40]PPNE5!G122+[41]PPNE5!G122+[42]PPNE5!G122+[43]PPNE5!G122+[44]PPNE5!G122</f>
        <v>0</v>
      </c>
      <c r="H122" s="43">
        <f>+[29]PPNE5!H122+[30]PPNE5!H122+[31]PPNE5!H122+[32]PPNE5!H122+[33]PPNE5!H122+[34]PPNE5!H122+[35]PPNE5!H122+[36]PPNE5!H122+[37]PPNE5!H122+[38]PPNE5!H122+[39]PPNE5!H122+[40]PPNE5!H122+[41]PPNE5!H122+[42]PPNE5!H122+[43]PPNE5!H122+[44]PPNE5!H122</f>
        <v>0</v>
      </c>
      <c r="I122" s="43">
        <f>+[29]PPNE5!I122+[30]PPNE5!I122+[31]PPNE5!I122+[32]PPNE5!I122+[33]PPNE5!I122+[34]PPNE5!I122+[35]PPNE5!I122+[36]PPNE5!I122+[37]PPNE5!I122+[38]PPNE5!I122+[39]PPNE5!I122+[40]PPNE5!I122+[41]PPNE5!I122+[42]PPNE5!I122+[43]PPNE5!I122+[44]PPNE5!I122</f>
        <v>0</v>
      </c>
      <c r="J122" s="71">
        <f>SUBTOTAL(9,G122:I122)</f>
        <v>0</v>
      </c>
      <c r="K122" s="72">
        <f>IFERROR(J122/$J$18*100,"0.00")</f>
        <v>0</v>
      </c>
    </row>
    <row r="123" spans="1:11" ht="12.75" x14ac:dyDescent="0.2">
      <c r="A123" s="594">
        <v>2</v>
      </c>
      <c r="B123" s="595">
        <v>2</v>
      </c>
      <c r="C123" s="595">
        <v>4</v>
      </c>
      <c r="D123" s="595">
        <v>3</v>
      </c>
      <c r="E123" s="595"/>
      <c r="F123" s="602" t="s">
        <v>28</v>
      </c>
      <c r="G123" s="41">
        <f>G124</f>
        <v>0</v>
      </c>
      <c r="H123" s="41">
        <f>H124</f>
        <v>0</v>
      </c>
      <c r="I123" s="41">
        <f>I124</f>
        <v>0</v>
      </c>
      <c r="J123" s="41">
        <f>J124</f>
        <v>0</v>
      </c>
      <c r="K123" s="42">
        <f>K124</f>
        <v>0</v>
      </c>
    </row>
    <row r="124" spans="1:11" ht="12.75" x14ac:dyDescent="0.2">
      <c r="A124" s="606">
        <v>2</v>
      </c>
      <c r="B124" s="598">
        <v>2</v>
      </c>
      <c r="C124" s="598">
        <v>4</v>
      </c>
      <c r="D124" s="598">
        <v>3</v>
      </c>
      <c r="E124" s="598" t="s">
        <v>284</v>
      </c>
      <c r="F124" s="607" t="s">
        <v>28</v>
      </c>
      <c r="G124" s="43">
        <f>+[29]PPNE5!G124+[30]PPNE5!G124+[31]PPNE5!G124+[32]PPNE5!G124+[33]PPNE5!G124+[34]PPNE5!G124+[35]PPNE5!G124+[36]PPNE5!G124+[37]PPNE5!G124+[38]PPNE5!G124+[39]PPNE5!G124+[40]PPNE5!G124+[41]PPNE5!G124+[42]PPNE5!G124+[43]PPNE5!G124+[44]PPNE5!G124</f>
        <v>0</v>
      </c>
      <c r="H124" s="43">
        <f>+[29]PPNE5!H124+[30]PPNE5!H124+[31]PPNE5!H124+[32]PPNE5!H124+[33]PPNE5!H124+[34]PPNE5!H124+[35]PPNE5!H124+[36]PPNE5!H124+[37]PPNE5!H124+[38]PPNE5!H124+[39]PPNE5!H124+[40]PPNE5!H124+[41]PPNE5!H124+[42]PPNE5!H124+[43]PPNE5!H124+[44]PPNE5!H124</f>
        <v>0</v>
      </c>
      <c r="I124" s="43">
        <f>+[29]PPNE5!I124+[30]PPNE5!I124+[31]PPNE5!I124+[32]PPNE5!I124+[33]PPNE5!I124+[34]PPNE5!I124+[35]PPNE5!I124+[36]PPNE5!I124+[37]PPNE5!I124+[38]PPNE5!I124+[39]PPNE5!I124+[40]PPNE5!I124+[41]PPNE5!I124+[42]PPNE5!I124+[43]PPNE5!I124+[44]PPNE5!I124</f>
        <v>0</v>
      </c>
      <c r="J124" s="71">
        <f>SUBTOTAL(9,G124:I124)</f>
        <v>0</v>
      </c>
      <c r="K124" s="72">
        <f>IFERROR(J124/$J$18*100,"0.00")</f>
        <v>0</v>
      </c>
    </row>
    <row r="125" spans="1:11" ht="12.75" x14ac:dyDescent="0.2">
      <c r="A125" s="594">
        <v>2</v>
      </c>
      <c r="B125" s="595">
        <v>2</v>
      </c>
      <c r="C125" s="595">
        <v>4</v>
      </c>
      <c r="D125" s="595">
        <v>4</v>
      </c>
      <c r="E125" s="595"/>
      <c r="F125" s="602" t="s">
        <v>131</v>
      </c>
      <c r="G125" s="41">
        <f>G126</f>
        <v>0</v>
      </c>
      <c r="H125" s="41">
        <f>H126</f>
        <v>400000</v>
      </c>
      <c r="I125" s="41">
        <f>I126</f>
        <v>0</v>
      </c>
      <c r="J125" s="41">
        <f>J126</f>
        <v>400000</v>
      </c>
      <c r="K125" s="42">
        <f>K126</f>
        <v>1.3913606833598893E-2</v>
      </c>
    </row>
    <row r="126" spans="1:11" ht="12.75" x14ac:dyDescent="0.2">
      <c r="A126" s="606">
        <v>2</v>
      </c>
      <c r="B126" s="598">
        <v>2</v>
      </c>
      <c r="C126" s="598">
        <v>4</v>
      </c>
      <c r="D126" s="598">
        <v>4</v>
      </c>
      <c r="E126" s="598" t="s">
        <v>284</v>
      </c>
      <c r="F126" s="607" t="s">
        <v>131</v>
      </c>
      <c r="G126" s="43">
        <f>+[29]PPNE5!G126+[30]PPNE5!G126+[31]PPNE5!G126+[32]PPNE5!G126+[33]PPNE5!G126+[34]PPNE5!G126+[35]PPNE5!G126+[36]PPNE5!G126+[37]PPNE5!G126+[38]PPNE5!G126+[39]PPNE5!G126+[40]PPNE5!G126+[41]PPNE5!G126+[42]PPNE5!G126+[43]PPNE5!G126+[44]PPNE5!G126</f>
        <v>0</v>
      </c>
      <c r="H126" s="43">
        <f>+[29]PPNE5!H126+[30]PPNE5!H126+[31]PPNE5!H126+[32]PPNE5!H126+[33]PPNE5!H126+[34]PPNE5!H126+[35]PPNE5!H126+[36]PPNE5!H126+[37]PPNE5!H126+[38]PPNE5!H126+[39]PPNE5!H126+[40]PPNE5!H126+[41]PPNE5!H126+[42]PPNE5!H126+[43]PPNE5!H126+[44]PPNE5!H126</f>
        <v>400000</v>
      </c>
      <c r="I126" s="43">
        <f>+[29]PPNE5!I126+[30]PPNE5!I126+[31]PPNE5!I126+[32]PPNE5!I126+[33]PPNE5!I126+[34]PPNE5!I126+[35]PPNE5!I126+[36]PPNE5!I126+[37]PPNE5!I126+[38]PPNE5!I126+[39]PPNE5!I126+[40]PPNE5!I126+[41]PPNE5!I126+[42]PPNE5!I126+[43]PPNE5!I126+[44]PPNE5!I126</f>
        <v>0</v>
      </c>
      <c r="J126" s="71">
        <f>SUBTOTAL(9,G126:I126)</f>
        <v>400000</v>
      </c>
      <c r="K126" s="72">
        <f>IFERROR(J126/$J$18*100,"0.00")</f>
        <v>1.3913606833598893E-2</v>
      </c>
    </row>
    <row r="127" spans="1:11" ht="12.75" x14ac:dyDescent="0.2">
      <c r="A127" s="591">
        <v>2</v>
      </c>
      <c r="B127" s="592">
        <v>2</v>
      </c>
      <c r="C127" s="592">
        <v>5</v>
      </c>
      <c r="D127" s="592"/>
      <c r="E127" s="592"/>
      <c r="F127" s="593" t="s">
        <v>132</v>
      </c>
      <c r="G127" s="39">
        <f>+G128+G130+G132+G138+G140+G142+G144+G146</f>
        <v>10000</v>
      </c>
      <c r="H127" s="39">
        <f>+H128+H130+H132+H138+H140+H142+H144+H146</f>
        <v>5167010</v>
      </c>
      <c r="I127" s="39">
        <f>+I128+I130+I132+I138+I140+I142+I144+I146</f>
        <v>0</v>
      </c>
      <c r="J127" s="39">
        <f>+J128+J130+J132+J138+J140+J142+J144+J146</f>
        <v>5177010</v>
      </c>
      <c r="K127" s="40">
        <f>+K128+K130+K132+K138+K140+K142+K144+K146</f>
        <v>0.18007720428402449</v>
      </c>
    </row>
    <row r="128" spans="1:11" ht="12.75" x14ac:dyDescent="0.2">
      <c r="A128" s="594">
        <v>2</v>
      </c>
      <c r="B128" s="595">
        <v>2</v>
      </c>
      <c r="C128" s="595">
        <v>5</v>
      </c>
      <c r="D128" s="595">
        <v>1</v>
      </c>
      <c r="E128" s="595"/>
      <c r="F128" s="602" t="s">
        <v>133</v>
      </c>
      <c r="G128" s="41">
        <f>G129</f>
        <v>0</v>
      </c>
      <c r="H128" s="41">
        <f>H129</f>
        <v>0</v>
      </c>
      <c r="I128" s="41">
        <f>I129</f>
        <v>0</v>
      </c>
      <c r="J128" s="41">
        <f>J129</f>
        <v>0</v>
      </c>
      <c r="K128" s="42">
        <f>K129</f>
        <v>0</v>
      </c>
    </row>
    <row r="129" spans="1:11" ht="12.75" x14ac:dyDescent="0.2">
      <c r="A129" s="606">
        <v>2</v>
      </c>
      <c r="B129" s="598">
        <v>2</v>
      </c>
      <c r="C129" s="598">
        <v>5</v>
      </c>
      <c r="D129" s="598">
        <v>1</v>
      </c>
      <c r="E129" s="598" t="s">
        <v>284</v>
      </c>
      <c r="F129" s="607" t="s">
        <v>133</v>
      </c>
      <c r="G129" s="43">
        <f>+[29]PPNE5!G129+[30]PPNE5!G129+[31]PPNE5!G129+[32]PPNE5!G129+[33]PPNE5!G129+[34]PPNE5!G129+[35]PPNE5!G129+[36]PPNE5!G129+[37]PPNE5!G129+[38]PPNE5!G129+[39]PPNE5!G129+[40]PPNE5!G129+[41]PPNE5!G129+[42]PPNE5!G129+[43]PPNE5!G129+[44]PPNE5!G129</f>
        <v>0</v>
      </c>
      <c r="H129" s="43">
        <f>+[29]PPNE5!H129+[30]PPNE5!H129+[31]PPNE5!H129+[32]PPNE5!H129+[33]PPNE5!H129+[34]PPNE5!H129+[35]PPNE5!H129+[36]PPNE5!H129+[37]PPNE5!H129+[38]PPNE5!H129+[39]PPNE5!H129+[40]PPNE5!H129+[41]PPNE5!H129+[42]PPNE5!H129+[43]PPNE5!H129+[44]PPNE5!H129</f>
        <v>0</v>
      </c>
      <c r="I129" s="43">
        <f>+[29]PPNE5!I129+[30]PPNE5!I129+[31]PPNE5!I129+[32]PPNE5!I129+[33]PPNE5!I129+[34]PPNE5!I129+[35]PPNE5!I129+[36]PPNE5!I129+[37]PPNE5!I129+[38]PPNE5!I129+[39]PPNE5!I129+[40]PPNE5!I129+[41]PPNE5!I129+[42]PPNE5!I129+[43]PPNE5!I129+[44]PPNE5!I129</f>
        <v>0</v>
      </c>
      <c r="J129" s="71">
        <f>SUBTOTAL(9,G129:I129)</f>
        <v>0</v>
      </c>
      <c r="K129" s="72">
        <f>IFERROR(J129/$J$18*100,"0.00")</f>
        <v>0</v>
      </c>
    </row>
    <row r="130" spans="1:11" ht="12.75" x14ac:dyDescent="0.2">
      <c r="A130" s="608">
        <v>2</v>
      </c>
      <c r="B130" s="595">
        <v>2</v>
      </c>
      <c r="C130" s="595">
        <v>5</v>
      </c>
      <c r="D130" s="595">
        <v>2</v>
      </c>
      <c r="E130" s="595"/>
      <c r="F130" s="609" t="s">
        <v>1896</v>
      </c>
      <c r="G130" s="41">
        <f>G131</f>
        <v>0</v>
      </c>
      <c r="H130" s="41">
        <f>H131</f>
        <v>0</v>
      </c>
      <c r="I130" s="41">
        <f>I131</f>
        <v>0</v>
      </c>
      <c r="J130" s="41">
        <f>J131</f>
        <v>0</v>
      </c>
      <c r="K130" s="42">
        <f>K131</f>
        <v>0</v>
      </c>
    </row>
    <row r="131" spans="1:11" ht="12.75" x14ac:dyDescent="0.2">
      <c r="A131" s="606">
        <v>2</v>
      </c>
      <c r="B131" s="598">
        <v>2</v>
      </c>
      <c r="C131" s="598">
        <v>5</v>
      </c>
      <c r="D131" s="598">
        <v>2</v>
      </c>
      <c r="E131" s="598" t="s">
        <v>284</v>
      </c>
      <c r="F131" s="607" t="s">
        <v>1896</v>
      </c>
      <c r="G131" s="43">
        <f>+[29]PPNE5!G131+[30]PPNE5!G131+[31]PPNE5!G131+[32]PPNE5!G131+[33]PPNE5!G131+[34]PPNE5!G131+[35]PPNE5!G131+[36]PPNE5!G131+[37]PPNE5!G131+[38]PPNE5!G131+[39]PPNE5!G131+[40]PPNE5!G131+[41]PPNE5!G131+[42]PPNE5!G131+[43]PPNE5!G131+[44]PPNE5!G131</f>
        <v>0</v>
      </c>
      <c r="H131" s="43">
        <f>+[29]PPNE5!H131+[30]PPNE5!H131+[31]PPNE5!H131+[32]PPNE5!H131+[33]PPNE5!H131+[34]PPNE5!H131+[35]PPNE5!H131+[36]PPNE5!H131+[37]PPNE5!H131+[38]PPNE5!H131+[39]PPNE5!H131+[40]PPNE5!H131+[41]PPNE5!H131+[42]PPNE5!H131+[43]PPNE5!H131+[44]PPNE5!H131</f>
        <v>0</v>
      </c>
      <c r="I131" s="43">
        <f>+[29]PPNE5!I131+[30]PPNE5!I131+[31]PPNE5!I131+[32]PPNE5!I131+[33]PPNE5!I131+[34]PPNE5!I131+[35]PPNE5!I131+[36]PPNE5!I131+[37]PPNE5!I131+[38]PPNE5!I131+[39]PPNE5!I131+[40]PPNE5!I131+[41]PPNE5!I131+[42]PPNE5!I131+[43]PPNE5!I131+[44]PPNE5!I131</f>
        <v>0</v>
      </c>
      <c r="J131" s="71">
        <f>SUBTOTAL(9,G131:I131)</f>
        <v>0</v>
      </c>
      <c r="K131" s="72">
        <f>IFERROR(J131/$J$18*100,"0.00")</f>
        <v>0</v>
      </c>
    </row>
    <row r="132" spans="1:11" ht="12.75" x14ac:dyDescent="0.2">
      <c r="A132" s="610">
        <v>2</v>
      </c>
      <c r="B132" s="611">
        <v>2</v>
      </c>
      <c r="C132" s="611">
        <v>5</v>
      </c>
      <c r="D132" s="611">
        <v>3</v>
      </c>
      <c r="E132" s="611"/>
      <c r="F132" s="612" t="s">
        <v>1897</v>
      </c>
      <c r="G132" s="54">
        <f>SUM(G133:G137)</f>
        <v>10000</v>
      </c>
      <c r="H132" s="54">
        <f>SUM(H133:H137)</f>
        <v>4861010</v>
      </c>
      <c r="I132" s="54">
        <f>SUM(I133:I137)</f>
        <v>0</v>
      </c>
      <c r="J132" s="54">
        <f>SUM(J133:J137)</f>
        <v>4871010</v>
      </c>
      <c r="K132" s="55">
        <f>SUM(K133:K137)</f>
        <v>0.16943329505632132</v>
      </c>
    </row>
    <row r="133" spans="1:11" ht="12.75" x14ac:dyDescent="0.2">
      <c r="A133" s="606">
        <v>2</v>
      </c>
      <c r="B133" s="598">
        <v>2</v>
      </c>
      <c r="C133" s="598">
        <v>5</v>
      </c>
      <c r="D133" s="598">
        <v>3</v>
      </c>
      <c r="E133" s="598" t="s">
        <v>284</v>
      </c>
      <c r="F133" s="607" t="s">
        <v>134</v>
      </c>
      <c r="G133" s="43">
        <f>+[29]PPNE5!G133+[30]PPNE5!G133+[31]PPNE5!G133+[32]PPNE5!G133+[33]PPNE5!G133+[34]PPNE5!G133+[35]PPNE5!G133+[36]PPNE5!G133+[37]PPNE5!G133+[38]PPNE5!G133+[39]PPNE5!G133+[40]PPNE5!G133+[41]PPNE5!G133+[42]PPNE5!G133+[43]PPNE5!G133+[44]PPNE5!G133</f>
        <v>0</v>
      </c>
      <c r="H133" s="43">
        <f>+[29]PPNE5!H133+[30]PPNE5!H133+[31]PPNE5!H133+[32]PPNE5!H133+[33]PPNE5!H133+[34]PPNE5!H133+[35]PPNE5!H133+[36]PPNE5!H133+[37]PPNE5!H133+[38]PPNE5!H133+[39]PPNE5!H133+[40]PPNE5!H133+[41]PPNE5!H133+[42]PPNE5!H133+[43]PPNE5!H133+[44]PPNE5!H133</f>
        <v>0</v>
      </c>
      <c r="I133" s="43">
        <f>+[29]PPNE5!I133+[30]PPNE5!I133+[31]PPNE5!I133+[32]PPNE5!I133+[33]PPNE5!I133+[34]PPNE5!I133+[35]PPNE5!I133+[36]PPNE5!I133+[37]PPNE5!I133+[38]PPNE5!I133+[39]PPNE5!I133+[40]PPNE5!I133+[41]PPNE5!I133+[42]PPNE5!I133+[43]PPNE5!I133+[44]PPNE5!I133</f>
        <v>0</v>
      </c>
      <c r="J133" s="71">
        <f>SUBTOTAL(9,G133:I133)</f>
        <v>0</v>
      </c>
      <c r="K133" s="72">
        <f>IFERROR(J133/$J$18*100,"0.00")</f>
        <v>0</v>
      </c>
    </row>
    <row r="134" spans="1:11" ht="12.75" x14ac:dyDescent="0.2">
      <c r="A134" s="606">
        <v>2</v>
      </c>
      <c r="B134" s="598">
        <v>2</v>
      </c>
      <c r="C134" s="598">
        <v>5</v>
      </c>
      <c r="D134" s="598">
        <v>3</v>
      </c>
      <c r="E134" s="598" t="s">
        <v>285</v>
      </c>
      <c r="F134" s="607" t="s">
        <v>135</v>
      </c>
      <c r="G134" s="43">
        <f>+[29]PPNE5!G134+[30]PPNE5!G134+[31]PPNE5!G134+[32]PPNE5!G134+[33]PPNE5!G134+[34]PPNE5!G134+[35]PPNE5!G134+[36]PPNE5!G134+[37]PPNE5!G134+[38]PPNE5!G134+[39]PPNE5!G134+[40]PPNE5!G134+[41]PPNE5!G134+[42]PPNE5!G134+[43]PPNE5!G134+[44]PPNE5!G134</f>
        <v>0</v>
      </c>
      <c r="H134" s="43">
        <f>+[29]PPNE5!H134+[30]PPNE5!H134+[31]PPNE5!H134+[32]PPNE5!H134+[33]PPNE5!H134+[34]PPNE5!H134+[35]PPNE5!H134+[36]PPNE5!H134+[37]PPNE5!H134+[38]PPNE5!H134+[39]PPNE5!H134+[40]PPNE5!H134+[41]PPNE5!H134+[42]PPNE5!H134+[43]PPNE5!H134+[44]PPNE5!H134</f>
        <v>0</v>
      </c>
      <c r="I134" s="43">
        <f>+[29]PPNE5!I134+[30]PPNE5!I134+[31]PPNE5!I134+[32]PPNE5!I134+[33]PPNE5!I134+[34]PPNE5!I134+[35]PPNE5!I134+[36]PPNE5!I134+[37]PPNE5!I134+[38]PPNE5!I134+[39]PPNE5!I134+[40]PPNE5!I134+[41]PPNE5!I134+[42]PPNE5!I134+[43]PPNE5!I134+[44]PPNE5!I134</f>
        <v>0</v>
      </c>
      <c r="J134" s="71">
        <f>SUBTOTAL(9,G134:I134)</f>
        <v>0</v>
      </c>
      <c r="K134" s="72">
        <f>IFERROR(J134/$J$18*100,"0.00")</f>
        <v>0</v>
      </c>
    </row>
    <row r="135" spans="1:11" ht="12.75" x14ac:dyDescent="0.2">
      <c r="A135" s="606">
        <v>2</v>
      </c>
      <c r="B135" s="598">
        <v>2</v>
      </c>
      <c r="C135" s="598">
        <v>5</v>
      </c>
      <c r="D135" s="598">
        <v>3</v>
      </c>
      <c r="E135" s="598" t="s">
        <v>286</v>
      </c>
      <c r="F135" s="607" t="s">
        <v>136</v>
      </c>
      <c r="G135" s="43">
        <f>+[29]PPNE5!G135+[30]PPNE5!G135+[31]PPNE5!G135+[32]PPNE5!G135+[33]PPNE5!G135+[34]PPNE5!G135+[35]PPNE5!G135+[36]PPNE5!G135+[37]PPNE5!G135+[38]PPNE5!G135+[39]PPNE5!G135+[40]PPNE5!G135+[41]PPNE5!G135+[42]PPNE5!G135+[43]PPNE5!G135+[44]PPNE5!G135</f>
        <v>0</v>
      </c>
      <c r="H135" s="43">
        <f>+[29]PPNE5!H135+[30]PPNE5!H135+[31]PPNE5!H135+[32]PPNE5!H135+[33]PPNE5!H135+[34]PPNE5!H135+[35]PPNE5!H135+[36]PPNE5!H135+[37]PPNE5!H135+[38]PPNE5!H135+[39]PPNE5!H135+[40]PPNE5!H135+[41]PPNE5!H135+[42]PPNE5!H135+[43]PPNE5!H135+[44]PPNE5!H135</f>
        <v>200000</v>
      </c>
      <c r="I135" s="43">
        <f>+[29]PPNE5!I135+[30]PPNE5!I135+[31]PPNE5!I135+[32]PPNE5!I135+[33]PPNE5!I135+[34]PPNE5!I135+[35]PPNE5!I135+[36]PPNE5!I135+[37]PPNE5!I135+[38]PPNE5!I135+[39]PPNE5!I135+[40]PPNE5!I135+[41]PPNE5!I135+[42]PPNE5!I135+[43]PPNE5!I135+[44]PPNE5!I135</f>
        <v>0</v>
      </c>
      <c r="J135" s="71">
        <f>SUBTOTAL(9,G135:I135)</f>
        <v>200000</v>
      </c>
      <c r="K135" s="72">
        <f>IFERROR(J135/$J$18*100,"0.00")</f>
        <v>6.9568034167994466E-3</v>
      </c>
    </row>
    <row r="136" spans="1:11" ht="12.75" x14ac:dyDescent="0.2">
      <c r="A136" s="606">
        <v>2</v>
      </c>
      <c r="B136" s="598">
        <v>2</v>
      </c>
      <c r="C136" s="598">
        <v>5</v>
      </c>
      <c r="D136" s="598">
        <v>3</v>
      </c>
      <c r="E136" s="598" t="s">
        <v>287</v>
      </c>
      <c r="F136" s="607" t="s">
        <v>137</v>
      </c>
      <c r="G136" s="43">
        <f>+[29]PPNE5!G136+[30]PPNE5!G136+[31]PPNE5!G136+[32]PPNE5!G136+[33]PPNE5!G136+[34]PPNE5!G136+[35]PPNE5!G136+[36]PPNE5!G136+[37]PPNE5!G136+[38]PPNE5!G136+[39]PPNE5!G136+[40]PPNE5!G136+[41]PPNE5!G136+[42]PPNE5!G136+[43]PPNE5!G136+[44]PPNE5!G136</f>
        <v>5000</v>
      </c>
      <c r="H136" s="43">
        <f>+[29]PPNE5!H136+[30]PPNE5!H136+[31]PPNE5!H136+[32]PPNE5!H136+[33]PPNE5!H136+[34]PPNE5!H136+[35]PPNE5!H136+[36]PPNE5!H136+[37]PPNE5!H136+[38]PPNE5!H136+[39]PPNE5!H136+[40]PPNE5!H136+[41]PPNE5!H136+[42]PPNE5!H136+[43]PPNE5!H136+[44]PPNE5!H136</f>
        <v>2330505</v>
      </c>
      <c r="I136" s="43">
        <f>+[29]PPNE5!I136+[30]PPNE5!I136+[31]PPNE5!I136+[32]PPNE5!I136+[33]PPNE5!I136+[34]PPNE5!I136+[35]PPNE5!I136+[36]PPNE5!I136+[37]PPNE5!I136+[38]PPNE5!I136+[39]PPNE5!I136+[40]PPNE5!I136+[41]PPNE5!I136+[42]PPNE5!I136+[43]PPNE5!I136+[44]PPNE5!I136</f>
        <v>0</v>
      </c>
      <c r="J136" s="71">
        <f>SUBTOTAL(9,G136:I136)</f>
        <v>2335505</v>
      </c>
      <c r="K136" s="72">
        <f>IFERROR(J136/$J$18*100,"0.00")</f>
        <v>8.123824581976094E-2</v>
      </c>
    </row>
    <row r="137" spans="1:11" ht="12.75" x14ac:dyDescent="0.2">
      <c r="A137" s="606">
        <v>2</v>
      </c>
      <c r="B137" s="598">
        <v>2</v>
      </c>
      <c r="C137" s="598">
        <v>5</v>
      </c>
      <c r="D137" s="598">
        <v>3</v>
      </c>
      <c r="E137" s="598" t="s">
        <v>288</v>
      </c>
      <c r="F137" s="607" t="s">
        <v>138</v>
      </c>
      <c r="G137" s="43">
        <f>+[29]PPNE5!G137+[30]PPNE5!G137+[31]PPNE5!G137+[32]PPNE5!G137+[33]PPNE5!G137+[34]PPNE5!G137+[35]PPNE5!G137+[36]PPNE5!G137+[37]PPNE5!G137+[38]PPNE5!G137+[39]PPNE5!G137+[40]PPNE5!G137+[41]PPNE5!G137+[42]PPNE5!G137+[43]PPNE5!G137+[44]PPNE5!G137</f>
        <v>5000</v>
      </c>
      <c r="H137" s="43">
        <f>+[29]PPNE5!H137+[30]PPNE5!H137+[31]PPNE5!H137+[32]PPNE5!H137+[33]PPNE5!H137+[34]PPNE5!H137+[35]PPNE5!H137+[36]PPNE5!H137+[37]PPNE5!H137+[38]PPNE5!H137+[39]PPNE5!H137+[40]PPNE5!H137+[41]PPNE5!H137+[42]PPNE5!H137+[43]PPNE5!H137+[44]PPNE5!H137</f>
        <v>2330505</v>
      </c>
      <c r="I137" s="43">
        <f>+[29]PPNE5!I137+[30]PPNE5!I137+[31]PPNE5!I137+[32]PPNE5!I137+[33]PPNE5!I137+[34]PPNE5!I137+[35]PPNE5!I137+[36]PPNE5!I137+[37]PPNE5!I137+[38]PPNE5!I137+[39]PPNE5!I137+[40]PPNE5!I137+[41]PPNE5!I137+[42]PPNE5!I137+[43]PPNE5!I137+[44]PPNE5!I137</f>
        <v>0</v>
      </c>
      <c r="J137" s="71">
        <f>SUBTOTAL(9,G137:I137)</f>
        <v>2335505</v>
      </c>
      <c r="K137" s="72">
        <f>IFERROR(J137/$J$18*100,"0.00")</f>
        <v>8.123824581976094E-2</v>
      </c>
    </row>
    <row r="138" spans="1:11" ht="12.75" x14ac:dyDescent="0.2">
      <c r="A138" s="594">
        <v>2</v>
      </c>
      <c r="B138" s="595">
        <v>2</v>
      </c>
      <c r="C138" s="595">
        <v>5</v>
      </c>
      <c r="D138" s="595">
        <v>4</v>
      </c>
      <c r="E138" s="595"/>
      <c r="F138" s="602" t="s">
        <v>139</v>
      </c>
      <c r="G138" s="41">
        <f>G139</f>
        <v>0</v>
      </c>
      <c r="H138" s="41">
        <f>H139</f>
        <v>0</v>
      </c>
      <c r="I138" s="41">
        <f>I139</f>
        <v>0</v>
      </c>
      <c r="J138" s="41">
        <f>J139</f>
        <v>0</v>
      </c>
      <c r="K138" s="42">
        <f>K139</f>
        <v>0</v>
      </c>
    </row>
    <row r="139" spans="1:11" ht="12.75" x14ac:dyDescent="0.2">
      <c r="A139" s="606">
        <v>2</v>
      </c>
      <c r="B139" s="598">
        <v>2</v>
      </c>
      <c r="C139" s="598">
        <v>5</v>
      </c>
      <c r="D139" s="598">
        <v>4</v>
      </c>
      <c r="E139" s="598" t="s">
        <v>284</v>
      </c>
      <c r="F139" s="607" t="s">
        <v>139</v>
      </c>
      <c r="G139" s="43">
        <f>+[29]PPNE5!G139+[30]PPNE5!G139+[31]PPNE5!G139+[32]PPNE5!G139+[33]PPNE5!G139+[34]PPNE5!G139+[35]PPNE5!G139+[36]PPNE5!G139+[37]PPNE5!G139+[38]PPNE5!G139+[39]PPNE5!G139+[40]PPNE5!G139+[41]PPNE5!G139+[42]PPNE5!G139+[43]PPNE5!G139+[44]PPNE5!G139</f>
        <v>0</v>
      </c>
      <c r="H139" s="43">
        <f>+[29]PPNE5!H139+[30]PPNE5!H139+[31]PPNE5!H139+[32]PPNE5!H139+[33]PPNE5!H139+[34]PPNE5!H139+[35]PPNE5!H139+[36]PPNE5!H139+[37]PPNE5!H139+[38]PPNE5!H139+[39]PPNE5!H139+[40]PPNE5!H139+[41]PPNE5!H139+[42]PPNE5!H139+[43]PPNE5!H139+[44]PPNE5!H139</f>
        <v>0</v>
      </c>
      <c r="I139" s="43">
        <f>+[29]PPNE5!I139+[30]PPNE5!I139+[31]PPNE5!I139+[32]PPNE5!I139+[33]PPNE5!I139+[34]PPNE5!I139+[35]PPNE5!I139+[36]PPNE5!I139+[37]PPNE5!I139+[38]PPNE5!I139+[39]PPNE5!I139+[40]PPNE5!I139+[41]PPNE5!I139+[42]PPNE5!I139+[43]PPNE5!I139+[44]PPNE5!I139</f>
        <v>0</v>
      </c>
      <c r="J139" s="71">
        <f>SUBTOTAL(9,G139:I139)</f>
        <v>0</v>
      </c>
      <c r="K139" s="72">
        <f>IFERROR(J139/$J$18*100,"0.00")</f>
        <v>0</v>
      </c>
    </row>
    <row r="140" spans="1:11" ht="12.75" x14ac:dyDescent="0.2">
      <c r="A140" s="608">
        <v>2</v>
      </c>
      <c r="B140" s="595">
        <v>2</v>
      </c>
      <c r="C140" s="595">
        <v>5</v>
      </c>
      <c r="D140" s="595">
        <v>5</v>
      </c>
      <c r="E140" s="595"/>
      <c r="F140" s="609" t="s">
        <v>314</v>
      </c>
      <c r="G140" s="47">
        <f>+G141</f>
        <v>0</v>
      </c>
      <c r="H140" s="47">
        <f>+H141</f>
        <v>0</v>
      </c>
      <c r="I140" s="47">
        <f>+I141</f>
        <v>0</v>
      </c>
      <c r="J140" s="47">
        <f>+J141</f>
        <v>0</v>
      </c>
      <c r="K140" s="48">
        <f>+K141</f>
        <v>0</v>
      </c>
    </row>
    <row r="141" spans="1:11" ht="12.75" x14ac:dyDescent="0.2">
      <c r="A141" s="606">
        <v>2</v>
      </c>
      <c r="B141" s="598">
        <v>2</v>
      </c>
      <c r="C141" s="598">
        <v>5</v>
      </c>
      <c r="D141" s="598">
        <v>5</v>
      </c>
      <c r="E141" s="598" t="s">
        <v>284</v>
      </c>
      <c r="F141" s="607" t="s">
        <v>314</v>
      </c>
      <c r="G141" s="43">
        <f>+[29]PPNE5!G141+[30]PPNE5!G141+[31]PPNE5!G141+[32]PPNE5!G141+[33]PPNE5!G141+[34]PPNE5!G141+[35]PPNE5!G141+[36]PPNE5!G141+[37]PPNE5!G141+[38]PPNE5!G141+[39]PPNE5!G141+[40]PPNE5!G141+[41]PPNE5!G141+[42]PPNE5!G141+[43]PPNE5!G141+[44]PPNE5!G141</f>
        <v>0</v>
      </c>
      <c r="H141" s="43">
        <f>+[29]PPNE5!H141+[30]PPNE5!H141+[31]PPNE5!H141+[32]PPNE5!H141+[33]PPNE5!H141+[34]PPNE5!H141+[35]PPNE5!H141+[36]PPNE5!H141+[37]PPNE5!H141+[38]PPNE5!H141+[39]PPNE5!H141+[40]PPNE5!H141+[41]PPNE5!H141+[42]PPNE5!H141+[43]PPNE5!H141+[44]PPNE5!H141</f>
        <v>0</v>
      </c>
      <c r="I141" s="43">
        <f>+[29]PPNE5!I141+[30]PPNE5!I141+[31]PPNE5!I141+[32]PPNE5!I141+[33]PPNE5!I141+[34]PPNE5!I141+[35]PPNE5!I141+[36]PPNE5!I141+[37]PPNE5!I141+[38]PPNE5!I141+[39]PPNE5!I141+[40]PPNE5!I141+[41]PPNE5!I141+[42]PPNE5!I141+[43]PPNE5!I141+[44]PPNE5!I141</f>
        <v>0</v>
      </c>
      <c r="J141" s="71">
        <f>SUBTOTAL(9,G141:I141)</f>
        <v>0</v>
      </c>
      <c r="K141" s="72">
        <f>IFERROR(J141/$J$18*100,"0.00")</f>
        <v>0</v>
      </c>
    </row>
    <row r="142" spans="1:11" ht="12.75" x14ac:dyDescent="0.2">
      <c r="A142" s="608">
        <v>2</v>
      </c>
      <c r="B142" s="595">
        <v>2</v>
      </c>
      <c r="C142" s="595">
        <v>5</v>
      </c>
      <c r="D142" s="595">
        <v>6</v>
      </c>
      <c r="E142" s="595"/>
      <c r="F142" s="609" t="s">
        <v>315</v>
      </c>
      <c r="G142" s="41">
        <f>G143</f>
        <v>0</v>
      </c>
      <c r="H142" s="41">
        <f>H143</f>
        <v>0</v>
      </c>
      <c r="I142" s="41">
        <f>I143</f>
        <v>0</v>
      </c>
      <c r="J142" s="41">
        <f>J143</f>
        <v>0</v>
      </c>
      <c r="K142" s="42">
        <f>K143</f>
        <v>0</v>
      </c>
    </row>
    <row r="143" spans="1:11" ht="12.75" x14ac:dyDescent="0.2">
      <c r="A143" s="606">
        <v>2</v>
      </c>
      <c r="B143" s="598">
        <v>2</v>
      </c>
      <c r="C143" s="598">
        <v>5</v>
      </c>
      <c r="D143" s="598">
        <v>6</v>
      </c>
      <c r="E143" s="598" t="s">
        <v>284</v>
      </c>
      <c r="F143" s="607" t="s">
        <v>315</v>
      </c>
      <c r="G143" s="43">
        <f>+[29]PPNE5!G143+[30]PPNE5!G143+[31]PPNE5!G143+[32]PPNE5!G143+[33]PPNE5!G143+[34]PPNE5!G143+[35]PPNE5!G143+[36]PPNE5!G143+[37]PPNE5!G143+[38]PPNE5!G143+[39]PPNE5!G143+[40]PPNE5!G143+[41]PPNE5!G143+[42]PPNE5!G143+[43]PPNE5!G143+[44]PPNE5!G143</f>
        <v>0</v>
      </c>
      <c r="H143" s="43">
        <f>+[29]PPNE5!H143+[30]PPNE5!H143+[31]PPNE5!H143+[32]PPNE5!H143+[33]PPNE5!H143+[34]PPNE5!H143+[35]PPNE5!H143+[36]PPNE5!H143+[37]PPNE5!H143+[38]PPNE5!H143+[39]PPNE5!H143+[40]PPNE5!H143+[41]PPNE5!H143+[42]PPNE5!H143+[43]PPNE5!H143+[44]PPNE5!H143</f>
        <v>0</v>
      </c>
      <c r="I143" s="43">
        <f>+[29]PPNE5!I143+[30]PPNE5!I143+[31]PPNE5!I143+[32]PPNE5!I143+[33]PPNE5!I143+[34]PPNE5!I143+[35]PPNE5!I143+[36]PPNE5!I143+[37]PPNE5!I143+[38]PPNE5!I143+[39]PPNE5!I143+[40]PPNE5!I143+[41]PPNE5!I143+[42]PPNE5!I143+[43]PPNE5!I143+[44]PPNE5!I143</f>
        <v>0</v>
      </c>
      <c r="J143" s="71">
        <f>SUBTOTAL(9,G143:I143)</f>
        <v>0</v>
      </c>
      <c r="K143" s="72">
        <f>IFERROR(J143/$J$18*100,"0.00")</f>
        <v>0</v>
      </c>
    </row>
    <row r="144" spans="1:11" ht="12.75" x14ac:dyDescent="0.2">
      <c r="A144" s="608">
        <v>2</v>
      </c>
      <c r="B144" s="595">
        <v>2</v>
      </c>
      <c r="C144" s="595">
        <v>5</v>
      </c>
      <c r="D144" s="595">
        <v>7</v>
      </c>
      <c r="E144" s="595"/>
      <c r="F144" s="609" t="s">
        <v>316</v>
      </c>
      <c r="G144" s="47">
        <f>+G145</f>
        <v>0</v>
      </c>
      <c r="H144" s="47">
        <f>+H145</f>
        <v>156000</v>
      </c>
      <c r="I144" s="47">
        <f>+I145</f>
        <v>0</v>
      </c>
      <c r="J144" s="47">
        <f>+J145</f>
        <v>156000</v>
      </c>
      <c r="K144" s="48">
        <f>+K145</f>
        <v>5.4263066651035682E-3</v>
      </c>
    </row>
    <row r="145" spans="1:11" ht="12.75" x14ac:dyDescent="0.2">
      <c r="A145" s="606">
        <v>2</v>
      </c>
      <c r="B145" s="598">
        <v>2</v>
      </c>
      <c r="C145" s="598">
        <v>5</v>
      </c>
      <c r="D145" s="598">
        <v>7</v>
      </c>
      <c r="E145" s="598" t="s">
        <v>284</v>
      </c>
      <c r="F145" s="607" t="s">
        <v>316</v>
      </c>
      <c r="G145" s="43">
        <f>+[29]PPNE5!G145+[30]PPNE5!G145+[31]PPNE5!G145+[32]PPNE5!G145+[33]PPNE5!G145+[34]PPNE5!G145+[35]PPNE5!G145+[36]PPNE5!G145+[37]PPNE5!G145+[38]PPNE5!G145+[39]PPNE5!G145+[40]PPNE5!G145+[41]PPNE5!G145+[42]PPNE5!G145+[43]PPNE5!G145+[44]PPNE5!G145</f>
        <v>0</v>
      </c>
      <c r="H145" s="43">
        <f>+[29]PPNE5!H145+[30]PPNE5!H145+[31]PPNE5!H145+[32]PPNE5!H145+[33]PPNE5!H145+[34]PPNE5!H145+[35]PPNE5!H145+[36]PPNE5!H145+[37]PPNE5!H145+[38]PPNE5!H145+[39]PPNE5!H145+[40]PPNE5!H145+[41]PPNE5!H145+[42]PPNE5!H145+[43]PPNE5!H145+[44]PPNE5!H145</f>
        <v>156000</v>
      </c>
      <c r="I145" s="43">
        <f>+[29]PPNE5!I145+[30]PPNE5!I145+[31]PPNE5!I145+[32]PPNE5!I145+[33]PPNE5!I145+[34]PPNE5!I145+[35]PPNE5!I145+[36]PPNE5!I145+[37]PPNE5!I145+[38]PPNE5!I145+[39]PPNE5!I145+[40]PPNE5!I145+[41]PPNE5!I145+[42]PPNE5!I145+[43]PPNE5!I145+[44]PPNE5!I145</f>
        <v>0</v>
      </c>
      <c r="J145" s="71">
        <f>SUBTOTAL(9,G145:I145)</f>
        <v>156000</v>
      </c>
      <c r="K145" s="72">
        <f>IFERROR(J145/$J$18*100,"0.00")</f>
        <v>5.4263066651035682E-3</v>
      </c>
    </row>
    <row r="146" spans="1:11" ht="12.75" x14ac:dyDescent="0.2">
      <c r="A146" s="608">
        <v>2</v>
      </c>
      <c r="B146" s="595">
        <v>2</v>
      </c>
      <c r="C146" s="595">
        <v>5</v>
      </c>
      <c r="D146" s="595">
        <v>8</v>
      </c>
      <c r="E146" s="595"/>
      <c r="F146" s="609" t="s">
        <v>140</v>
      </c>
      <c r="G146" s="41">
        <f>G147</f>
        <v>0</v>
      </c>
      <c r="H146" s="41">
        <f>H147</f>
        <v>150000</v>
      </c>
      <c r="I146" s="41">
        <f>I147</f>
        <v>0</v>
      </c>
      <c r="J146" s="41">
        <f>J147</f>
        <v>150000</v>
      </c>
      <c r="K146" s="42">
        <f>K147</f>
        <v>5.217602562599585E-3</v>
      </c>
    </row>
    <row r="147" spans="1:11" ht="12.75" x14ac:dyDescent="0.2">
      <c r="A147" s="606">
        <v>2</v>
      </c>
      <c r="B147" s="598">
        <v>2</v>
      </c>
      <c r="C147" s="598">
        <v>5</v>
      </c>
      <c r="D147" s="598">
        <v>8</v>
      </c>
      <c r="E147" s="598" t="s">
        <v>284</v>
      </c>
      <c r="F147" s="607" t="s">
        <v>140</v>
      </c>
      <c r="G147" s="43">
        <f>+[29]PPNE5!G147+[30]PPNE5!G147+[31]PPNE5!G147+[32]PPNE5!G147+[33]PPNE5!G147+[34]PPNE5!G147+[35]PPNE5!G147+[36]PPNE5!G147+[37]PPNE5!G147+[38]PPNE5!G147+[39]PPNE5!G147+[40]PPNE5!G147+[41]PPNE5!G147+[42]PPNE5!G147+[43]PPNE5!G147+[44]PPNE5!G147</f>
        <v>0</v>
      </c>
      <c r="H147" s="43">
        <f>+[29]PPNE5!H147+[30]PPNE5!H147+[31]PPNE5!H147+[32]PPNE5!H147+[33]PPNE5!H147+[34]PPNE5!H147+[35]PPNE5!H147+[36]PPNE5!H147+[37]PPNE5!H147+[38]PPNE5!H147+[39]PPNE5!H147+[40]PPNE5!H147+[41]PPNE5!H147+[42]PPNE5!H147+[43]PPNE5!H147+[44]PPNE5!H147</f>
        <v>150000</v>
      </c>
      <c r="I147" s="43">
        <f>+[29]PPNE5!I147+[30]PPNE5!I147+[31]PPNE5!I147+[32]PPNE5!I147+[33]PPNE5!I147+[34]PPNE5!I147+[35]PPNE5!I147+[36]PPNE5!I147+[37]PPNE5!I147+[38]PPNE5!I147+[39]PPNE5!I147+[40]PPNE5!I147+[41]PPNE5!I147+[42]PPNE5!I147+[43]PPNE5!I147+[44]PPNE5!I147</f>
        <v>0</v>
      </c>
      <c r="J147" s="71">
        <f>SUBTOTAL(9,G147:I147)</f>
        <v>150000</v>
      </c>
      <c r="K147" s="72">
        <f>IFERROR(J147/$J$18*100,"0.00")</f>
        <v>5.217602562599585E-3</v>
      </c>
    </row>
    <row r="148" spans="1:11" ht="12.75" x14ac:dyDescent="0.2">
      <c r="A148" s="591">
        <v>2</v>
      </c>
      <c r="B148" s="592">
        <v>2</v>
      </c>
      <c r="C148" s="592">
        <v>6</v>
      </c>
      <c r="D148" s="592"/>
      <c r="E148" s="592"/>
      <c r="F148" s="593" t="s">
        <v>141</v>
      </c>
      <c r="G148" s="39">
        <f>+G149+G151+G153+G155+G157+G159+G161+G163+G165</f>
        <v>110800</v>
      </c>
      <c r="H148" s="39">
        <f>+H149+H151+H153+H155+H157+H159+H161+H163+H165</f>
        <v>7505875.5</v>
      </c>
      <c r="I148" s="39">
        <f>+I149+I151+I153+I155+I157+I159+I161+I163+I165</f>
        <v>0</v>
      </c>
      <c r="J148" s="39">
        <f>+J149+J151+J153+J155+J157+J159+J161+J163+J165</f>
        <v>7616675.5</v>
      </c>
      <c r="K148" s="40">
        <f>+K149+K151+K153+K155+K157+K159+K161+K163+K165</f>
        <v>0.26493857071526317</v>
      </c>
    </row>
    <row r="149" spans="1:11" ht="12.75" x14ac:dyDescent="0.2">
      <c r="A149" s="594">
        <v>2</v>
      </c>
      <c r="B149" s="595">
        <v>2</v>
      </c>
      <c r="C149" s="595">
        <v>6</v>
      </c>
      <c r="D149" s="595">
        <v>1</v>
      </c>
      <c r="E149" s="595"/>
      <c r="F149" s="602" t="s">
        <v>317</v>
      </c>
      <c r="G149" s="41">
        <f>G150</f>
        <v>0</v>
      </c>
      <c r="H149" s="41">
        <f>H150</f>
        <v>380000</v>
      </c>
      <c r="I149" s="41">
        <f>I150</f>
        <v>0</v>
      </c>
      <c r="J149" s="41">
        <f>J150</f>
        <v>380000</v>
      </c>
      <c r="K149" s="42">
        <f>K150</f>
        <v>1.3217926491918948E-2</v>
      </c>
    </row>
    <row r="150" spans="1:11" ht="12.75" x14ac:dyDescent="0.2">
      <c r="A150" s="606">
        <v>2</v>
      </c>
      <c r="B150" s="598">
        <v>2</v>
      </c>
      <c r="C150" s="598">
        <v>6</v>
      </c>
      <c r="D150" s="598">
        <v>1</v>
      </c>
      <c r="E150" s="598" t="s">
        <v>284</v>
      </c>
      <c r="F150" s="607" t="s">
        <v>317</v>
      </c>
      <c r="G150" s="43">
        <f>+[29]PPNE5!G150+[30]PPNE5!G150+[31]PPNE5!G150+[32]PPNE5!G150+[33]PPNE5!G150+[34]PPNE5!G150+[35]PPNE5!G150+[36]PPNE5!G150+[37]PPNE5!G150+[38]PPNE5!G150+[39]PPNE5!G150+[40]PPNE5!G150+[41]PPNE5!G150+[42]PPNE5!G150+[43]PPNE5!G150+[44]PPNE5!G150</f>
        <v>0</v>
      </c>
      <c r="H150" s="43">
        <f>+[29]PPNE5!H150+[30]PPNE5!H150+[31]PPNE5!H150+[32]PPNE5!H150+[33]PPNE5!H150+[34]PPNE5!H150+[35]PPNE5!H150+[36]PPNE5!H150+[37]PPNE5!H150+[38]PPNE5!H150+[39]PPNE5!H150+[40]PPNE5!H150+[41]PPNE5!H150+[42]PPNE5!H150+[43]PPNE5!H150+[44]PPNE5!H150</f>
        <v>380000</v>
      </c>
      <c r="I150" s="43">
        <f>+[29]PPNE5!I150+[30]PPNE5!I150+[31]PPNE5!I150+[32]PPNE5!I150+[33]PPNE5!I150+[34]PPNE5!I150+[35]PPNE5!I150+[36]PPNE5!I150+[37]PPNE5!I150+[38]PPNE5!I150+[39]PPNE5!I150+[40]PPNE5!I150+[41]PPNE5!I150+[42]PPNE5!I150+[43]PPNE5!I150+[44]PPNE5!I150</f>
        <v>0</v>
      </c>
      <c r="J150" s="71">
        <f>SUBTOTAL(9,G150:I150)</f>
        <v>380000</v>
      </c>
      <c r="K150" s="72">
        <f>IFERROR(J150/$J$18*100,"0.00")</f>
        <v>1.3217926491918948E-2</v>
      </c>
    </row>
    <row r="151" spans="1:11" ht="12.75" x14ac:dyDescent="0.2">
      <c r="A151" s="594">
        <v>2</v>
      </c>
      <c r="B151" s="595">
        <v>2</v>
      </c>
      <c r="C151" s="595">
        <v>6</v>
      </c>
      <c r="D151" s="595">
        <v>2</v>
      </c>
      <c r="E151" s="595"/>
      <c r="F151" s="602" t="s">
        <v>142</v>
      </c>
      <c r="G151" s="41">
        <f>G152</f>
        <v>0</v>
      </c>
      <c r="H151" s="41">
        <f>H152</f>
        <v>1200000</v>
      </c>
      <c r="I151" s="41">
        <f>I152</f>
        <v>0</v>
      </c>
      <c r="J151" s="41">
        <f>J152</f>
        <v>1200000</v>
      </c>
      <c r="K151" s="42">
        <f>K152</f>
        <v>4.174082050079668E-2</v>
      </c>
    </row>
    <row r="152" spans="1:11" ht="12.75" x14ac:dyDescent="0.2">
      <c r="A152" s="606">
        <v>2</v>
      </c>
      <c r="B152" s="598">
        <v>2</v>
      </c>
      <c r="C152" s="598">
        <v>6</v>
      </c>
      <c r="D152" s="598">
        <v>2</v>
      </c>
      <c r="E152" s="598" t="s">
        <v>284</v>
      </c>
      <c r="F152" s="607" t="s">
        <v>142</v>
      </c>
      <c r="G152" s="43">
        <f>+[29]PPNE5!G152+[30]PPNE5!G152+[31]PPNE5!G152+[32]PPNE5!G152+[33]PPNE5!G152+[34]PPNE5!G152+[35]PPNE5!G152+[36]PPNE5!G152+[37]PPNE5!G152+[38]PPNE5!G152+[39]PPNE5!G152+[40]PPNE5!G152+[41]PPNE5!G152+[42]PPNE5!G152+[43]PPNE5!G152+[44]PPNE5!G152</f>
        <v>0</v>
      </c>
      <c r="H152" s="43">
        <f>+[29]PPNE5!H152+[30]PPNE5!H152+[31]PPNE5!H152+[32]PPNE5!H152+[33]PPNE5!H152+[34]PPNE5!H152+[35]PPNE5!H152+[36]PPNE5!H152+[37]PPNE5!H152+[38]PPNE5!H152+[39]PPNE5!H152+[40]PPNE5!H152+[41]PPNE5!H152+[42]PPNE5!H152+[43]PPNE5!H152+[44]PPNE5!H152</f>
        <v>1200000</v>
      </c>
      <c r="I152" s="43">
        <f>+[29]PPNE5!I152+[30]PPNE5!I152+[31]PPNE5!I152+[32]PPNE5!I152+[33]PPNE5!I152+[34]PPNE5!I152+[35]PPNE5!I152+[36]PPNE5!I152+[37]PPNE5!I152+[38]PPNE5!I152+[39]PPNE5!I152+[40]PPNE5!I152+[41]PPNE5!I152+[42]PPNE5!I152+[43]PPNE5!I152+[44]PPNE5!I152</f>
        <v>0</v>
      </c>
      <c r="J152" s="71">
        <f>SUBTOTAL(9,G152:I152)</f>
        <v>1200000</v>
      </c>
      <c r="K152" s="72">
        <f>IFERROR(J152/$J$18*100,"0.00")</f>
        <v>4.174082050079668E-2</v>
      </c>
    </row>
    <row r="153" spans="1:11" ht="12.75" x14ac:dyDescent="0.2">
      <c r="A153" s="594">
        <v>2</v>
      </c>
      <c r="B153" s="595">
        <v>2</v>
      </c>
      <c r="C153" s="595">
        <v>6</v>
      </c>
      <c r="D153" s="595">
        <v>3</v>
      </c>
      <c r="E153" s="595"/>
      <c r="F153" s="602" t="s">
        <v>143</v>
      </c>
      <c r="G153" s="41">
        <f>G154</f>
        <v>0</v>
      </c>
      <c r="H153" s="41">
        <f>H154</f>
        <v>0</v>
      </c>
      <c r="I153" s="41">
        <f>I154</f>
        <v>0</v>
      </c>
      <c r="J153" s="41">
        <f>J154</f>
        <v>0</v>
      </c>
      <c r="K153" s="42">
        <f>K154</f>
        <v>0</v>
      </c>
    </row>
    <row r="154" spans="1:11" ht="12.75" x14ac:dyDescent="0.2">
      <c r="A154" s="606">
        <v>2</v>
      </c>
      <c r="B154" s="598">
        <v>2</v>
      </c>
      <c r="C154" s="598">
        <v>6</v>
      </c>
      <c r="D154" s="598">
        <v>3</v>
      </c>
      <c r="E154" s="598" t="s">
        <v>284</v>
      </c>
      <c r="F154" s="607" t="s">
        <v>143</v>
      </c>
      <c r="G154" s="43">
        <f>+[29]PPNE5!G154+[30]PPNE5!G154+[31]PPNE5!G154+[32]PPNE5!G154+[33]PPNE5!G154+[34]PPNE5!G154+[35]PPNE5!G154+[36]PPNE5!G154+[37]PPNE5!G154+[38]PPNE5!G154+[39]PPNE5!G154+[40]PPNE5!G154+[41]PPNE5!G154+[42]PPNE5!G154+[43]PPNE5!G154+[44]PPNE5!G154</f>
        <v>0</v>
      </c>
      <c r="H154" s="43">
        <f>+[29]PPNE5!H154+[30]PPNE5!H154+[31]PPNE5!H154+[32]PPNE5!H154+[33]PPNE5!H154+[34]PPNE5!H154+[35]PPNE5!H154+[36]PPNE5!H154+[37]PPNE5!H154+[38]PPNE5!H154+[39]PPNE5!H154+[40]PPNE5!H154+[41]PPNE5!H154+[42]PPNE5!H154+[43]PPNE5!H154+[44]PPNE5!H154</f>
        <v>0</v>
      </c>
      <c r="I154" s="43">
        <f>+[29]PPNE5!I154+[30]PPNE5!I154+[31]PPNE5!I154+[32]PPNE5!I154+[33]PPNE5!I154+[34]PPNE5!I154+[35]PPNE5!I154+[36]PPNE5!I154+[37]PPNE5!I154+[38]PPNE5!I154+[39]PPNE5!I154+[40]PPNE5!I154+[41]PPNE5!I154+[42]PPNE5!I154+[43]PPNE5!I154+[44]PPNE5!I154</f>
        <v>0</v>
      </c>
      <c r="J154" s="71">
        <f>SUBTOTAL(9,G154:I154)</f>
        <v>0</v>
      </c>
      <c r="K154" s="72">
        <f>IFERROR(J154/$J$18*100,"0.00")</f>
        <v>0</v>
      </c>
    </row>
    <row r="155" spans="1:11" ht="12.75" x14ac:dyDescent="0.2">
      <c r="A155" s="594">
        <v>2</v>
      </c>
      <c r="B155" s="595">
        <v>2</v>
      </c>
      <c r="C155" s="595">
        <v>6</v>
      </c>
      <c r="D155" s="595">
        <v>4</v>
      </c>
      <c r="E155" s="595"/>
      <c r="F155" s="602" t="s">
        <v>144</v>
      </c>
      <c r="G155" s="41">
        <f>G156</f>
        <v>0</v>
      </c>
      <c r="H155" s="41">
        <f>H156</f>
        <v>0</v>
      </c>
      <c r="I155" s="41">
        <f>I156</f>
        <v>0</v>
      </c>
      <c r="J155" s="41">
        <f>J156</f>
        <v>0</v>
      </c>
      <c r="K155" s="42">
        <f>K156</f>
        <v>0</v>
      </c>
    </row>
    <row r="156" spans="1:11" ht="12.75" x14ac:dyDescent="0.2">
      <c r="A156" s="606">
        <v>2</v>
      </c>
      <c r="B156" s="598">
        <v>2</v>
      </c>
      <c r="C156" s="598">
        <v>6</v>
      </c>
      <c r="D156" s="598">
        <v>4</v>
      </c>
      <c r="E156" s="598" t="s">
        <v>284</v>
      </c>
      <c r="F156" s="607" t="s">
        <v>144</v>
      </c>
      <c r="G156" s="43">
        <f>+[29]PPNE5!G156+[30]PPNE5!G156+[31]PPNE5!G156+[32]PPNE5!G156+[33]PPNE5!G156+[34]PPNE5!G156+[35]PPNE5!G156+[36]PPNE5!G156+[37]PPNE5!G156+[38]PPNE5!G156+[39]PPNE5!G156+[40]PPNE5!G156+[41]PPNE5!G156+[42]PPNE5!G156+[43]PPNE5!G156+[44]PPNE5!G156</f>
        <v>0</v>
      </c>
      <c r="H156" s="43">
        <f>+[29]PPNE5!H156+[30]PPNE5!H156+[31]PPNE5!H156+[32]PPNE5!H156+[33]PPNE5!H156+[34]PPNE5!H156+[35]PPNE5!H156+[36]PPNE5!H156+[37]PPNE5!H156+[38]PPNE5!H156+[39]PPNE5!H156+[40]PPNE5!H156+[41]PPNE5!H156+[42]PPNE5!H156+[43]PPNE5!H156+[44]PPNE5!H156</f>
        <v>0</v>
      </c>
      <c r="I156" s="43">
        <f>+[29]PPNE5!I156+[30]PPNE5!I156+[31]PPNE5!I156+[32]PPNE5!I156+[33]PPNE5!I156+[34]PPNE5!I156+[35]PPNE5!I156+[36]PPNE5!I156+[37]PPNE5!I156+[38]PPNE5!I156+[39]PPNE5!I156+[40]PPNE5!I156+[41]PPNE5!I156+[42]PPNE5!I156+[43]PPNE5!I156+[44]PPNE5!I156</f>
        <v>0</v>
      </c>
      <c r="J156" s="71">
        <f>SUBTOTAL(9,G156:I156)</f>
        <v>0</v>
      </c>
      <c r="K156" s="72">
        <f>IFERROR(J156/$J$18*100,"0.00")</f>
        <v>0</v>
      </c>
    </row>
    <row r="157" spans="1:11" ht="12.75" x14ac:dyDescent="0.2">
      <c r="A157" s="608">
        <v>2</v>
      </c>
      <c r="B157" s="595">
        <v>2</v>
      </c>
      <c r="C157" s="595">
        <v>6</v>
      </c>
      <c r="D157" s="595">
        <v>5</v>
      </c>
      <c r="E157" s="595"/>
      <c r="F157" s="609" t="s">
        <v>282</v>
      </c>
      <c r="G157" s="47">
        <f>+G158</f>
        <v>0</v>
      </c>
      <c r="H157" s="47">
        <f>+H158</f>
        <v>0</v>
      </c>
      <c r="I157" s="47">
        <f>+I158</f>
        <v>0</v>
      </c>
      <c r="J157" s="47">
        <f>+J158</f>
        <v>0</v>
      </c>
      <c r="K157" s="48">
        <f>+K158</f>
        <v>0</v>
      </c>
    </row>
    <row r="158" spans="1:11" ht="12.75" x14ac:dyDescent="0.2">
      <c r="A158" s="606">
        <v>2</v>
      </c>
      <c r="B158" s="598">
        <v>2</v>
      </c>
      <c r="C158" s="598">
        <v>6</v>
      </c>
      <c r="D158" s="598">
        <v>5</v>
      </c>
      <c r="E158" s="598" t="s">
        <v>284</v>
      </c>
      <c r="F158" s="607" t="s">
        <v>282</v>
      </c>
      <c r="G158" s="43">
        <f>+[29]PPNE5!G158+[30]PPNE5!G158+[31]PPNE5!G158+[32]PPNE5!G158+[33]PPNE5!G158+[34]PPNE5!G158+[35]PPNE5!G158+[36]PPNE5!G158+[37]PPNE5!G158+[38]PPNE5!G158+[39]PPNE5!G158+[40]PPNE5!G158+[41]PPNE5!G158+[42]PPNE5!G158+[43]PPNE5!G158+[44]PPNE5!G158</f>
        <v>0</v>
      </c>
      <c r="H158" s="43">
        <f>+[29]PPNE5!H158+[30]PPNE5!H158+[31]PPNE5!H158+[32]PPNE5!H158+[33]PPNE5!H158+[34]PPNE5!H158+[35]PPNE5!H158+[36]PPNE5!H158+[37]PPNE5!H158+[38]PPNE5!H158+[39]PPNE5!H158+[40]PPNE5!H158+[41]PPNE5!H158+[42]PPNE5!H158+[43]PPNE5!H158+[44]PPNE5!H158</f>
        <v>0</v>
      </c>
      <c r="I158" s="43">
        <f>+[29]PPNE5!I158+[30]PPNE5!I158+[31]PPNE5!I158+[32]PPNE5!I158+[33]PPNE5!I158+[34]PPNE5!I158+[35]PPNE5!I158+[36]PPNE5!I158+[37]PPNE5!I158+[38]PPNE5!I158+[39]PPNE5!I158+[40]PPNE5!I158+[41]PPNE5!I158+[42]PPNE5!I158+[43]PPNE5!I158+[44]PPNE5!I158</f>
        <v>0</v>
      </c>
      <c r="J158" s="71">
        <f>SUBTOTAL(9,G158:I158)</f>
        <v>0</v>
      </c>
      <c r="K158" s="72">
        <f>IFERROR(J158/$J$18*100,"0.00")</f>
        <v>0</v>
      </c>
    </row>
    <row r="159" spans="1:11" ht="12.75" x14ac:dyDescent="0.2">
      <c r="A159" s="608">
        <v>2</v>
      </c>
      <c r="B159" s="595">
        <v>2</v>
      </c>
      <c r="C159" s="595">
        <v>6</v>
      </c>
      <c r="D159" s="595">
        <v>6</v>
      </c>
      <c r="E159" s="595"/>
      <c r="F159" s="609" t="s">
        <v>318</v>
      </c>
      <c r="G159" s="47">
        <f>+G160</f>
        <v>0</v>
      </c>
      <c r="H159" s="47">
        <f>+H160</f>
        <v>0</v>
      </c>
      <c r="I159" s="47">
        <f>+I160</f>
        <v>0</v>
      </c>
      <c r="J159" s="47">
        <f>+J160</f>
        <v>0</v>
      </c>
      <c r="K159" s="48">
        <f>+K160</f>
        <v>0</v>
      </c>
    </row>
    <row r="160" spans="1:11" ht="12.75" x14ac:dyDescent="0.2">
      <c r="A160" s="606">
        <v>2</v>
      </c>
      <c r="B160" s="598">
        <v>2</v>
      </c>
      <c r="C160" s="598">
        <v>6</v>
      </c>
      <c r="D160" s="598">
        <v>6</v>
      </c>
      <c r="E160" s="598" t="s">
        <v>284</v>
      </c>
      <c r="F160" s="607" t="s">
        <v>318</v>
      </c>
      <c r="G160" s="43">
        <f>+[29]PPNE5!G160+[30]PPNE5!G160+[31]PPNE5!G160+[32]PPNE5!G160+[33]PPNE5!G160+[34]PPNE5!G160+[35]PPNE5!G160+[36]PPNE5!G160+[37]PPNE5!G160+[38]PPNE5!G160+[39]PPNE5!G160+[40]PPNE5!G160+[41]PPNE5!G160+[42]PPNE5!G160+[43]PPNE5!G160+[44]PPNE5!G160</f>
        <v>0</v>
      </c>
      <c r="H160" s="43">
        <f>+[29]PPNE5!H160+[30]PPNE5!H160+[31]PPNE5!H160+[32]PPNE5!H160+[33]PPNE5!H160+[34]PPNE5!H160+[35]PPNE5!H160+[36]PPNE5!H160+[37]PPNE5!H160+[38]PPNE5!H160+[39]PPNE5!H160+[40]PPNE5!H160+[41]PPNE5!H160+[42]PPNE5!H160+[43]PPNE5!H160+[44]PPNE5!H160</f>
        <v>0</v>
      </c>
      <c r="I160" s="43">
        <f>+[29]PPNE5!I160+[30]PPNE5!I160+[31]PPNE5!I160+[32]PPNE5!I160+[33]PPNE5!I160+[34]PPNE5!I160+[35]PPNE5!I160+[36]PPNE5!I160+[37]PPNE5!I160+[38]PPNE5!I160+[39]PPNE5!I160+[40]PPNE5!I160+[41]PPNE5!I160+[42]PPNE5!I160+[43]PPNE5!I160+[44]PPNE5!I160</f>
        <v>0</v>
      </c>
      <c r="J160" s="71">
        <f>SUBTOTAL(9,G160:I160)</f>
        <v>0</v>
      </c>
      <c r="K160" s="72">
        <f>IFERROR(J160/$J$18*100,"0.00")</f>
        <v>0</v>
      </c>
    </row>
    <row r="161" spans="1:11" ht="12.75" x14ac:dyDescent="0.2">
      <c r="A161" s="608">
        <v>2</v>
      </c>
      <c r="B161" s="595">
        <v>2</v>
      </c>
      <c r="C161" s="595">
        <v>6</v>
      </c>
      <c r="D161" s="595">
        <v>7</v>
      </c>
      <c r="E161" s="595"/>
      <c r="F161" s="609" t="s">
        <v>319</v>
      </c>
      <c r="G161" s="47">
        <f>+G162</f>
        <v>0</v>
      </c>
      <c r="H161" s="47">
        <f>+H162</f>
        <v>0</v>
      </c>
      <c r="I161" s="47">
        <f>+I162</f>
        <v>0</v>
      </c>
      <c r="J161" s="47">
        <f>+J162</f>
        <v>0</v>
      </c>
      <c r="K161" s="48">
        <f>+K162</f>
        <v>0</v>
      </c>
    </row>
    <row r="162" spans="1:11" ht="12.75" x14ac:dyDescent="0.2">
      <c r="A162" s="606">
        <v>2</v>
      </c>
      <c r="B162" s="598">
        <v>2</v>
      </c>
      <c r="C162" s="598">
        <v>6</v>
      </c>
      <c r="D162" s="598">
        <v>7</v>
      </c>
      <c r="E162" s="598" t="s">
        <v>284</v>
      </c>
      <c r="F162" s="607" t="s">
        <v>319</v>
      </c>
      <c r="G162" s="43">
        <f>+[29]PPNE5!G162+[30]PPNE5!G162+[31]PPNE5!G162+[32]PPNE5!G162+[33]PPNE5!G162+[34]PPNE5!G162+[35]PPNE5!G162+[36]PPNE5!G162+[37]PPNE5!G162+[38]PPNE5!G162+[39]PPNE5!G162+[40]PPNE5!G162+[41]PPNE5!G162+[42]PPNE5!G162+[43]PPNE5!G162+[44]PPNE5!G162</f>
        <v>0</v>
      </c>
      <c r="H162" s="43">
        <f>+[29]PPNE5!H162+[30]PPNE5!H162+[31]PPNE5!H162+[32]PPNE5!H162+[33]PPNE5!H162+[34]PPNE5!H162+[35]PPNE5!H162+[36]PPNE5!H162+[37]PPNE5!H162+[38]PPNE5!H162+[39]PPNE5!H162+[40]PPNE5!H162+[41]PPNE5!H162+[42]PPNE5!H162+[43]PPNE5!H162+[44]PPNE5!H162</f>
        <v>0</v>
      </c>
      <c r="I162" s="43">
        <f>+[29]PPNE5!I162+[30]PPNE5!I162+[31]PPNE5!I162+[32]PPNE5!I162+[33]PPNE5!I162+[34]PPNE5!I162+[35]PPNE5!I162+[36]PPNE5!I162+[37]PPNE5!I162+[38]PPNE5!I162+[39]PPNE5!I162+[40]PPNE5!I162+[41]PPNE5!I162+[42]PPNE5!I162+[43]PPNE5!I162+[44]PPNE5!I162</f>
        <v>0</v>
      </c>
      <c r="J162" s="71">
        <f>SUBTOTAL(9,G162:I162)</f>
        <v>0</v>
      </c>
      <c r="K162" s="72">
        <f>IFERROR(J162/$J$18*100,"0.00")</f>
        <v>0</v>
      </c>
    </row>
    <row r="163" spans="1:11" ht="12.75" x14ac:dyDescent="0.2">
      <c r="A163" s="608">
        <v>2</v>
      </c>
      <c r="B163" s="595">
        <v>2</v>
      </c>
      <c r="C163" s="595">
        <v>6</v>
      </c>
      <c r="D163" s="595">
        <v>8</v>
      </c>
      <c r="E163" s="595"/>
      <c r="F163" s="609" t="s">
        <v>320</v>
      </c>
      <c r="G163" s="47">
        <f>+G164</f>
        <v>0</v>
      </c>
      <c r="H163" s="47">
        <f>+H164</f>
        <v>0</v>
      </c>
      <c r="I163" s="47">
        <f>+I164</f>
        <v>0</v>
      </c>
      <c r="J163" s="47">
        <f>+J164</f>
        <v>0</v>
      </c>
      <c r="K163" s="48">
        <f>+K164</f>
        <v>0</v>
      </c>
    </row>
    <row r="164" spans="1:11" ht="12.75" x14ac:dyDescent="0.2">
      <c r="A164" s="606">
        <v>2</v>
      </c>
      <c r="B164" s="598">
        <v>2</v>
      </c>
      <c r="C164" s="598">
        <v>6</v>
      </c>
      <c r="D164" s="598">
        <v>8</v>
      </c>
      <c r="E164" s="598" t="s">
        <v>284</v>
      </c>
      <c r="F164" s="607" t="s">
        <v>320</v>
      </c>
      <c r="G164" s="43">
        <f>+[29]PPNE5!G164+[30]PPNE5!G164+[31]PPNE5!G164+[32]PPNE5!G164+[33]PPNE5!G164+[34]PPNE5!G164+[35]PPNE5!G164+[36]PPNE5!G164+[37]PPNE5!G164+[38]PPNE5!G164+[39]PPNE5!G164+[40]PPNE5!G164+[41]PPNE5!G164+[42]PPNE5!G164+[43]PPNE5!G164+[44]PPNE5!G164</f>
        <v>0</v>
      </c>
      <c r="H164" s="43">
        <f>+[29]PPNE5!H164+[30]PPNE5!H164+[31]PPNE5!H164+[32]PPNE5!H164+[33]PPNE5!H164+[34]PPNE5!H164+[35]PPNE5!H164+[36]PPNE5!H164+[37]PPNE5!H164+[38]PPNE5!H164+[39]PPNE5!H164+[40]PPNE5!H164+[41]PPNE5!H164+[42]PPNE5!H164+[43]PPNE5!H164+[44]PPNE5!H164</f>
        <v>0</v>
      </c>
      <c r="I164" s="43">
        <f>+[29]PPNE5!I164+[30]PPNE5!I164+[31]PPNE5!I164+[32]PPNE5!I164+[33]PPNE5!I164+[34]PPNE5!I164+[35]PPNE5!I164+[36]PPNE5!I164+[37]PPNE5!I164+[38]PPNE5!I164+[39]PPNE5!I164+[40]PPNE5!I164+[41]PPNE5!I164+[42]PPNE5!I164+[43]PPNE5!I164+[44]PPNE5!I164</f>
        <v>0</v>
      </c>
      <c r="J164" s="71">
        <f>SUBTOTAL(9,G164:I164)</f>
        <v>0</v>
      </c>
      <c r="K164" s="72">
        <f>IFERROR(J164/$J$18*100,"0.00")</f>
        <v>0</v>
      </c>
    </row>
    <row r="165" spans="1:11" ht="12.75" x14ac:dyDescent="0.2">
      <c r="A165" s="608">
        <v>2</v>
      </c>
      <c r="B165" s="595">
        <v>2</v>
      </c>
      <c r="C165" s="595">
        <v>6</v>
      </c>
      <c r="D165" s="595">
        <v>9</v>
      </c>
      <c r="E165" s="595"/>
      <c r="F165" s="609" t="s">
        <v>283</v>
      </c>
      <c r="G165" s="47">
        <f>+G166</f>
        <v>110800</v>
      </c>
      <c r="H165" s="47">
        <f>+H166</f>
        <v>5925875.5</v>
      </c>
      <c r="I165" s="47">
        <f>+I166</f>
        <v>0</v>
      </c>
      <c r="J165" s="47">
        <f>+J166</f>
        <v>6036675.5</v>
      </c>
      <c r="K165" s="48">
        <f>+K166</f>
        <v>0.20997982372254753</v>
      </c>
    </row>
    <row r="166" spans="1:11" ht="12.75" x14ac:dyDescent="0.2">
      <c r="A166" s="606">
        <v>2</v>
      </c>
      <c r="B166" s="598">
        <v>2</v>
      </c>
      <c r="C166" s="598">
        <v>6</v>
      </c>
      <c r="D166" s="598">
        <v>9</v>
      </c>
      <c r="E166" s="598" t="s">
        <v>284</v>
      </c>
      <c r="F166" s="607" t="s">
        <v>283</v>
      </c>
      <c r="G166" s="43">
        <f>+[29]PPNE5!G166+[30]PPNE5!G166+[31]PPNE5!G166+[32]PPNE5!G166+[33]PPNE5!G166+[34]PPNE5!G166+[35]PPNE5!G166+[36]PPNE5!G166+[37]PPNE5!G166+[38]PPNE5!G166+[39]PPNE5!G166+[40]PPNE5!G166+[41]PPNE5!G166+[42]PPNE5!G166+[43]PPNE5!G166+[44]PPNE5!G166</f>
        <v>110800</v>
      </c>
      <c r="H166" s="43">
        <f>+[29]PPNE5!H166+[30]PPNE5!H166+[31]PPNE5!H166+[32]PPNE5!H166+[33]PPNE5!H166+[34]PPNE5!H166+[35]PPNE5!H166+[36]PPNE5!H166+[37]PPNE5!H166+[38]PPNE5!H166+[39]PPNE5!H166+[40]PPNE5!H166+[41]PPNE5!H166+[42]PPNE5!H166+[43]PPNE5!H166+[44]PPNE5!H166</f>
        <v>5925875.5</v>
      </c>
      <c r="I166" s="43">
        <f>+[29]PPNE5!I166+[30]PPNE5!I166+[31]PPNE5!I166+[32]PPNE5!I166+[33]PPNE5!I166+[34]PPNE5!I166+[35]PPNE5!I166+[36]PPNE5!I166+[37]PPNE5!I166+[38]PPNE5!I166+[39]PPNE5!I166+[40]PPNE5!I166+[41]PPNE5!I166+[42]PPNE5!I166+[43]PPNE5!I166+[44]PPNE5!I166</f>
        <v>0</v>
      </c>
      <c r="J166" s="71">
        <f>SUBTOTAL(9,G166:I166)</f>
        <v>6036675.5</v>
      </c>
      <c r="K166" s="72">
        <f>IFERROR(J166/$J$18*100,"0.00")</f>
        <v>0.20997982372254753</v>
      </c>
    </row>
    <row r="167" spans="1:11" ht="12.75" x14ac:dyDescent="0.2">
      <c r="A167" s="591">
        <v>2</v>
      </c>
      <c r="B167" s="592">
        <v>2</v>
      </c>
      <c r="C167" s="592">
        <v>7</v>
      </c>
      <c r="D167" s="592"/>
      <c r="E167" s="592"/>
      <c r="F167" s="593" t="s">
        <v>145</v>
      </c>
      <c r="G167" s="39">
        <f>+G168+G177+G186</f>
        <v>9529903.1500000004</v>
      </c>
      <c r="H167" s="39">
        <f>+H168+H177+H186</f>
        <v>21779624.913670588</v>
      </c>
      <c r="I167" s="39">
        <f>+I168+I177+I186</f>
        <v>0</v>
      </c>
      <c r="J167" s="39">
        <f>+J168+J177+J186</f>
        <v>31309528.063670587</v>
      </c>
      <c r="K167" s="40">
        <f>+K168+K177+K186</f>
        <v>1.0890711590586084</v>
      </c>
    </row>
    <row r="168" spans="1:11" ht="12.75" x14ac:dyDescent="0.2">
      <c r="A168" s="608">
        <v>2</v>
      </c>
      <c r="B168" s="595">
        <v>2</v>
      </c>
      <c r="C168" s="595">
        <v>7</v>
      </c>
      <c r="D168" s="595">
        <v>1</v>
      </c>
      <c r="E168" s="595"/>
      <c r="F168" s="609" t="s">
        <v>1898</v>
      </c>
      <c r="G168" s="41">
        <f>SUM(G169:G176)</f>
        <v>5695702.9199999999</v>
      </c>
      <c r="H168" s="41">
        <f>SUM(H169:H176)</f>
        <v>9933877.6199999992</v>
      </c>
      <c r="I168" s="41">
        <f>SUM(I169:I176)</f>
        <v>0</v>
      </c>
      <c r="J168" s="41">
        <f>SUM(J169:J176)</f>
        <v>15629580.539999999</v>
      </c>
      <c r="K168" s="42">
        <f>SUM(K169:K176)</f>
        <v>0.5436595965190707</v>
      </c>
    </row>
    <row r="169" spans="1:11" ht="12.75" x14ac:dyDescent="0.2">
      <c r="A169" s="597">
        <v>2</v>
      </c>
      <c r="B169" s="598">
        <v>2</v>
      </c>
      <c r="C169" s="598">
        <v>7</v>
      </c>
      <c r="D169" s="598">
        <v>1</v>
      </c>
      <c r="E169" s="598" t="s">
        <v>284</v>
      </c>
      <c r="F169" s="613" t="s">
        <v>1899</v>
      </c>
      <c r="G169" s="43">
        <f>+[29]PPNE5!G169+[30]PPNE5!G169+[31]PPNE5!G169+[32]PPNE5!G169+[33]PPNE5!G169+[34]PPNE5!G169+[35]PPNE5!G169+[36]PPNE5!G169+[37]PPNE5!G169+[38]PPNE5!G169+[39]PPNE5!G169+[40]PPNE5!G169+[41]PPNE5!G169+[42]PPNE5!G169+[43]PPNE5!G169+[44]PPNE5!G169</f>
        <v>0</v>
      </c>
      <c r="H169" s="43">
        <f>+[29]PPNE5!H169+[30]PPNE5!H169+[31]PPNE5!H169+[32]PPNE5!H169+[33]PPNE5!H169+[34]PPNE5!H169+[35]PPNE5!H169+[36]PPNE5!H169+[37]PPNE5!H169+[38]PPNE5!H169+[39]PPNE5!H169+[40]PPNE5!H169+[41]PPNE5!H169+[42]PPNE5!H169+[43]PPNE5!H169+[44]PPNE5!H169</f>
        <v>568610</v>
      </c>
      <c r="I169" s="43">
        <f>+[29]PPNE5!I169+[30]PPNE5!I169+[31]PPNE5!I169+[32]PPNE5!I169+[33]PPNE5!I169+[34]PPNE5!I169+[35]PPNE5!I169+[36]PPNE5!I169+[37]PPNE5!I169+[38]PPNE5!I169+[39]PPNE5!I169+[40]PPNE5!I169+[41]PPNE5!I169+[42]PPNE5!I169+[43]PPNE5!I169+[44]PPNE5!I169</f>
        <v>0</v>
      </c>
      <c r="J169" s="71">
        <f t="shared" ref="J169:J176" si="6">SUBTOTAL(9,G169:I169)</f>
        <v>568610</v>
      </c>
      <c r="K169" s="72">
        <f t="shared" ref="K169:K176" si="7">IFERROR(J169/$J$18*100,"0.00")</f>
        <v>1.9778539954131667E-2</v>
      </c>
    </row>
    <row r="170" spans="1:11" ht="12.75" x14ac:dyDescent="0.2">
      <c r="A170" s="597">
        <v>2</v>
      </c>
      <c r="B170" s="598">
        <v>2</v>
      </c>
      <c r="C170" s="598">
        <v>7</v>
      </c>
      <c r="D170" s="598">
        <v>1</v>
      </c>
      <c r="E170" s="598" t="s">
        <v>285</v>
      </c>
      <c r="F170" s="613" t="s">
        <v>1900</v>
      </c>
      <c r="G170" s="43">
        <f>+[29]PPNE5!G170+[30]PPNE5!G170+[31]PPNE5!G170+[32]PPNE5!G170+[33]PPNE5!G170+[34]PPNE5!G170+[35]PPNE5!G170+[36]PPNE5!G170+[37]PPNE5!G170+[38]PPNE5!G170+[39]PPNE5!G170+[40]PPNE5!G170+[41]PPNE5!G170+[42]PPNE5!G170+[43]PPNE5!G170+[44]PPNE5!G170</f>
        <v>0</v>
      </c>
      <c r="H170" s="43">
        <f>+[29]PPNE5!H170+[30]PPNE5!H170+[31]PPNE5!H170+[32]PPNE5!H170+[33]PPNE5!H170+[34]PPNE5!H170+[35]PPNE5!H170+[36]PPNE5!H170+[37]PPNE5!H170+[38]PPNE5!H170+[39]PPNE5!H170+[40]PPNE5!H170+[41]PPNE5!H170+[42]PPNE5!H170+[43]PPNE5!H170+[44]PPNE5!H170</f>
        <v>0</v>
      </c>
      <c r="I170" s="43">
        <f>+[29]PPNE5!I170+[30]PPNE5!I170+[31]PPNE5!I170+[32]PPNE5!I170+[33]PPNE5!I170+[34]PPNE5!I170+[35]PPNE5!I170+[36]PPNE5!I170+[37]PPNE5!I170+[38]PPNE5!I170+[39]PPNE5!I170+[40]PPNE5!I170+[41]PPNE5!I170+[42]PPNE5!I170+[43]PPNE5!I170+[44]PPNE5!I170</f>
        <v>0</v>
      </c>
      <c r="J170" s="71">
        <f t="shared" si="6"/>
        <v>0</v>
      </c>
      <c r="K170" s="72">
        <f t="shared" si="7"/>
        <v>0</v>
      </c>
    </row>
    <row r="171" spans="1:11" ht="12.75" x14ac:dyDescent="0.2">
      <c r="A171" s="597">
        <v>2</v>
      </c>
      <c r="B171" s="598">
        <v>2</v>
      </c>
      <c r="C171" s="598">
        <v>7</v>
      </c>
      <c r="D171" s="598">
        <v>1</v>
      </c>
      <c r="E171" s="598" t="s">
        <v>286</v>
      </c>
      <c r="F171" s="613" t="s">
        <v>147</v>
      </c>
      <c r="G171" s="43">
        <f>+[29]PPNE5!G171+[30]PPNE5!G171+[31]PPNE5!G171+[32]PPNE5!G171+[33]PPNE5!G171+[34]PPNE5!G171+[35]PPNE5!G171+[36]PPNE5!G171+[37]PPNE5!G171+[38]PPNE5!G171+[39]PPNE5!G171+[40]PPNE5!G171+[41]PPNE5!G171+[42]PPNE5!G171+[43]PPNE5!G171+[44]PPNE5!G171</f>
        <v>0</v>
      </c>
      <c r="H171" s="43">
        <f>+[29]PPNE5!H171+[30]PPNE5!H171+[31]PPNE5!H171+[32]PPNE5!H171+[33]PPNE5!H171+[34]PPNE5!H171+[35]PPNE5!H171+[36]PPNE5!H171+[37]PPNE5!H171+[38]PPNE5!H171+[39]PPNE5!H171+[40]PPNE5!H171+[41]PPNE5!H171+[42]PPNE5!H171+[43]PPNE5!H171+[44]PPNE5!H171</f>
        <v>0</v>
      </c>
      <c r="I171" s="43">
        <f>+[29]PPNE5!I171+[30]PPNE5!I171+[31]PPNE5!I171+[32]PPNE5!I171+[33]PPNE5!I171+[34]PPNE5!I171+[35]PPNE5!I171+[36]PPNE5!I171+[37]PPNE5!I171+[38]PPNE5!I171+[39]PPNE5!I171+[40]PPNE5!I171+[41]PPNE5!I171+[42]PPNE5!I171+[43]PPNE5!I171+[44]PPNE5!I171</f>
        <v>0</v>
      </c>
      <c r="J171" s="71">
        <f t="shared" si="6"/>
        <v>0</v>
      </c>
      <c r="K171" s="72">
        <f t="shared" si="7"/>
        <v>0</v>
      </c>
    </row>
    <row r="172" spans="1:11" ht="12.75" x14ac:dyDescent="0.2">
      <c r="A172" s="597">
        <v>2</v>
      </c>
      <c r="B172" s="598">
        <v>2</v>
      </c>
      <c r="C172" s="598">
        <v>7</v>
      </c>
      <c r="D172" s="598">
        <v>1</v>
      </c>
      <c r="E172" s="598" t="s">
        <v>287</v>
      </c>
      <c r="F172" s="613" t="s">
        <v>1901</v>
      </c>
      <c r="G172" s="43">
        <f>+[29]PPNE5!G172+[30]PPNE5!G172+[31]PPNE5!G172+[32]PPNE5!G172+[33]PPNE5!G172+[34]PPNE5!G172+[35]PPNE5!G172+[36]PPNE5!G172+[37]PPNE5!G172+[38]PPNE5!G172+[39]PPNE5!G172+[40]PPNE5!G172+[41]PPNE5!G172+[42]PPNE5!G172+[43]PPNE5!G172+[44]PPNE5!G172</f>
        <v>0</v>
      </c>
      <c r="H172" s="43">
        <f>+[29]PPNE5!H172+[30]PPNE5!H172+[31]PPNE5!H172+[32]PPNE5!H172+[33]PPNE5!H172+[34]PPNE5!H172+[35]PPNE5!H172+[36]PPNE5!H172+[37]PPNE5!H172+[38]PPNE5!H172+[39]PPNE5!H172+[40]PPNE5!H172+[41]PPNE5!H172+[42]PPNE5!H172+[43]PPNE5!H172+[44]PPNE5!H172</f>
        <v>109600</v>
      </c>
      <c r="I172" s="43">
        <f>+[29]PPNE5!I172+[30]PPNE5!I172+[31]PPNE5!I172+[32]PPNE5!I172+[33]PPNE5!I172+[34]PPNE5!I172+[35]PPNE5!I172+[36]PPNE5!I172+[37]PPNE5!I172+[38]PPNE5!I172+[39]PPNE5!I172+[40]PPNE5!I172+[41]PPNE5!I172+[42]PPNE5!I172+[43]PPNE5!I172+[44]PPNE5!I172</f>
        <v>0</v>
      </c>
      <c r="J172" s="71">
        <f t="shared" si="6"/>
        <v>109600</v>
      </c>
      <c r="K172" s="72">
        <f t="shared" si="7"/>
        <v>3.8123282724060966E-3</v>
      </c>
    </row>
    <row r="173" spans="1:11" ht="12.75" x14ac:dyDescent="0.2">
      <c r="A173" s="597">
        <v>2</v>
      </c>
      <c r="B173" s="598">
        <v>2</v>
      </c>
      <c r="C173" s="598">
        <v>7</v>
      </c>
      <c r="D173" s="598">
        <v>1</v>
      </c>
      <c r="E173" s="598" t="s">
        <v>288</v>
      </c>
      <c r="F173" s="613" t="s">
        <v>1902</v>
      </c>
      <c r="G173" s="43">
        <f>+[29]PPNE5!G173+[30]PPNE5!G173+[31]PPNE5!G173+[32]PPNE5!G173+[33]PPNE5!G173+[34]PPNE5!G173+[35]PPNE5!G173+[36]PPNE5!G173+[37]PPNE5!G173+[38]PPNE5!G173+[39]PPNE5!G173+[40]PPNE5!G173+[41]PPNE5!G173+[42]PPNE5!G173+[43]PPNE5!G173+[44]PPNE5!G173</f>
        <v>0</v>
      </c>
      <c r="H173" s="43">
        <f>+[29]PPNE5!H173+[30]PPNE5!H173+[31]PPNE5!H173+[32]PPNE5!H173+[33]PPNE5!H173+[34]PPNE5!H173+[35]PPNE5!H173+[36]PPNE5!H173+[37]PPNE5!H173+[38]PPNE5!H173+[39]PPNE5!H173+[40]PPNE5!H173+[41]PPNE5!H173+[42]PPNE5!H173+[43]PPNE5!H173+[44]PPNE5!H173</f>
        <v>1100000</v>
      </c>
      <c r="I173" s="43">
        <f>+[29]PPNE5!I173+[30]PPNE5!I173+[31]PPNE5!I173+[32]PPNE5!I173+[33]PPNE5!I173+[34]PPNE5!I173+[35]PPNE5!I173+[36]PPNE5!I173+[37]PPNE5!I173+[38]PPNE5!I173+[39]PPNE5!I173+[40]PPNE5!I173+[41]PPNE5!I173+[42]PPNE5!I173+[43]PPNE5!I173+[44]PPNE5!I173</f>
        <v>0</v>
      </c>
      <c r="J173" s="71">
        <f t="shared" si="6"/>
        <v>1100000</v>
      </c>
      <c r="K173" s="72">
        <f t="shared" si="7"/>
        <v>3.8262418792396953E-2</v>
      </c>
    </row>
    <row r="174" spans="1:11" ht="12.75" x14ac:dyDescent="0.2">
      <c r="A174" s="597">
        <v>2</v>
      </c>
      <c r="B174" s="598">
        <v>2</v>
      </c>
      <c r="C174" s="598">
        <v>7</v>
      </c>
      <c r="D174" s="598">
        <v>1</v>
      </c>
      <c r="E174" s="598" t="s">
        <v>300</v>
      </c>
      <c r="F174" s="613" t="s">
        <v>1903</v>
      </c>
      <c r="G174" s="43">
        <f>+[29]PPNE5!G174+[30]PPNE5!G174+[31]PPNE5!G174+[32]PPNE5!G174+[33]PPNE5!G174+[34]PPNE5!G174+[35]PPNE5!G174+[36]PPNE5!G174+[37]PPNE5!G174+[38]PPNE5!G174+[39]PPNE5!G174+[40]PPNE5!G174+[41]PPNE5!G174+[42]PPNE5!G174+[43]PPNE5!G174+[44]PPNE5!G174</f>
        <v>3838782.92</v>
      </c>
      <c r="H174" s="43">
        <f>+[29]PPNE5!H174+[30]PPNE5!H174+[31]PPNE5!H174+[32]PPNE5!H174+[33]PPNE5!H174+[34]PPNE5!H174+[35]PPNE5!H174+[36]PPNE5!H174+[37]PPNE5!H174+[38]PPNE5!H174+[39]PPNE5!H174+[40]PPNE5!H174+[41]PPNE5!H174+[42]PPNE5!H174+[43]PPNE5!H174+[44]PPNE5!H174</f>
        <v>6714780.8999999994</v>
      </c>
      <c r="I174" s="43">
        <f>+[29]PPNE5!I174+[30]PPNE5!I174+[31]PPNE5!I174+[32]PPNE5!I174+[33]PPNE5!I174+[34]PPNE5!I174+[35]PPNE5!I174+[36]PPNE5!I174+[37]PPNE5!I174+[38]PPNE5!I174+[39]PPNE5!I174+[40]PPNE5!I174+[41]PPNE5!I174+[42]PPNE5!I174+[43]PPNE5!I174+[44]PPNE5!I174</f>
        <v>0</v>
      </c>
      <c r="J174" s="71">
        <f t="shared" si="6"/>
        <v>10553563.82</v>
      </c>
      <c r="K174" s="72">
        <f t="shared" si="7"/>
        <v>0.36709534421193507</v>
      </c>
    </row>
    <row r="175" spans="1:11" ht="12.75" x14ac:dyDescent="0.2">
      <c r="A175" s="597">
        <v>2</v>
      </c>
      <c r="B175" s="598">
        <v>2</v>
      </c>
      <c r="C175" s="598">
        <v>7</v>
      </c>
      <c r="D175" s="598">
        <v>1</v>
      </c>
      <c r="E175" s="598" t="s">
        <v>302</v>
      </c>
      <c r="F175" s="613" t="s">
        <v>1904</v>
      </c>
      <c r="G175" s="43">
        <f>+[29]PPNE5!G175+[30]PPNE5!G175+[31]PPNE5!G175+[32]PPNE5!G175+[33]PPNE5!G175+[34]PPNE5!G175+[35]PPNE5!G175+[36]PPNE5!G175+[37]PPNE5!G175+[38]PPNE5!G175+[39]PPNE5!G175+[40]PPNE5!G175+[41]PPNE5!G175+[42]PPNE5!G175+[43]PPNE5!G175+[44]PPNE5!G175</f>
        <v>1500000</v>
      </c>
      <c r="H175" s="43">
        <f>+[29]PPNE5!H175+[30]PPNE5!H175+[31]PPNE5!H175+[32]PPNE5!H175+[33]PPNE5!H175+[34]PPNE5!H175+[35]PPNE5!H175+[36]PPNE5!H175+[37]PPNE5!H175+[38]PPNE5!H175+[39]PPNE5!H175+[40]PPNE5!H175+[41]PPNE5!H175+[42]PPNE5!H175+[43]PPNE5!H175+[44]PPNE5!H175</f>
        <v>631246.72</v>
      </c>
      <c r="I175" s="43">
        <f>+[29]PPNE5!I175+[30]PPNE5!I175+[31]PPNE5!I175+[32]PPNE5!I175+[33]PPNE5!I175+[34]PPNE5!I175+[35]PPNE5!I175+[36]PPNE5!I175+[37]PPNE5!I175+[38]PPNE5!I175+[39]PPNE5!I175+[40]PPNE5!I175+[41]PPNE5!I175+[42]PPNE5!I175+[43]PPNE5!I175+[44]PPNE5!I175</f>
        <v>0</v>
      </c>
      <c r="J175" s="71">
        <f t="shared" si="6"/>
        <v>2131246.7199999997</v>
      </c>
      <c r="K175" s="72">
        <f t="shared" si="7"/>
        <v>7.413332231869306E-2</v>
      </c>
    </row>
    <row r="176" spans="1:11" ht="12.75" x14ac:dyDescent="0.2">
      <c r="A176" s="597">
        <v>2</v>
      </c>
      <c r="B176" s="598">
        <v>2</v>
      </c>
      <c r="C176" s="598">
        <v>7</v>
      </c>
      <c r="D176" s="598">
        <v>1</v>
      </c>
      <c r="E176" s="598" t="s">
        <v>1905</v>
      </c>
      <c r="F176" s="613" t="s">
        <v>1906</v>
      </c>
      <c r="G176" s="43">
        <f>+[29]PPNE5!G176+[30]PPNE5!G176+[31]PPNE5!G176+[32]PPNE5!G176+[33]PPNE5!G176+[34]PPNE5!G176+[35]PPNE5!G176+[36]PPNE5!G176+[37]PPNE5!G176+[38]PPNE5!G176+[39]PPNE5!G176+[40]PPNE5!G176+[41]PPNE5!G176+[42]PPNE5!G176+[43]PPNE5!G176+[44]PPNE5!G176</f>
        <v>356920</v>
      </c>
      <c r="H176" s="43">
        <f>+[29]PPNE5!H176+[30]PPNE5!H176+[31]PPNE5!H176+[32]PPNE5!H176+[33]PPNE5!H176+[34]PPNE5!H176+[35]PPNE5!H176+[36]PPNE5!H176+[37]PPNE5!H176+[38]PPNE5!H176+[39]PPNE5!H176+[40]PPNE5!H176+[41]PPNE5!H176+[42]PPNE5!H176+[43]PPNE5!H176+[44]PPNE5!H176</f>
        <v>809640</v>
      </c>
      <c r="I176" s="43">
        <f>+[29]PPNE5!I176+[30]PPNE5!I176+[31]PPNE5!I176+[32]PPNE5!I176+[33]PPNE5!I176+[34]PPNE5!I176+[35]PPNE5!I176+[36]PPNE5!I176+[37]PPNE5!I176+[38]PPNE5!I176+[39]PPNE5!I176+[40]PPNE5!I176+[41]PPNE5!I176+[42]PPNE5!I176+[43]PPNE5!I176+[44]PPNE5!I176</f>
        <v>0</v>
      </c>
      <c r="J176" s="71">
        <f t="shared" si="6"/>
        <v>1166560</v>
      </c>
      <c r="K176" s="72">
        <f t="shared" si="7"/>
        <v>4.0577642969507804E-2</v>
      </c>
    </row>
    <row r="177" spans="1:11" ht="12.75" x14ac:dyDescent="0.2">
      <c r="A177" s="594">
        <v>2</v>
      </c>
      <c r="B177" s="595">
        <v>2</v>
      </c>
      <c r="C177" s="595">
        <v>7</v>
      </c>
      <c r="D177" s="595">
        <v>2</v>
      </c>
      <c r="E177" s="595"/>
      <c r="F177" s="602" t="s">
        <v>321</v>
      </c>
      <c r="G177" s="41">
        <f>SUM(G178:G185)</f>
        <v>3768471.9099999997</v>
      </c>
      <c r="H177" s="41">
        <f>SUM(H178:H185)</f>
        <v>11633582.603670588</v>
      </c>
      <c r="I177" s="41">
        <f>SUM(I178:I185)</f>
        <v>0</v>
      </c>
      <c r="J177" s="41">
        <f>SUM(J178:J185)</f>
        <v>15402054.513670588</v>
      </c>
      <c r="K177" s="42">
        <f>SUM(K178:K185)</f>
        <v>0.53574532733217439</v>
      </c>
    </row>
    <row r="178" spans="1:11" ht="12.75" x14ac:dyDescent="0.2">
      <c r="A178" s="597">
        <v>2</v>
      </c>
      <c r="B178" s="598">
        <v>2</v>
      </c>
      <c r="C178" s="598">
        <v>7</v>
      </c>
      <c r="D178" s="598">
        <v>2</v>
      </c>
      <c r="E178" s="598" t="s">
        <v>284</v>
      </c>
      <c r="F178" s="613" t="s">
        <v>1907</v>
      </c>
      <c r="G178" s="43">
        <f>+[29]PPNE5!G178+[30]PPNE5!G178+[31]PPNE5!G178+[32]PPNE5!G178+[33]PPNE5!G178+[34]PPNE5!G178+[35]PPNE5!G178+[36]PPNE5!G178+[37]PPNE5!G178+[38]PPNE5!G178+[39]PPNE5!G178+[40]PPNE5!G178+[41]PPNE5!G178+[42]PPNE5!G178+[43]PPNE5!G178+[44]PPNE5!G178</f>
        <v>1256862.92</v>
      </c>
      <c r="H178" s="43">
        <f>+[29]PPNE5!H178+[30]PPNE5!H178+[31]PPNE5!H178+[32]PPNE5!H178+[33]PPNE5!H178+[34]PPNE5!H178+[35]PPNE5!H178+[36]PPNE5!H178+[37]PPNE5!H178+[38]PPNE5!H178+[39]PPNE5!H178+[40]PPNE5!H178+[41]PPNE5!H178+[42]PPNE5!H178+[43]PPNE5!H178+[44]PPNE5!H178</f>
        <v>1147789.68</v>
      </c>
      <c r="I178" s="43">
        <f>+[29]PPNE5!I178+[30]PPNE5!I178+[31]PPNE5!I178+[32]PPNE5!I178+[33]PPNE5!I178+[34]PPNE5!I178+[35]PPNE5!I178+[36]PPNE5!I178+[37]PPNE5!I178+[38]PPNE5!I178+[39]PPNE5!I178+[40]PPNE5!I178+[41]PPNE5!I178+[42]PPNE5!I178+[43]PPNE5!I178+[44]PPNE5!I178</f>
        <v>0</v>
      </c>
      <c r="J178" s="71">
        <f t="shared" ref="J178:J185" si="8">SUBTOTAL(9,G178:I178)</f>
        <v>2404652.5999999996</v>
      </c>
      <c r="K178" s="72">
        <f t="shared" ref="K178:K185" si="9">IFERROR(J178/$J$18*100,"0.00")</f>
        <v>8.3643477119478338E-2</v>
      </c>
    </row>
    <row r="179" spans="1:11" ht="12.75" x14ac:dyDescent="0.2">
      <c r="A179" s="597">
        <v>2</v>
      </c>
      <c r="B179" s="598">
        <v>2</v>
      </c>
      <c r="C179" s="598">
        <v>7</v>
      </c>
      <c r="D179" s="598">
        <v>2</v>
      </c>
      <c r="E179" s="598" t="s">
        <v>285</v>
      </c>
      <c r="F179" s="613" t="s">
        <v>1908</v>
      </c>
      <c r="G179" s="43">
        <f>+[29]PPNE5!G179+[30]PPNE5!G179+[31]PPNE5!G179+[32]PPNE5!G179+[33]PPNE5!G179+[34]PPNE5!G179+[35]PPNE5!G179+[36]PPNE5!G179+[37]PPNE5!G179+[38]PPNE5!G179+[39]PPNE5!G179+[40]PPNE5!G179+[41]PPNE5!G179+[42]PPNE5!G179+[43]PPNE5!G179+[44]PPNE5!G179</f>
        <v>500000</v>
      </c>
      <c r="H179" s="43">
        <f>+[29]PPNE5!H179+[30]PPNE5!H179+[31]PPNE5!H179+[32]PPNE5!H179+[33]PPNE5!H179+[34]PPNE5!H179+[35]PPNE5!H179+[36]PPNE5!H179+[37]PPNE5!H179+[38]PPNE5!H179+[39]PPNE5!H179+[40]PPNE5!H179+[41]PPNE5!H179+[42]PPNE5!H179+[43]PPNE5!H179+[44]PPNE5!H179</f>
        <v>29904.5</v>
      </c>
      <c r="I179" s="43">
        <f>+[29]PPNE5!I179+[30]PPNE5!I179+[31]PPNE5!I179+[32]PPNE5!I179+[33]PPNE5!I179+[34]PPNE5!I179+[35]PPNE5!I179+[36]PPNE5!I179+[37]PPNE5!I179+[38]PPNE5!I179+[39]PPNE5!I179+[40]PPNE5!I179+[41]PPNE5!I179+[42]PPNE5!I179+[43]PPNE5!I179+[44]PPNE5!I179</f>
        <v>0</v>
      </c>
      <c r="J179" s="71">
        <f t="shared" si="8"/>
        <v>529904.5</v>
      </c>
      <c r="K179" s="72">
        <f t="shared" si="9"/>
        <v>1.8432207180887009E-2</v>
      </c>
    </row>
    <row r="180" spans="1:11" ht="12.75" x14ac:dyDescent="0.2">
      <c r="A180" s="597">
        <v>2</v>
      </c>
      <c r="B180" s="598">
        <v>2</v>
      </c>
      <c r="C180" s="598">
        <v>7</v>
      </c>
      <c r="D180" s="598">
        <v>2</v>
      </c>
      <c r="E180" s="598" t="s">
        <v>286</v>
      </c>
      <c r="F180" s="613" t="s">
        <v>1909</v>
      </c>
      <c r="G180" s="43">
        <f>+[29]PPNE5!G180+[30]PPNE5!G180+[31]PPNE5!G180+[32]PPNE5!G180+[33]PPNE5!G180+[34]PPNE5!G180+[35]PPNE5!G180+[36]PPNE5!G180+[37]PPNE5!G180+[38]PPNE5!G180+[39]PPNE5!G180+[40]PPNE5!G180+[41]PPNE5!G180+[42]PPNE5!G180+[43]PPNE5!G180+[44]PPNE5!G180</f>
        <v>0</v>
      </c>
      <c r="H180" s="43">
        <f>+[29]PPNE5!H180+[30]PPNE5!H180+[31]PPNE5!H180+[32]PPNE5!H180+[33]PPNE5!H180+[34]PPNE5!H180+[35]PPNE5!H180+[36]PPNE5!H180+[37]PPNE5!H180+[38]PPNE5!H180+[39]PPNE5!H180+[40]PPNE5!H180+[41]PPNE5!H180+[42]PPNE5!H180+[43]PPNE5!H180+[44]PPNE5!H180</f>
        <v>1140200</v>
      </c>
      <c r="I180" s="43">
        <f>+[29]PPNE5!I180+[30]PPNE5!I180+[31]PPNE5!I180+[32]PPNE5!I180+[33]PPNE5!I180+[34]PPNE5!I180+[35]PPNE5!I180+[36]PPNE5!I180+[37]PPNE5!I180+[38]PPNE5!I180+[39]PPNE5!I180+[40]PPNE5!I180+[41]PPNE5!I180+[42]PPNE5!I180+[43]PPNE5!I180+[44]PPNE5!I180</f>
        <v>0</v>
      </c>
      <c r="J180" s="71">
        <f t="shared" si="8"/>
        <v>1140200</v>
      </c>
      <c r="K180" s="72">
        <f t="shared" si="9"/>
        <v>3.9660736279173645E-2</v>
      </c>
    </row>
    <row r="181" spans="1:11" ht="12.75" x14ac:dyDescent="0.2">
      <c r="A181" s="597">
        <v>2</v>
      </c>
      <c r="B181" s="598">
        <v>2</v>
      </c>
      <c r="C181" s="598">
        <v>7</v>
      </c>
      <c r="D181" s="598">
        <v>2</v>
      </c>
      <c r="E181" s="598" t="s">
        <v>287</v>
      </c>
      <c r="F181" s="613" t="s">
        <v>1910</v>
      </c>
      <c r="G181" s="43">
        <f>+[29]PPNE5!G181+[30]PPNE5!G181+[31]PPNE5!G181+[32]PPNE5!G181+[33]PPNE5!G181+[34]PPNE5!G181+[35]PPNE5!G181+[36]PPNE5!G181+[37]PPNE5!G181+[38]PPNE5!G181+[39]PPNE5!G181+[40]PPNE5!G181+[41]PPNE5!G181+[42]PPNE5!G181+[43]PPNE5!G181+[44]PPNE5!G181</f>
        <v>0</v>
      </c>
      <c r="H181" s="43">
        <f>+[29]PPNE5!H181+[30]PPNE5!H181+[31]PPNE5!H181+[32]PPNE5!H181+[33]PPNE5!H181+[34]PPNE5!H181+[35]PPNE5!H181+[36]PPNE5!H181+[37]PPNE5!H181+[38]PPNE5!H181+[39]PPNE5!H181+[40]PPNE5!H181+[41]PPNE5!H181+[42]PPNE5!H181+[43]PPNE5!H181+[44]PPNE5!H181</f>
        <v>0</v>
      </c>
      <c r="I181" s="43">
        <f>+[29]PPNE5!I181+[30]PPNE5!I181+[31]PPNE5!I181+[32]PPNE5!I181+[33]PPNE5!I181+[34]PPNE5!I181+[35]PPNE5!I181+[36]PPNE5!I181+[37]PPNE5!I181+[38]PPNE5!I181+[39]PPNE5!I181+[40]PPNE5!I181+[41]PPNE5!I181+[42]PPNE5!I181+[43]PPNE5!I181+[44]PPNE5!I181</f>
        <v>0</v>
      </c>
      <c r="J181" s="71">
        <f t="shared" si="8"/>
        <v>0</v>
      </c>
      <c r="K181" s="72">
        <f t="shared" si="9"/>
        <v>0</v>
      </c>
    </row>
    <row r="182" spans="1:11" ht="12.75" x14ac:dyDescent="0.2">
      <c r="A182" s="597">
        <v>2</v>
      </c>
      <c r="B182" s="598">
        <v>2</v>
      </c>
      <c r="C182" s="598">
        <v>7</v>
      </c>
      <c r="D182" s="598">
        <v>2</v>
      </c>
      <c r="E182" s="598" t="s">
        <v>288</v>
      </c>
      <c r="F182" s="613" t="s">
        <v>289</v>
      </c>
      <c r="G182" s="43">
        <f>+[29]PPNE5!G182+[30]PPNE5!G182+[31]PPNE5!G182+[32]PPNE5!G182+[33]PPNE5!G182+[34]PPNE5!G182+[35]PPNE5!G182+[36]PPNE5!G182+[37]PPNE5!G182+[38]PPNE5!G182+[39]PPNE5!G182+[40]PPNE5!G182+[41]PPNE5!G182+[42]PPNE5!G182+[43]PPNE5!G182+[44]PPNE5!G182</f>
        <v>0</v>
      </c>
      <c r="H182" s="43">
        <f>+[29]PPNE5!H182+[30]PPNE5!H182+[31]PPNE5!H182+[32]PPNE5!H182+[33]PPNE5!H182+[34]PPNE5!H182+[35]PPNE5!H182+[36]PPNE5!H182+[37]PPNE5!H182+[38]PPNE5!H182+[39]PPNE5!H182+[40]PPNE5!H182+[41]PPNE5!H182+[42]PPNE5!H182+[43]PPNE5!H182+[44]PPNE5!H182</f>
        <v>0</v>
      </c>
      <c r="I182" s="43">
        <f>+[29]PPNE5!I182+[30]PPNE5!I182+[31]PPNE5!I182+[32]PPNE5!I182+[33]PPNE5!I182+[34]PPNE5!I182+[35]PPNE5!I182+[36]PPNE5!I182+[37]PPNE5!I182+[38]PPNE5!I182+[39]PPNE5!I182+[40]PPNE5!I182+[41]PPNE5!I182+[42]PPNE5!I182+[43]PPNE5!I182+[44]PPNE5!I182</f>
        <v>0</v>
      </c>
      <c r="J182" s="71">
        <f t="shared" si="8"/>
        <v>0</v>
      </c>
      <c r="K182" s="72">
        <f t="shared" si="9"/>
        <v>0</v>
      </c>
    </row>
    <row r="183" spans="1:11" ht="12.75" x14ac:dyDescent="0.2">
      <c r="A183" s="597">
        <v>2</v>
      </c>
      <c r="B183" s="598">
        <v>2</v>
      </c>
      <c r="C183" s="598">
        <v>7</v>
      </c>
      <c r="D183" s="598">
        <v>2</v>
      </c>
      <c r="E183" s="598" t="s">
        <v>300</v>
      </c>
      <c r="F183" s="614" t="s">
        <v>150</v>
      </c>
      <c r="G183" s="43">
        <f>+[29]PPNE5!G183+[30]PPNE5!G183+[31]PPNE5!G183+[32]PPNE5!G183+[33]PPNE5!G183+[34]PPNE5!G183+[35]PPNE5!G183+[36]PPNE5!G183+[37]PPNE5!G183+[38]PPNE5!G183+[39]PPNE5!G183+[40]PPNE5!G183+[41]PPNE5!G183+[42]PPNE5!G183+[43]PPNE5!G183+[44]PPNE5!G183</f>
        <v>2011608.9899999998</v>
      </c>
      <c r="H183" s="43">
        <f>+[29]PPNE5!H183+[30]PPNE5!H183+[31]PPNE5!H183+[32]PPNE5!H183+[33]PPNE5!H183+[34]PPNE5!H183+[35]PPNE5!H183+[36]PPNE5!H183+[37]PPNE5!H183+[38]PPNE5!H183+[39]PPNE5!H183+[40]PPNE5!H183+[41]PPNE5!H183+[42]PPNE5!H183+[43]PPNE5!H183+[44]PPNE5!H183</f>
        <v>9315688.4236705881</v>
      </c>
      <c r="I183" s="43">
        <f>+[29]PPNE5!I183+[30]PPNE5!I183+[31]PPNE5!I183+[32]PPNE5!I183+[33]PPNE5!I183+[34]PPNE5!I183+[35]PPNE5!I183+[36]PPNE5!I183+[37]PPNE5!I183+[38]PPNE5!I183+[39]PPNE5!I183+[40]PPNE5!I183+[41]PPNE5!I183+[42]PPNE5!I183+[43]PPNE5!I183+[44]PPNE5!I183</f>
        <v>0</v>
      </c>
      <c r="J183" s="71">
        <f t="shared" si="8"/>
        <v>11327297.413670588</v>
      </c>
      <c r="K183" s="72">
        <f t="shared" si="9"/>
        <v>0.39400890675263545</v>
      </c>
    </row>
    <row r="184" spans="1:11" ht="12.75" x14ac:dyDescent="0.2">
      <c r="A184" s="597">
        <v>2</v>
      </c>
      <c r="B184" s="598">
        <v>2</v>
      </c>
      <c r="C184" s="598">
        <v>7</v>
      </c>
      <c r="D184" s="598">
        <v>2</v>
      </c>
      <c r="E184" s="598" t="s">
        <v>302</v>
      </c>
      <c r="F184" s="614" t="s">
        <v>1911</v>
      </c>
      <c r="G184" s="43">
        <f>+[29]PPNE5!G184+[30]PPNE5!G184+[31]PPNE5!G184+[32]PPNE5!G184+[33]PPNE5!G184+[34]PPNE5!G184+[35]PPNE5!G184+[36]PPNE5!G184+[37]PPNE5!G184+[38]PPNE5!G184+[39]PPNE5!G184+[40]PPNE5!G184+[41]PPNE5!G184+[42]PPNE5!G184+[43]PPNE5!G184+[44]PPNE5!G184</f>
        <v>0</v>
      </c>
      <c r="H184" s="43">
        <f>+[29]PPNE5!H184+[30]PPNE5!H184+[31]PPNE5!H184+[32]PPNE5!H184+[33]PPNE5!H184+[34]PPNE5!H184+[35]PPNE5!H184+[36]PPNE5!H184+[37]PPNE5!H184+[38]PPNE5!H184+[39]PPNE5!H184+[40]PPNE5!H184+[41]PPNE5!H184+[42]PPNE5!H184+[43]PPNE5!H184+[44]PPNE5!H184</f>
        <v>0</v>
      </c>
      <c r="I184" s="43">
        <f>+[29]PPNE5!I184+[30]PPNE5!I184+[31]PPNE5!I184+[32]PPNE5!I184+[33]PPNE5!I184+[34]PPNE5!I184+[35]PPNE5!I184+[36]PPNE5!I184+[37]PPNE5!I184+[38]PPNE5!I184+[39]PPNE5!I184+[40]PPNE5!I184+[41]PPNE5!I184+[42]PPNE5!I184+[43]PPNE5!I184+[44]PPNE5!I184</f>
        <v>0</v>
      </c>
      <c r="J184" s="71">
        <f t="shared" si="8"/>
        <v>0</v>
      </c>
      <c r="K184" s="72">
        <f t="shared" si="9"/>
        <v>0</v>
      </c>
    </row>
    <row r="185" spans="1:11" ht="12.75" x14ac:dyDescent="0.2">
      <c r="A185" s="597">
        <v>2</v>
      </c>
      <c r="B185" s="598">
        <v>2</v>
      </c>
      <c r="C185" s="598">
        <v>7</v>
      </c>
      <c r="D185" s="598">
        <v>2</v>
      </c>
      <c r="E185" s="598" t="s">
        <v>1905</v>
      </c>
      <c r="F185" s="614" t="s">
        <v>1912</v>
      </c>
      <c r="G185" s="43">
        <f>+[29]PPNE5!G185+[30]PPNE5!G185+[31]PPNE5!G185+[32]PPNE5!G185+[33]PPNE5!G185+[34]PPNE5!G185+[35]PPNE5!G185+[36]PPNE5!G185+[37]PPNE5!G185+[38]PPNE5!G185+[39]PPNE5!G185+[40]PPNE5!G185+[41]PPNE5!G185+[42]PPNE5!G185+[43]PPNE5!G185+[44]PPNE5!G185</f>
        <v>0</v>
      </c>
      <c r="H185" s="43">
        <f>+[29]PPNE5!H185+[30]PPNE5!H185+[31]PPNE5!H185+[32]PPNE5!H185+[33]PPNE5!H185+[34]PPNE5!H185+[35]PPNE5!H185+[36]PPNE5!H185+[37]PPNE5!H185+[38]PPNE5!H185+[39]PPNE5!H185+[40]PPNE5!H185+[41]PPNE5!H185+[42]PPNE5!H185+[43]PPNE5!H185+[44]PPNE5!H185</f>
        <v>0</v>
      </c>
      <c r="I185" s="43">
        <f>+[29]PPNE5!I185+[30]PPNE5!I185+[31]PPNE5!I185+[32]PPNE5!I185+[33]PPNE5!I185+[34]PPNE5!I185+[35]PPNE5!I185+[36]PPNE5!I185+[37]PPNE5!I185+[38]PPNE5!I185+[39]PPNE5!I185+[40]PPNE5!I185+[41]PPNE5!I185+[42]PPNE5!I185+[43]PPNE5!I185+[44]PPNE5!I185</f>
        <v>0</v>
      </c>
      <c r="J185" s="71">
        <f t="shared" si="8"/>
        <v>0</v>
      </c>
      <c r="K185" s="72">
        <f t="shared" si="9"/>
        <v>0</v>
      </c>
    </row>
    <row r="186" spans="1:11" ht="12.75" x14ac:dyDescent="0.2">
      <c r="A186" s="594">
        <v>2</v>
      </c>
      <c r="B186" s="595">
        <v>2</v>
      </c>
      <c r="C186" s="595">
        <v>7</v>
      </c>
      <c r="D186" s="595">
        <v>3</v>
      </c>
      <c r="E186" s="595"/>
      <c r="F186" s="602" t="s">
        <v>151</v>
      </c>
      <c r="G186" s="41">
        <f>G187</f>
        <v>65728.320000000007</v>
      </c>
      <c r="H186" s="41">
        <f>H187</f>
        <v>212164.69</v>
      </c>
      <c r="I186" s="41">
        <f>I187</f>
        <v>0</v>
      </c>
      <c r="J186" s="41">
        <f>J187</f>
        <v>277893.01</v>
      </c>
      <c r="K186" s="42">
        <f>K187</f>
        <v>9.6662352073634134E-3</v>
      </c>
    </row>
    <row r="187" spans="1:11" ht="12.75" x14ac:dyDescent="0.2">
      <c r="A187" s="597">
        <v>2</v>
      </c>
      <c r="B187" s="598">
        <v>2</v>
      </c>
      <c r="C187" s="598">
        <v>7</v>
      </c>
      <c r="D187" s="598">
        <v>3</v>
      </c>
      <c r="E187" s="598" t="s">
        <v>284</v>
      </c>
      <c r="F187" s="599" t="s">
        <v>151</v>
      </c>
      <c r="G187" s="43">
        <f>+[29]PPNE5!G187+[30]PPNE5!G187+[31]PPNE5!G187+[32]PPNE5!G187+[33]PPNE5!G187+[34]PPNE5!G187+[35]PPNE5!G187+[36]PPNE5!G187+[37]PPNE5!G187+[38]PPNE5!G187+[39]PPNE5!G187+[40]PPNE5!G187+[41]PPNE5!G187+[42]PPNE5!G187+[43]PPNE5!G187+[44]PPNE5!G187</f>
        <v>65728.320000000007</v>
      </c>
      <c r="H187" s="43">
        <f>+[29]PPNE5!H187+[30]PPNE5!H187+[31]PPNE5!H187+[32]PPNE5!H187+[33]PPNE5!H187+[34]PPNE5!H187+[35]PPNE5!H187+[36]PPNE5!H187+[37]PPNE5!H187+[38]PPNE5!H187+[39]PPNE5!H187+[40]PPNE5!H187+[41]PPNE5!H187+[42]PPNE5!H187+[43]PPNE5!H187+[44]PPNE5!H187</f>
        <v>212164.69</v>
      </c>
      <c r="I187" s="43">
        <f>+[29]PPNE5!I187+[30]PPNE5!I187+[31]PPNE5!I187+[32]PPNE5!I187+[33]PPNE5!I187+[34]PPNE5!I187+[35]PPNE5!I187+[36]PPNE5!I187+[37]PPNE5!I187+[38]PPNE5!I187+[39]PPNE5!I187+[40]PPNE5!I187+[41]PPNE5!I187+[42]PPNE5!I187+[43]PPNE5!I187+[44]PPNE5!I187</f>
        <v>0</v>
      </c>
      <c r="J187" s="71">
        <f>SUBTOTAL(9,G187:I187)</f>
        <v>277893.01</v>
      </c>
      <c r="K187" s="72">
        <f>IFERROR(J187/$J$18*100,"0.00")</f>
        <v>9.6662352073634134E-3</v>
      </c>
    </row>
    <row r="188" spans="1:11" ht="12.75" x14ac:dyDescent="0.2">
      <c r="A188" s="591">
        <v>2</v>
      </c>
      <c r="B188" s="592">
        <v>2</v>
      </c>
      <c r="C188" s="592">
        <v>8</v>
      </c>
      <c r="D188" s="592"/>
      <c r="E188" s="592"/>
      <c r="F188" s="593" t="s">
        <v>322</v>
      </c>
      <c r="G188" s="39">
        <f>+G189+G191+G194+G196+G198+G202+G207+G214+G218</f>
        <v>39577129.316855639</v>
      </c>
      <c r="H188" s="39">
        <f>+H189+H191+H194+H196+H198+H202+H207+H214+H218</f>
        <v>99000423.178291917</v>
      </c>
      <c r="I188" s="39">
        <f>+I189+I191+I194+I196+I198+I202+I207+I214+I218</f>
        <v>0</v>
      </c>
      <c r="J188" s="39">
        <f>+J189+J191+J194+J196+J198+J202+J207+J214+J218</f>
        <v>138577552.49514756</v>
      </c>
      <c r="K188" s="40">
        <f>+K189+K191+K194+K196+K198+K202+K207+K214+K218</f>
        <v>4.8202839534497368</v>
      </c>
    </row>
    <row r="189" spans="1:11" ht="12.75" x14ac:dyDescent="0.2">
      <c r="A189" s="594">
        <v>2</v>
      </c>
      <c r="B189" s="595">
        <v>2</v>
      </c>
      <c r="C189" s="595">
        <v>8</v>
      </c>
      <c r="D189" s="595">
        <v>1</v>
      </c>
      <c r="E189" s="595"/>
      <c r="F189" s="602" t="s">
        <v>1913</v>
      </c>
      <c r="G189" s="41">
        <f>G190</f>
        <v>0</v>
      </c>
      <c r="H189" s="41">
        <f>H190</f>
        <v>276600</v>
      </c>
      <c r="I189" s="41">
        <f>I190</f>
        <v>0</v>
      </c>
      <c r="J189" s="41">
        <f>J190</f>
        <v>276600</v>
      </c>
      <c r="K189" s="42">
        <f>K190</f>
        <v>9.621259125433634E-3</v>
      </c>
    </row>
    <row r="190" spans="1:11" ht="12.75" x14ac:dyDescent="0.2">
      <c r="A190" s="597">
        <v>2</v>
      </c>
      <c r="B190" s="598">
        <v>2</v>
      </c>
      <c r="C190" s="598">
        <v>8</v>
      </c>
      <c r="D190" s="598">
        <v>1</v>
      </c>
      <c r="E190" s="598" t="s">
        <v>284</v>
      </c>
      <c r="F190" s="599" t="s">
        <v>1913</v>
      </c>
      <c r="G190" s="43">
        <f>+[29]PPNE5!G190+[30]PPNE5!G190+[31]PPNE5!G190+[32]PPNE5!G190+[33]PPNE5!G190+[34]PPNE5!G190+[35]PPNE5!G190+[36]PPNE5!G190+[37]PPNE5!G190+[38]PPNE5!G190+[39]PPNE5!G190+[40]PPNE5!G190+[41]PPNE5!G190+[42]PPNE5!G190+[43]PPNE5!G190+[44]PPNE5!G190</f>
        <v>0</v>
      </c>
      <c r="H190" s="43">
        <f>+[29]PPNE5!H190+[30]PPNE5!H190+[31]PPNE5!H190+[32]PPNE5!H190+[33]PPNE5!H190+[34]PPNE5!H190+[35]PPNE5!H190+[36]PPNE5!H190+[37]PPNE5!H190+[38]PPNE5!H190+[39]PPNE5!H190+[40]PPNE5!H190+[41]PPNE5!H190+[42]PPNE5!H190+[43]PPNE5!H190+[44]PPNE5!H190</f>
        <v>276600</v>
      </c>
      <c r="I190" s="43">
        <f>+[29]PPNE5!I190+[30]PPNE5!I190+[31]PPNE5!I190+[32]PPNE5!I190+[33]PPNE5!I190+[34]PPNE5!I190+[35]PPNE5!I190+[36]PPNE5!I190+[37]PPNE5!I190+[38]PPNE5!I190+[39]PPNE5!I190+[40]PPNE5!I190+[41]PPNE5!I190+[42]PPNE5!I190+[43]PPNE5!I190+[44]PPNE5!I190</f>
        <v>0</v>
      </c>
      <c r="J190" s="71">
        <f>SUBTOTAL(9,G190:I190)</f>
        <v>276600</v>
      </c>
      <c r="K190" s="72">
        <f>IFERROR(J190/$J$18*100,"0.00")</f>
        <v>9.621259125433634E-3</v>
      </c>
    </row>
    <row r="191" spans="1:11" ht="12.75" x14ac:dyDescent="0.2">
      <c r="A191" s="594">
        <v>2</v>
      </c>
      <c r="B191" s="595">
        <v>2</v>
      </c>
      <c r="C191" s="595">
        <v>8</v>
      </c>
      <c r="D191" s="595">
        <v>2</v>
      </c>
      <c r="E191" s="595"/>
      <c r="F191" s="602" t="s">
        <v>1914</v>
      </c>
      <c r="G191" s="41">
        <f>G192+G193</f>
        <v>423436.4</v>
      </c>
      <c r="H191" s="41">
        <f>H192+H193</f>
        <v>197939.6</v>
      </c>
      <c r="I191" s="41">
        <f>I192+I193</f>
        <v>0</v>
      </c>
      <c r="J191" s="41">
        <f>J192+J193</f>
        <v>621376</v>
      </c>
      <c r="K191" s="42">
        <f>K192+K193</f>
        <v>2.1613953399585863E-2</v>
      </c>
    </row>
    <row r="192" spans="1:11" ht="12.75" x14ac:dyDescent="0.2">
      <c r="A192" s="597">
        <v>2</v>
      </c>
      <c r="B192" s="598">
        <v>2</v>
      </c>
      <c r="C192" s="598">
        <v>8</v>
      </c>
      <c r="D192" s="598">
        <v>2</v>
      </c>
      <c r="E192" s="598" t="s">
        <v>284</v>
      </c>
      <c r="F192" s="599" t="s">
        <v>1915</v>
      </c>
      <c r="G192" s="43">
        <f>+[29]PPNE5!G192+[30]PPNE5!G192+[31]PPNE5!G192+[32]PPNE5!G192+[33]PPNE5!G192+[34]PPNE5!G192+[35]PPNE5!G192+[36]PPNE5!G192+[37]PPNE5!G192+[38]PPNE5!G192+[39]PPNE5!G192+[40]PPNE5!G192+[41]PPNE5!G192+[42]PPNE5!G192+[43]PPNE5!G192+[44]PPNE5!G192</f>
        <v>315956.40000000002</v>
      </c>
      <c r="H192" s="43">
        <f>+[29]PPNE5!H192+[30]PPNE5!H192+[31]PPNE5!H192+[32]PPNE5!H192+[33]PPNE5!H192+[34]PPNE5!H192+[35]PPNE5!H192+[36]PPNE5!H192+[37]PPNE5!H192+[38]PPNE5!H192+[39]PPNE5!H192+[40]PPNE5!H192+[41]PPNE5!H192+[42]PPNE5!H192+[43]PPNE5!H192+[44]PPNE5!H192</f>
        <v>171199.6</v>
      </c>
      <c r="I192" s="43">
        <f>+[29]PPNE5!I192+[30]PPNE5!I192+[31]PPNE5!I192+[32]PPNE5!I192+[33]PPNE5!I192+[34]PPNE5!I192+[35]PPNE5!I192+[36]PPNE5!I192+[37]PPNE5!I192+[38]PPNE5!I192+[39]PPNE5!I192+[40]PPNE5!I192+[41]PPNE5!I192+[42]PPNE5!I192+[43]PPNE5!I192+[44]PPNE5!I192</f>
        <v>0</v>
      </c>
      <c r="J192" s="71">
        <f>SUBTOTAL(9,G192:I192)</f>
        <v>487156</v>
      </c>
      <c r="K192" s="72">
        <f>IFERROR(J192/$J$18*100,"0.00")</f>
        <v>1.6945242626571756E-2</v>
      </c>
    </row>
    <row r="193" spans="1:11" ht="12.75" x14ac:dyDescent="0.2">
      <c r="A193" s="597">
        <v>2</v>
      </c>
      <c r="B193" s="598">
        <v>2</v>
      </c>
      <c r="C193" s="598">
        <v>8</v>
      </c>
      <c r="D193" s="598">
        <v>2</v>
      </c>
      <c r="E193" s="598" t="s">
        <v>285</v>
      </c>
      <c r="F193" s="599" t="s">
        <v>1916</v>
      </c>
      <c r="G193" s="43">
        <f>+[29]PPNE5!G193+[30]PPNE5!G193+[31]PPNE5!G193+[32]PPNE5!G193+[33]PPNE5!G193+[34]PPNE5!G193+[35]PPNE5!G193+[36]PPNE5!G193+[37]PPNE5!G193+[38]PPNE5!G193+[39]PPNE5!G193+[40]PPNE5!G193+[41]PPNE5!G193+[42]PPNE5!G193+[43]PPNE5!G193+[44]PPNE5!G193</f>
        <v>107480</v>
      </c>
      <c r="H193" s="43">
        <f>+[29]PPNE5!H193+[30]PPNE5!H193+[31]PPNE5!H193+[32]PPNE5!H193+[33]PPNE5!H193+[34]PPNE5!H193+[35]PPNE5!H193+[36]PPNE5!H193+[37]PPNE5!H193+[38]PPNE5!H193+[39]PPNE5!H193+[40]PPNE5!H193+[41]PPNE5!H193+[42]PPNE5!H193+[43]PPNE5!H193+[44]PPNE5!H193</f>
        <v>26740</v>
      </c>
      <c r="I193" s="43">
        <f>+[29]PPNE5!I193+[30]PPNE5!I193+[31]PPNE5!I193+[32]PPNE5!I193+[33]PPNE5!I193+[34]PPNE5!I193+[35]PPNE5!I193+[36]PPNE5!I193+[37]PPNE5!I193+[38]PPNE5!I193+[39]PPNE5!I193+[40]PPNE5!I193+[41]PPNE5!I193+[42]PPNE5!I193+[43]PPNE5!I193+[44]PPNE5!I193</f>
        <v>0</v>
      </c>
      <c r="J193" s="71">
        <f>SUBTOTAL(9,G193:I193)</f>
        <v>134220</v>
      </c>
      <c r="K193" s="72">
        <f>IFERROR(J193/$J$18*100,"0.00")</f>
        <v>4.668710773014108E-3</v>
      </c>
    </row>
    <row r="194" spans="1:11" ht="12.75" x14ac:dyDescent="0.2">
      <c r="A194" s="594">
        <v>2</v>
      </c>
      <c r="B194" s="595">
        <v>2</v>
      </c>
      <c r="C194" s="595">
        <v>8</v>
      </c>
      <c r="D194" s="595">
        <v>3</v>
      </c>
      <c r="E194" s="595"/>
      <c r="F194" s="602" t="s">
        <v>152</v>
      </c>
      <c r="G194" s="41">
        <f>G195</f>
        <v>208476.4</v>
      </c>
      <c r="H194" s="41">
        <f>H195</f>
        <v>144459.6</v>
      </c>
      <c r="I194" s="41">
        <f>I195</f>
        <v>0</v>
      </c>
      <c r="J194" s="41">
        <f>J195</f>
        <v>352936</v>
      </c>
      <c r="K194" s="42">
        <f>K195</f>
        <v>1.2276531853557647E-2</v>
      </c>
    </row>
    <row r="195" spans="1:11" ht="12.75" x14ac:dyDescent="0.2">
      <c r="A195" s="597">
        <v>2</v>
      </c>
      <c r="B195" s="598">
        <v>2</v>
      </c>
      <c r="C195" s="598">
        <v>8</v>
      </c>
      <c r="D195" s="598">
        <v>3</v>
      </c>
      <c r="E195" s="598" t="s">
        <v>284</v>
      </c>
      <c r="F195" s="614" t="s">
        <v>152</v>
      </c>
      <c r="G195" s="43">
        <f>+[29]PPNE5!G195+[30]PPNE5!G195+[31]PPNE5!G195+[32]PPNE5!G195+[33]PPNE5!G195+[34]PPNE5!G195+[35]PPNE5!G195+[36]PPNE5!G195+[37]PPNE5!G195+[38]PPNE5!G195+[39]PPNE5!G195+[40]PPNE5!G195+[41]PPNE5!G195+[42]PPNE5!G195+[43]PPNE5!G195+[44]PPNE5!G195</f>
        <v>208476.4</v>
      </c>
      <c r="H195" s="43">
        <f>+[29]PPNE5!H195+[30]PPNE5!H195+[31]PPNE5!H195+[32]PPNE5!H195+[33]PPNE5!H195+[34]PPNE5!H195+[35]PPNE5!H195+[36]PPNE5!H195+[37]PPNE5!H195+[38]PPNE5!H195+[39]PPNE5!H195+[40]PPNE5!H195+[41]PPNE5!H195+[42]PPNE5!H195+[43]PPNE5!H195+[44]PPNE5!H195</f>
        <v>144459.6</v>
      </c>
      <c r="I195" s="43">
        <f>+[29]PPNE5!I195+[30]PPNE5!I195+[31]PPNE5!I195+[32]PPNE5!I195+[33]PPNE5!I195+[34]PPNE5!I195+[35]PPNE5!I195+[36]PPNE5!I195+[37]PPNE5!I195+[38]PPNE5!I195+[39]PPNE5!I195+[40]PPNE5!I195+[41]PPNE5!I195+[42]PPNE5!I195+[43]PPNE5!I195+[44]PPNE5!I195</f>
        <v>0</v>
      </c>
      <c r="J195" s="71">
        <f>SUBTOTAL(9,G195:I195)</f>
        <v>352936</v>
      </c>
      <c r="K195" s="72">
        <f>IFERROR(J195/$J$18*100,"0.00")</f>
        <v>1.2276531853557647E-2</v>
      </c>
    </row>
    <row r="196" spans="1:11" ht="12.75" x14ac:dyDescent="0.2">
      <c r="A196" s="594">
        <v>2</v>
      </c>
      <c r="B196" s="595">
        <v>2</v>
      </c>
      <c r="C196" s="595">
        <v>8</v>
      </c>
      <c r="D196" s="595">
        <v>4</v>
      </c>
      <c r="E196" s="595"/>
      <c r="F196" s="602" t="s">
        <v>153</v>
      </c>
      <c r="G196" s="41">
        <f>G197</f>
        <v>0</v>
      </c>
      <c r="H196" s="41">
        <f>H197</f>
        <v>264088</v>
      </c>
      <c r="I196" s="41">
        <f>I197</f>
        <v>0</v>
      </c>
      <c r="J196" s="41">
        <f>J197</f>
        <v>264088</v>
      </c>
      <c r="K196" s="42">
        <f>K197</f>
        <v>9.1860415036786602E-3</v>
      </c>
    </row>
    <row r="197" spans="1:11" ht="12.75" x14ac:dyDescent="0.2">
      <c r="A197" s="597">
        <v>2</v>
      </c>
      <c r="B197" s="598">
        <v>2</v>
      </c>
      <c r="C197" s="598">
        <v>8</v>
      </c>
      <c r="D197" s="598">
        <v>4</v>
      </c>
      <c r="E197" s="598" t="s">
        <v>284</v>
      </c>
      <c r="F197" s="599" t="s">
        <v>153</v>
      </c>
      <c r="G197" s="43">
        <f>+[29]PPNE5!G197+[30]PPNE5!G197+[31]PPNE5!G197+[32]PPNE5!G197+[33]PPNE5!G197+[34]PPNE5!G197+[35]PPNE5!G197+[36]PPNE5!G197+[37]PPNE5!G197+[38]PPNE5!G197+[39]PPNE5!G197+[40]PPNE5!G197+[41]PPNE5!G197+[42]PPNE5!G197+[43]PPNE5!G197+[44]PPNE5!G197</f>
        <v>0</v>
      </c>
      <c r="H197" s="43">
        <f>+[29]PPNE5!H197+[30]PPNE5!H197+[31]PPNE5!H197+[32]PPNE5!H197+[33]PPNE5!H197+[34]PPNE5!H197+[35]PPNE5!H197+[36]PPNE5!H197+[37]PPNE5!H197+[38]PPNE5!H197+[39]PPNE5!H197+[40]PPNE5!H197+[41]PPNE5!H197+[42]PPNE5!H197+[43]PPNE5!H197+[44]PPNE5!H197</f>
        <v>264088</v>
      </c>
      <c r="I197" s="43">
        <f>+[29]PPNE5!I197+[30]PPNE5!I197+[31]PPNE5!I197+[32]PPNE5!I197+[33]PPNE5!I197+[34]PPNE5!I197+[35]PPNE5!I197+[36]PPNE5!I197+[37]PPNE5!I197+[38]PPNE5!I197+[39]PPNE5!I197+[40]PPNE5!I197+[41]PPNE5!I197+[42]PPNE5!I197+[43]PPNE5!I197+[44]PPNE5!I197</f>
        <v>0</v>
      </c>
      <c r="J197" s="71">
        <f>SUBTOTAL(9,G197:I197)</f>
        <v>264088</v>
      </c>
      <c r="K197" s="72">
        <f>IFERROR(J197/$J$18*100,"0.00")</f>
        <v>9.1860415036786602E-3</v>
      </c>
    </row>
    <row r="198" spans="1:11" ht="12.75" x14ac:dyDescent="0.2">
      <c r="A198" s="594">
        <v>2</v>
      </c>
      <c r="B198" s="595">
        <v>2</v>
      </c>
      <c r="C198" s="595">
        <v>8</v>
      </c>
      <c r="D198" s="595">
        <v>5</v>
      </c>
      <c r="E198" s="595"/>
      <c r="F198" s="602" t="s">
        <v>154</v>
      </c>
      <c r="G198" s="41">
        <f>SUM(G199:G201)</f>
        <v>89900</v>
      </c>
      <c r="H198" s="41">
        <f>SUM(H199:H201)</f>
        <v>6014780.5800000001</v>
      </c>
      <c r="I198" s="41">
        <f>SUM(I199:I201)</f>
        <v>0</v>
      </c>
      <c r="J198" s="41">
        <f>SUM(J199:J201)</f>
        <v>6104680.5800000001</v>
      </c>
      <c r="K198" s="42">
        <f>SUM(K199:K201)</f>
        <v>0.21234531358706613</v>
      </c>
    </row>
    <row r="199" spans="1:11" ht="12.75" x14ac:dyDescent="0.2">
      <c r="A199" s="597">
        <v>2</v>
      </c>
      <c r="B199" s="598">
        <v>2</v>
      </c>
      <c r="C199" s="598">
        <v>8</v>
      </c>
      <c r="D199" s="598">
        <v>5</v>
      </c>
      <c r="E199" s="598" t="s">
        <v>284</v>
      </c>
      <c r="F199" s="599" t="s">
        <v>155</v>
      </c>
      <c r="G199" s="43">
        <f>+[29]PPNE5!G199+[30]PPNE5!G199+[31]PPNE5!G199+[32]PPNE5!G199+[33]PPNE5!G199+[34]PPNE5!G199+[35]PPNE5!G199+[36]PPNE5!G199+[37]PPNE5!G199+[38]PPNE5!G199+[39]PPNE5!G199+[40]PPNE5!G199+[41]PPNE5!G199+[42]PPNE5!G199+[43]PPNE5!G199+[44]PPNE5!G199</f>
        <v>0</v>
      </c>
      <c r="H199" s="43">
        <f>+[29]PPNE5!H199+[30]PPNE5!H199+[31]PPNE5!H199+[32]PPNE5!H199+[33]PPNE5!H199+[34]PPNE5!H199+[35]PPNE5!H199+[36]PPNE5!H199+[37]PPNE5!H199+[38]PPNE5!H199+[39]PPNE5!H199+[40]PPNE5!H199+[41]PPNE5!H199+[42]PPNE5!H199+[43]PPNE5!H199+[44]PPNE5!H199</f>
        <v>100000</v>
      </c>
      <c r="I199" s="43">
        <f>+[29]PPNE5!I199+[30]PPNE5!I199+[31]PPNE5!I199+[32]PPNE5!I199+[33]PPNE5!I199+[34]PPNE5!I199+[35]PPNE5!I199+[36]PPNE5!I199+[37]PPNE5!I199+[38]PPNE5!I199+[39]PPNE5!I199+[40]PPNE5!I199+[41]PPNE5!I199+[42]PPNE5!I199+[43]PPNE5!I199+[44]PPNE5!I199</f>
        <v>0</v>
      </c>
      <c r="J199" s="71">
        <f>SUBTOTAL(9,G199:I199)</f>
        <v>100000</v>
      </c>
      <c r="K199" s="72">
        <f>IFERROR(J199/$J$18*100,"0.00")</f>
        <v>3.4784017083997233E-3</v>
      </c>
    </row>
    <row r="200" spans="1:11" ht="12.75" x14ac:dyDescent="0.2">
      <c r="A200" s="597">
        <v>2</v>
      </c>
      <c r="B200" s="598">
        <v>2</v>
      </c>
      <c r="C200" s="598">
        <v>8</v>
      </c>
      <c r="D200" s="598">
        <v>5</v>
      </c>
      <c r="E200" s="598" t="s">
        <v>285</v>
      </c>
      <c r="F200" s="599" t="s">
        <v>156</v>
      </c>
      <c r="G200" s="43">
        <f>+[29]PPNE5!G200+[30]PPNE5!G200+[31]PPNE5!G200+[32]PPNE5!G200+[33]PPNE5!G200+[34]PPNE5!G200+[35]PPNE5!G200+[36]PPNE5!G200+[37]PPNE5!G200+[38]PPNE5!G200+[39]PPNE5!G200+[40]PPNE5!G200+[41]PPNE5!G200+[42]PPNE5!G200+[43]PPNE5!G200+[44]PPNE5!G200</f>
        <v>0</v>
      </c>
      <c r="H200" s="43">
        <f>+[29]PPNE5!H200+[30]PPNE5!H200+[31]PPNE5!H200+[32]PPNE5!H200+[33]PPNE5!H200+[34]PPNE5!H200+[35]PPNE5!H200+[36]PPNE5!H200+[37]PPNE5!H200+[38]PPNE5!H200+[39]PPNE5!H200+[40]PPNE5!H200+[41]PPNE5!H200+[42]PPNE5!H200+[43]PPNE5!H200+[44]PPNE5!H200</f>
        <v>50000</v>
      </c>
      <c r="I200" s="43">
        <f>+[29]PPNE5!I200+[30]PPNE5!I200+[31]PPNE5!I200+[32]PPNE5!I200+[33]PPNE5!I200+[34]PPNE5!I200+[35]PPNE5!I200+[36]PPNE5!I200+[37]PPNE5!I200+[38]PPNE5!I200+[39]PPNE5!I200+[40]PPNE5!I200+[41]PPNE5!I200+[42]PPNE5!I200+[43]PPNE5!I200+[44]PPNE5!I200</f>
        <v>0</v>
      </c>
      <c r="J200" s="71">
        <f>SUBTOTAL(9,G200:I200)</f>
        <v>50000</v>
      </c>
      <c r="K200" s="72">
        <f>IFERROR(J200/$J$18*100,"0.00")</f>
        <v>1.7392008541998617E-3</v>
      </c>
    </row>
    <row r="201" spans="1:11" ht="12.75" x14ac:dyDescent="0.2">
      <c r="A201" s="597">
        <v>2</v>
      </c>
      <c r="B201" s="598">
        <v>2</v>
      </c>
      <c r="C201" s="598">
        <v>8</v>
      </c>
      <c r="D201" s="598">
        <v>5</v>
      </c>
      <c r="E201" s="598" t="s">
        <v>286</v>
      </c>
      <c r="F201" s="599" t="s">
        <v>290</v>
      </c>
      <c r="G201" s="43">
        <f>+[29]PPNE5!G201+[30]PPNE5!G201+[31]PPNE5!G201+[32]PPNE5!G201+[33]PPNE5!G201+[34]PPNE5!G201+[35]PPNE5!G201+[36]PPNE5!G201+[37]PPNE5!G201+[38]PPNE5!G201+[39]PPNE5!G201+[40]PPNE5!G201+[41]PPNE5!G201+[42]PPNE5!G201+[43]PPNE5!G201+[44]PPNE5!G201</f>
        <v>89900</v>
      </c>
      <c r="H201" s="43">
        <f>+[29]PPNE5!H201+[30]PPNE5!H201+[31]PPNE5!H201+[32]PPNE5!H201+[33]PPNE5!H201+[34]PPNE5!H201+[35]PPNE5!H201+[36]PPNE5!H201+[37]PPNE5!H201+[38]PPNE5!H201+[39]PPNE5!H201+[40]PPNE5!H201+[41]PPNE5!H201+[42]PPNE5!H201+[43]PPNE5!H201+[44]PPNE5!H201</f>
        <v>5864780.5800000001</v>
      </c>
      <c r="I201" s="43">
        <f>+[29]PPNE5!I201+[30]PPNE5!I201+[31]PPNE5!I201+[32]PPNE5!I201+[33]PPNE5!I201+[34]PPNE5!I201+[35]PPNE5!I201+[36]PPNE5!I201+[37]PPNE5!I201+[38]PPNE5!I201+[39]PPNE5!I201+[40]PPNE5!I201+[41]PPNE5!I201+[42]PPNE5!I201+[43]PPNE5!I201+[44]PPNE5!I201</f>
        <v>0</v>
      </c>
      <c r="J201" s="71">
        <f>SUBTOTAL(9,G201:I201)</f>
        <v>5954680.5800000001</v>
      </c>
      <c r="K201" s="72">
        <f>IFERROR(J201/$J$18*100,"0.00")</f>
        <v>0.20712771102446653</v>
      </c>
    </row>
    <row r="202" spans="1:11" ht="12.75" x14ac:dyDescent="0.2">
      <c r="A202" s="594">
        <v>2</v>
      </c>
      <c r="B202" s="595">
        <v>2</v>
      </c>
      <c r="C202" s="595">
        <v>8</v>
      </c>
      <c r="D202" s="595">
        <v>6</v>
      </c>
      <c r="E202" s="595"/>
      <c r="F202" s="602" t="s">
        <v>1917</v>
      </c>
      <c r="G202" s="41">
        <f>SUM(G203:G206)</f>
        <v>64900</v>
      </c>
      <c r="H202" s="41">
        <f>SUM(H203:H206)</f>
        <v>1903333.14</v>
      </c>
      <c r="I202" s="41">
        <f>SUM(I203:I206)</f>
        <v>0</v>
      </c>
      <c r="J202" s="41">
        <f>SUM(J203:J206)</f>
        <v>1968233.14</v>
      </c>
      <c r="K202" s="42">
        <f>SUM(K203:K206)</f>
        <v>6.8463055167049508E-2</v>
      </c>
    </row>
    <row r="203" spans="1:11" ht="12.75" x14ac:dyDescent="0.2">
      <c r="A203" s="597">
        <v>2</v>
      </c>
      <c r="B203" s="598">
        <v>2</v>
      </c>
      <c r="C203" s="598">
        <v>8</v>
      </c>
      <c r="D203" s="598">
        <v>6</v>
      </c>
      <c r="E203" s="598" t="s">
        <v>284</v>
      </c>
      <c r="F203" s="599" t="s">
        <v>323</v>
      </c>
      <c r="G203" s="43">
        <f>+[29]PPNE5!G203+[30]PPNE5!G203+[31]PPNE5!G203+[32]PPNE5!G203+[33]PPNE5!G203+[34]PPNE5!G203+[35]PPNE5!G203+[36]PPNE5!G203+[37]PPNE5!G203+[38]PPNE5!G203+[39]PPNE5!G203+[40]PPNE5!G203+[41]PPNE5!G203+[42]PPNE5!G203+[43]PPNE5!G203+[44]PPNE5!G203</f>
        <v>0</v>
      </c>
      <c r="H203" s="43">
        <f>+[29]PPNE5!H203+[30]PPNE5!H203+[31]PPNE5!H203+[32]PPNE5!H203+[33]PPNE5!H203+[34]PPNE5!H203+[35]PPNE5!H203+[36]PPNE5!H203+[37]PPNE5!H203+[38]PPNE5!H203+[39]PPNE5!H203+[40]PPNE5!H203+[41]PPNE5!H203+[42]PPNE5!H203+[43]PPNE5!H203+[44]PPNE5!H203</f>
        <v>230000</v>
      </c>
      <c r="I203" s="43">
        <f>+[29]PPNE5!I203+[30]PPNE5!I203+[31]PPNE5!I203+[32]PPNE5!I203+[33]PPNE5!I203+[34]PPNE5!I203+[35]PPNE5!I203+[36]PPNE5!I203+[37]PPNE5!I203+[38]PPNE5!I203+[39]PPNE5!I203+[40]PPNE5!I203+[41]PPNE5!I203+[42]PPNE5!I203+[43]PPNE5!I203+[44]PPNE5!I203</f>
        <v>0</v>
      </c>
      <c r="J203" s="71">
        <f>SUBTOTAL(9,G203:I203)</f>
        <v>230000</v>
      </c>
      <c r="K203" s="72">
        <f>IFERROR(J203/$J$18*100,"0.00")</f>
        <v>8.0003239293193629E-3</v>
      </c>
    </row>
    <row r="204" spans="1:11" ht="12.75" x14ac:dyDescent="0.2">
      <c r="A204" s="597">
        <v>2</v>
      </c>
      <c r="B204" s="598">
        <v>2</v>
      </c>
      <c r="C204" s="598">
        <v>8</v>
      </c>
      <c r="D204" s="598">
        <v>6</v>
      </c>
      <c r="E204" s="598" t="s">
        <v>285</v>
      </c>
      <c r="F204" s="599" t="s">
        <v>157</v>
      </c>
      <c r="G204" s="43">
        <f>+[29]PPNE5!G204+[30]PPNE5!G204+[31]PPNE5!G204+[32]PPNE5!G204+[33]PPNE5!G204+[34]PPNE5!G204+[35]PPNE5!G204+[36]PPNE5!G204+[37]PPNE5!G204+[38]PPNE5!G204+[39]PPNE5!G204+[40]PPNE5!G204+[41]PPNE5!G204+[42]PPNE5!G204+[43]PPNE5!G204+[44]PPNE5!G204</f>
        <v>0</v>
      </c>
      <c r="H204" s="43">
        <f>+[29]PPNE5!H204+[30]PPNE5!H204+[31]PPNE5!H204+[32]PPNE5!H204+[33]PPNE5!H204+[34]PPNE5!H204+[35]PPNE5!H204+[36]PPNE5!H204+[37]PPNE5!H204+[38]PPNE5!H204+[39]PPNE5!H204+[40]PPNE5!H204+[41]PPNE5!H204+[42]PPNE5!H204+[43]PPNE5!H204+[44]PPNE5!H204</f>
        <v>70000</v>
      </c>
      <c r="I204" s="43">
        <f>+[29]PPNE5!I204+[30]PPNE5!I204+[31]PPNE5!I204+[32]PPNE5!I204+[33]PPNE5!I204+[34]PPNE5!I204+[35]PPNE5!I204+[36]PPNE5!I204+[37]PPNE5!I204+[38]PPNE5!I204+[39]PPNE5!I204+[40]PPNE5!I204+[41]PPNE5!I204+[42]PPNE5!I204+[43]PPNE5!I204+[44]PPNE5!I204</f>
        <v>0</v>
      </c>
      <c r="J204" s="71">
        <f>SUBTOTAL(9,G204:I204)</f>
        <v>70000</v>
      </c>
      <c r="K204" s="72">
        <f>IFERROR(J204/$J$18*100,"0.00")</f>
        <v>2.4348811958798061E-3</v>
      </c>
    </row>
    <row r="205" spans="1:11" ht="12.75" x14ac:dyDescent="0.2">
      <c r="A205" s="597">
        <v>2</v>
      </c>
      <c r="B205" s="598">
        <v>2</v>
      </c>
      <c r="C205" s="598">
        <v>8</v>
      </c>
      <c r="D205" s="598">
        <v>6</v>
      </c>
      <c r="E205" s="598" t="s">
        <v>286</v>
      </c>
      <c r="F205" s="599" t="s">
        <v>158</v>
      </c>
      <c r="G205" s="43">
        <f>+[29]PPNE5!G205+[30]PPNE5!G205+[31]PPNE5!G205+[32]PPNE5!G205+[33]PPNE5!G205+[34]PPNE5!G205+[35]PPNE5!G205+[36]PPNE5!G205+[37]PPNE5!G205+[38]PPNE5!G205+[39]PPNE5!G205+[40]PPNE5!G205+[41]PPNE5!G205+[42]PPNE5!G205+[43]PPNE5!G205+[44]PPNE5!G205</f>
        <v>64900</v>
      </c>
      <c r="H205" s="43">
        <f>+[29]PPNE5!H205+[30]PPNE5!H205+[31]PPNE5!H205+[32]PPNE5!H205+[33]PPNE5!H205+[34]PPNE5!H205+[35]PPNE5!H205+[36]PPNE5!H205+[37]PPNE5!H205+[38]PPNE5!H205+[39]PPNE5!H205+[40]PPNE5!H205+[41]PPNE5!H205+[42]PPNE5!H205+[43]PPNE5!H205+[44]PPNE5!H205</f>
        <v>0</v>
      </c>
      <c r="I205" s="43">
        <f>+[29]PPNE5!I205+[30]PPNE5!I205+[31]PPNE5!I205+[32]PPNE5!I205+[33]PPNE5!I205+[34]PPNE5!I205+[35]PPNE5!I205+[36]PPNE5!I205+[37]PPNE5!I205+[38]PPNE5!I205+[39]PPNE5!I205+[40]PPNE5!I205+[41]PPNE5!I205+[42]PPNE5!I205+[43]PPNE5!I205+[44]PPNE5!I205</f>
        <v>0</v>
      </c>
      <c r="J205" s="71">
        <f>SUBTOTAL(9,G205:I205)</f>
        <v>64900</v>
      </c>
      <c r="K205" s="72">
        <f>IFERROR(J205/$J$18*100,"0.00")</f>
        <v>2.2574827087514203E-3</v>
      </c>
    </row>
    <row r="206" spans="1:11" ht="12.75" x14ac:dyDescent="0.2">
      <c r="A206" s="597">
        <v>2</v>
      </c>
      <c r="B206" s="598">
        <v>2</v>
      </c>
      <c r="C206" s="598">
        <v>8</v>
      </c>
      <c r="D206" s="598">
        <v>6</v>
      </c>
      <c r="E206" s="598" t="s">
        <v>287</v>
      </c>
      <c r="F206" s="599" t="s">
        <v>159</v>
      </c>
      <c r="G206" s="43">
        <f>+[29]PPNE5!G206+[30]PPNE5!G206+[31]PPNE5!G206+[32]PPNE5!G206+[33]PPNE5!G206+[34]PPNE5!G206+[35]PPNE5!G206+[36]PPNE5!G206+[37]PPNE5!G206+[38]PPNE5!G206+[39]PPNE5!G206+[40]PPNE5!G206+[41]PPNE5!G206+[42]PPNE5!G206+[43]PPNE5!G206+[44]PPNE5!G206</f>
        <v>0</v>
      </c>
      <c r="H206" s="43">
        <f>+[29]PPNE5!H206+[30]PPNE5!H206+[31]PPNE5!H206+[32]PPNE5!H206+[33]PPNE5!H206+[34]PPNE5!H206+[35]PPNE5!H206+[36]PPNE5!H206+[37]PPNE5!H206+[38]PPNE5!H206+[39]PPNE5!H206+[40]PPNE5!H206+[41]PPNE5!H206+[42]PPNE5!H206+[43]PPNE5!H206+[44]PPNE5!H206</f>
        <v>1603333.14</v>
      </c>
      <c r="I206" s="43">
        <f>+[29]PPNE5!I206+[30]PPNE5!I206+[31]PPNE5!I206+[32]PPNE5!I206+[33]PPNE5!I206+[34]PPNE5!I206+[35]PPNE5!I206+[36]PPNE5!I206+[37]PPNE5!I206+[38]PPNE5!I206+[39]PPNE5!I206+[40]PPNE5!I206+[41]PPNE5!I206+[42]PPNE5!I206+[43]PPNE5!I206+[44]PPNE5!I206</f>
        <v>0</v>
      </c>
      <c r="J206" s="71">
        <f>SUBTOTAL(9,G206:I206)</f>
        <v>1603333.14</v>
      </c>
      <c r="K206" s="72">
        <f>IFERROR(J206/$J$18*100,"0.00")</f>
        <v>5.5770367333098918E-2</v>
      </c>
    </row>
    <row r="207" spans="1:11" ht="12.75" x14ac:dyDescent="0.2">
      <c r="A207" s="594">
        <v>2</v>
      </c>
      <c r="B207" s="595">
        <v>2</v>
      </c>
      <c r="C207" s="595">
        <v>8</v>
      </c>
      <c r="D207" s="595">
        <v>7</v>
      </c>
      <c r="E207" s="595"/>
      <c r="F207" s="602" t="s">
        <v>160</v>
      </c>
      <c r="G207" s="41">
        <f>SUM(G208:G213)</f>
        <v>3080048.54</v>
      </c>
      <c r="H207" s="41">
        <f>SUM(H208:H213)</f>
        <v>4153711.1073411801</v>
      </c>
      <c r="I207" s="41">
        <f>SUM(I208:I213)</f>
        <v>0</v>
      </c>
      <c r="J207" s="41">
        <f>SUM(J208:J213)</f>
        <v>7233759.6473411806</v>
      </c>
      <c r="K207" s="42">
        <f>SUM(K208:K213)</f>
        <v>0.25161921915464541</v>
      </c>
    </row>
    <row r="208" spans="1:11" ht="12.75" x14ac:dyDescent="0.2">
      <c r="A208" s="597">
        <v>2</v>
      </c>
      <c r="B208" s="598">
        <v>2</v>
      </c>
      <c r="C208" s="598">
        <v>8</v>
      </c>
      <c r="D208" s="598">
        <v>7</v>
      </c>
      <c r="E208" s="598" t="s">
        <v>284</v>
      </c>
      <c r="F208" s="614" t="s">
        <v>324</v>
      </c>
      <c r="G208" s="43">
        <f>+[29]PPNE5!G208+[30]PPNE5!G208+[31]PPNE5!G208+[32]PPNE5!G208+[33]PPNE5!G208+[34]PPNE5!G208+[35]PPNE5!G208+[36]PPNE5!G208+[37]PPNE5!G208+[38]PPNE5!G208+[39]PPNE5!G208+[40]PPNE5!G208+[41]PPNE5!G208+[42]PPNE5!G208+[43]PPNE5!G208+[44]PPNE5!G208</f>
        <v>1540024.27</v>
      </c>
      <c r="H208" s="43">
        <f>+[29]PPNE5!H208+[30]PPNE5!H208+[31]PPNE5!H208+[32]PPNE5!H208+[33]PPNE5!H208+[34]PPNE5!H208+[35]PPNE5!H208+[36]PPNE5!H208+[37]PPNE5!H208+[38]PPNE5!H208+[39]PPNE5!H208+[40]PPNE5!H208+[41]PPNE5!H208+[42]PPNE5!H208+[43]PPNE5!H208+[44]PPNE5!H208</f>
        <v>2076855.55367059</v>
      </c>
      <c r="I208" s="43">
        <f>+[29]PPNE5!I208+[30]PPNE5!I208+[31]PPNE5!I208+[32]PPNE5!I208+[33]PPNE5!I208+[34]PPNE5!I208+[35]PPNE5!I208+[36]PPNE5!I208+[37]PPNE5!I208+[38]PPNE5!I208+[39]PPNE5!I208+[40]PPNE5!I208+[41]PPNE5!I208+[42]PPNE5!I208+[43]PPNE5!I208+[44]PPNE5!I208</f>
        <v>0</v>
      </c>
      <c r="J208" s="71">
        <f t="shared" ref="J208:J213" si="10">SUBTOTAL(9,G208:I208)</f>
        <v>3616879.8236705903</v>
      </c>
      <c r="K208" s="72">
        <f t="shared" ref="K208:K213" si="11">IFERROR(J208/$J$18*100,"0.00")</f>
        <v>0.12580960957732271</v>
      </c>
    </row>
    <row r="209" spans="1:11" ht="12.75" x14ac:dyDescent="0.2">
      <c r="A209" s="597">
        <v>2</v>
      </c>
      <c r="B209" s="598">
        <v>2</v>
      </c>
      <c r="C209" s="598">
        <v>8</v>
      </c>
      <c r="D209" s="598">
        <v>7</v>
      </c>
      <c r="E209" s="598" t="s">
        <v>285</v>
      </c>
      <c r="F209" s="614" t="s">
        <v>161</v>
      </c>
      <c r="G209" s="43">
        <f>+[29]PPNE5!G209+[30]PPNE5!G209+[31]PPNE5!G209+[32]PPNE5!G209+[33]PPNE5!G209+[34]PPNE5!G209+[35]PPNE5!G209+[36]PPNE5!G209+[37]PPNE5!G209+[38]PPNE5!G209+[39]PPNE5!G209+[40]PPNE5!G209+[41]PPNE5!G209+[42]PPNE5!G209+[43]PPNE5!G209+[44]PPNE5!G209</f>
        <v>1540024.27</v>
      </c>
      <c r="H209" s="43">
        <f>+[29]PPNE5!H209+[30]PPNE5!H209+[31]PPNE5!H209+[32]PPNE5!H209+[33]PPNE5!H209+[34]PPNE5!H209+[35]PPNE5!H209+[36]PPNE5!H209+[37]PPNE5!H209+[38]PPNE5!H209+[39]PPNE5!H209+[40]PPNE5!H209+[41]PPNE5!H209+[42]PPNE5!H209+[43]PPNE5!H209+[44]PPNE5!H209</f>
        <v>2076855.55367059</v>
      </c>
      <c r="I209" s="43">
        <f>+[29]PPNE5!I209+[30]PPNE5!I209+[31]PPNE5!I209+[32]PPNE5!I209+[33]PPNE5!I209+[34]PPNE5!I209+[35]PPNE5!I209+[36]PPNE5!I209+[37]PPNE5!I209+[38]PPNE5!I209+[39]PPNE5!I209+[40]PPNE5!I209+[41]PPNE5!I209+[42]PPNE5!I209+[43]PPNE5!I209+[44]PPNE5!I209</f>
        <v>0</v>
      </c>
      <c r="J209" s="71">
        <f t="shared" si="10"/>
        <v>3616879.8236705903</v>
      </c>
      <c r="K209" s="72">
        <f t="shared" si="11"/>
        <v>0.12580960957732271</v>
      </c>
    </row>
    <row r="210" spans="1:11" ht="12.75" x14ac:dyDescent="0.2">
      <c r="A210" s="597">
        <v>2</v>
      </c>
      <c r="B210" s="598">
        <v>2</v>
      </c>
      <c r="C210" s="598">
        <v>8</v>
      </c>
      <c r="D210" s="598">
        <v>7</v>
      </c>
      <c r="E210" s="598" t="s">
        <v>286</v>
      </c>
      <c r="F210" s="614" t="s">
        <v>162</v>
      </c>
      <c r="G210" s="43">
        <f>+[29]PPNE5!G210+[30]PPNE5!G210+[31]PPNE5!G210+[32]PPNE5!G210+[33]PPNE5!G210+[34]PPNE5!G210+[35]PPNE5!G210+[36]PPNE5!G210+[37]PPNE5!G210+[38]PPNE5!G210+[39]PPNE5!G210+[40]PPNE5!G210+[41]PPNE5!G210+[42]PPNE5!G210+[43]PPNE5!G210+[44]PPNE5!G210</f>
        <v>0</v>
      </c>
      <c r="H210" s="43">
        <f>+[29]PPNE5!H210+[30]PPNE5!H210+[31]PPNE5!H210+[32]PPNE5!H210+[33]PPNE5!H210+[34]PPNE5!H210+[35]PPNE5!H210+[36]PPNE5!H210+[37]PPNE5!H210+[38]PPNE5!H210+[39]PPNE5!H210+[40]PPNE5!H210+[41]PPNE5!H210+[42]PPNE5!H210+[43]PPNE5!H210+[44]PPNE5!H210</f>
        <v>0</v>
      </c>
      <c r="I210" s="43">
        <f>+[29]PPNE5!I210+[30]PPNE5!I210+[31]PPNE5!I210+[32]PPNE5!I210+[33]PPNE5!I210+[34]PPNE5!I210+[35]PPNE5!I210+[36]PPNE5!I210+[37]PPNE5!I210+[38]PPNE5!I210+[39]PPNE5!I210+[40]PPNE5!I210+[41]PPNE5!I210+[42]PPNE5!I210+[43]PPNE5!I210+[44]PPNE5!I210</f>
        <v>0</v>
      </c>
      <c r="J210" s="71">
        <f t="shared" si="10"/>
        <v>0</v>
      </c>
      <c r="K210" s="72">
        <f t="shared" si="11"/>
        <v>0</v>
      </c>
    </row>
    <row r="211" spans="1:11" ht="12.75" x14ac:dyDescent="0.2">
      <c r="A211" s="597">
        <v>2</v>
      </c>
      <c r="B211" s="598">
        <v>2</v>
      </c>
      <c r="C211" s="598">
        <v>8</v>
      </c>
      <c r="D211" s="598">
        <v>7</v>
      </c>
      <c r="E211" s="598" t="s">
        <v>287</v>
      </c>
      <c r="F211" s="614" t="s">
        <v>163</v>
      </c>
      <c r="G211" s="43">
        <f>+[29]PPNE5!G211+[30]PPNE5!G211+[31]PPNE5!G211+[32]PPNE5!G211+[33]PPNE5!G211+[34]PPNE5!G211+[35]PPNE5!G211+[36]PPNE5!G211+[37]PPNE5!G211+[38]PPNE5!G211+[39]PPNE5!G211+[40]PPNE5!G211+[41]PPNE5!G211+[42]PPNE5!G211+[43]PPNE5!G211+[44]PPNE5!G211</f>
        <v>0</v>
      </c>
      <c r="H211" s="43">
        <f>+[29]PPNE5!H211+[30]PPNE5!H211+[31]PPNE5!H211+[32]PPNE5!H211+[33]PPNE5!H211+[34]PPNE5!H211+[35]PPNE5!H211+[36]PPNE5!H211+[37]PPNE5!H211+[38]PPNE5!H211+[39]PPNE5!H211+[40]PPNE5!H211+[41]PPNE5!H211+[42]PPNE5!H211+[43]PPNE5!H211+[44]PPNE5!H211</f>
        <v>0</v>
      </c>
      <c r="I211" s="43">
        <f>+[29]PPNE5!I211+[30]PPNE5!I211+[31]PPNE5!I211+[32]PPNE5!I211+[33]PPNE5!I211+[34]PPNE5!I211+[35]PPNE5!I211+[36]PPNE5!I211+[37]PPNE5!I211+[38]PPNE5!I211+[39]PPNE5!I211+[40]PPNE5!I211+[41]PPNE5!I211+[42]PPNE5!I211+[43]PPNE5!I211+[44]PPNE5!I211</f>
        <v>0</v>
      </c>
      <c r="J211" s="71">
        <f t="shared" si="10"/>
        <v>0</v>
      </c>
      <c r="K211" s="72">
        <f t="shared" si="11"/>
        <v>0</v>
      </c>
    </row>
    <row r="212" spans="1:11" ht="12.75" x14ac:dyDescent="0.2">
      <c r="A212" s="597">
        <v>2</v>
      </c>
      <c r="B212" s="598">
        <v>2</v>
      </c>
      <c r="C212" s="598">
        <v>8</v>
      </c>
      <c r="D212" s="598">
        <v>7</v>
      </c>
      <c r="E212" s="598" t="s">
        <v>288</v>
      </c>
      <c r="F212" s="614" t="s">
        <v>164</v>
      </c>
      <c r="G212" s="43">
        <f>+[29]PPNE5!G212+[30]PPNE5!G212+[31]PPNE5!G212+[32]PPNE5!G212+[33]PPNE5!G212+[34]PPNE5!G212+[35]PPNE5!G212+[36]PPNE5!G212+[37]PPNE5!G212+[38]PPNE5!G212+[39]PPNE5!G212+[40]PPNE5!G212+[41]PPNE5!G212+[42]PPNE5!G212+[43]PPNE5!G212+[44]PPNE5!G212</f>
        <v>0</v>
      </c>
      <c r="H212" s="43">
        <f>+[29]PPNE5!H212+[30]PPNE5!H212+[31]PPNE5!H212+[32]PPNE5!H212+[33]PPNE5!H212+[34]PPNE5!H212+[35]PPNE5!H212+[36]PPNE5!H212+[37]PPNE5!H212+[38]PPNE5!H212+[39]PPNE5!H212+[40]PPNE5!H212+[41]PPNE5!H212+[42]PPNE5!H212+[43]PPNE5!H212+[44]PPNE5!H212</f>
        <v>0</v>
      </c>
      <c r="I212" s="43">
        <f>+[29]PPNE5!I212+[30]PPNE5!I212+[31]PPNE5!I212+[32]PPNE5!I212+[33]PPNE5!I212+[34]PPNE5!I212+[35]PPNE5!I212+[36]PPNE5!I212+[37]PPNE5!I212+[38]PPNE5!I212+[39]PPNE5!I212+[40]PPNE5!I212+[41]PPNE5!I212+[42]PPNE5!I212+[43]PPNE5!I212+[44]PPNE5!I212</f>
        <v>0</v>
      </c>
      <c r="J212" s="71">
        <f t="shared" si="10"/>
        <v>0</v>
      </c>
      <c r="K212" s="72">
        <f t="shared" si="11"/>
        <v>0</v>
      </c>
    </row>
    <row r="213" spans="1:11" ht="12.75" x14ac:dyDescent="0.2">
      <c r="A213" s="597">
        <v>2</v>
      </c>
      <c r="B213" s="598">
        <v>2</v>
      </c>
      <c r="C213" s="598">
        <v>8</v>
      </c>
      <c r="D213" s="598">
        <v>7</v>
      </c>
      <c r="E213" s="598" t="s">
        <v>300</v>
      </c>
      <c r="F213" s="614" t="s">
        <v>165</v>
      </c>
      <c r="G213" s="43">
        <f>+[29]PPNE5!G213+[30]PPNE5!G213+[31]PPNE5!G213+[32]PPNE5!G213+[33]PPNE5!G213+[34]PPNE5!G213+[35]PPNE5!G213+[36]PPNE5!G213+[37]PPNE5!G213+[38]PPNE5!G213+[39]PPNE5!G213+[40]PPNE5!G213+[41]PPNE5!G213+[42]PPNE5!G213+[43]PPNE5!G213+[44]PPNE5!G213</f>
        <v>0</v>
      </c>
      <c r="H213" s="43">
        <f>+[29]PPNE5!H213+[30]PPNE5!H213+[31]PPNE5!H213+[32]PPNE5!H213+[33]PPNE5!H213+[34]PPNE5!H213+[35]PPNE5!H213+[36]PPNE5!H213+[37]PPNE5!H213+[38]PPNE5!H213+[39]PPNE5!H213+[40]PPNE5!H213+[41]PPNE5!H213+[42]PPNE5!H213+[43]PPNE5!H213+[44]PPNE5!H213</f>
        <v>0</v>
      </c>
      <c r="I213" s="43">
        <f>+[29]PPNE5!I213+[30]PPNE5!I213+[31]PPNE5!I213+[32]PPNE5!I213+[33]PPNE5!I213+[34]PPNE5!I213+[35]PPNE5!I213+[36]PPNE5!I213+[37]PPNE5!I213+[38]PPNE5!I213+[39]PPNE5!I213+[40]PPNE5!I213+[41]PPNE5!I213+[42]PPNE5!I213+[43]PPNE5!I213+[44]PPNE5!I213</f>
        <v>0</v>
      </c>
      <c r="J213" s="71">
        <f t="shared" si="10"/>
        <v>0</v>
      </c>
      <c r="K213" s="72">
        <f t="shared" si="11"/>
        <v>0</v>
      </c>
    </row>
    <row r="214" spans="1:11" ht="12.75" x14ac:dyDescent="0.2">
      <c r="A214" s="594">
        <v>2</v>
      </c>
      <c r="B214" s="595">
        <v>2</v>
      </c>
      <c r="C214" s="595">
        <v>8</v>
      </c>
      <c r="D214" s="595">
        <v>8</v>
      </c>
      <c r="E214" s="595"/>
      <c r="F214" s="602" t="s">
        <v>166</v>
      </c>
      <c r="G214" s="41">
        <f>SUM(G215:G217)</f>
        <v>0</v>
      </c>
      <c r="H214" s="41">
        <f>SUM(H215:H217)</f>
        <v>0</v>
      </c>
      <c r="I214" s="41">
        <f>SUM(I215:I217)</f>
        <v>0</v>
      </c>
      <c r="J214" s="41">
        <f>SUM(J215:J217)</f>
        <v>0</v>
      </c>
      <c r="K214" s="42">
        <f>SUM(K215:K217)</f>
        <v>0</v>
      </c>
    </row>
    <row r="215" spans="1:11" ht="12.75" x14ac:dyDescent="0.2">
      <c r="A215" s="597">
        <v>2</v>
      </c>
      <c r="B215" s="598">
        <v>2</v>
      </c>
      <c r="C215" s="598">
        <v>8</v>
      </c>
      <c r="D215" s="598">
        <v>8</v>
      </c>
      <c r="E215" s="598" t="s">
        <v>284</v>
      </c>
      <c r="F215" s="614" t="s">
        <v>167</v>
      </c>
      <c r="G215" s="43">
        <f>+[29]PPNE5!G215+[30]PPNE5!G215+[31]PPNE5!G215+[32]PPNE5!G215+[33]PPNE5!G215+[34]PPNE5!G215+[35]PPNE5!G215+[36]PPNE5!G215+[37]PPNE5!G215+[38]PPNE5!G215+[39]PPNE5!G215+[40]PPNE5!G215+[41]PPNE5!G215+[42]PPNE5!G215+[43]PPNE5!G215+[44]PPNE5!G215</f>
        <v>0</v>
      </c>
      <c r="H215" s="43">
        <f>+[29]PPNE5!H215+[30]PPNE5!H215+[31]PPNE5!H215+[32]PPNE5!H215+[33]PPNE5!H215+[34]PPNE5!H215+[35]PPNE5!H215+[36]PPNE5!H215+[37]PPNE5!H215+[38]PPNE5!H215+[39]PPNE5!H215+[40]PPNE5!H215+[41]PPNE5!H215+[42]PPNE5!H215+[43]PPNE5!H215+[44]PPNE5!H215</f>
        <v>0</v>
      </c>
      <c r="I215" s="43">
        <f>+[29]PPNE5!I215+[30]PPNE5!I215+[31]PPNE5!I215+[32]PPNE5!I215+[33]PPNE5!I215+[34]PPNE5!I215+[35]PPNE5!I215+[36]PPNE5!I215+[37]PPNE5!I215+[38]PPNE5!I215+[39]PPNE5!I215+[40]PPNE5!I215+[41]PPNE5!I215+[42]PPNE5!I215+[43]PPNE5!I215+[44]PPNE5!I215</f>
        <v>0</v>
      </c>
      <c r="J215" s="71">
        <f>SUBTOTAL(9,G215:I215)</f>
        <v>0</v>
      </c>
      <c r="K215" s="72">
        <f>IFERROR(J215/$J$18*100,"0.00")</f>
        <v>0</v>
      </c>
    </row>
    <row r="216" spans="1:11" ht="12.75" x14ac:dyDescent="0.2">
      <c r="A216" s="597">
        <v>2</v>
      </c>
      <c r="B216" s="598">
        <v>2</v>
      </c>
      <c r="C216" s="598">
        <v>8</v>
      </c>
      <c r="D216" s="598">
        <v>8</v>
      </c>
      <c r="E216" s="598" t="s">
        <v>285</v>
      </c>
      <c r="F216" s="614" t="s">
        <v>168</v>
      </c>
      <c r="G216" s="43">
        <f>+[29]PPNE5!G216+[30]PPNE5!G216+[31]PPNE5!G216+[32]PPNE5!G216+[33]PPNE5!G216+[34]PPNE5!G216+[35]PPNE5!G216+[36]PPNE5!G216+[37]PPNE5!G216+[38]PPNE5!G216+[39]PPNE5!G216+[40]PPNE5!G216+[41]PPNE5!G216+[42]PPNE5!G216+[43]PPNE5!G216+[44]PPNE5!G216</f>
        <v>0</v>
      </c>
      <c r="H216" s="43">
        <f>+[29]PPNE5!H216+[30]PPNE5!H216+[31]PPNE5!H216+[32]PPNE5!H216+[33]PPNE5!H216+[34]PPNE5!H216+[35]PPNE5!H216+[36]PPNE5!H216+[37]PPNE5!H216+[38]PPNE5!H216+[39]PPNE5!H216+[40]PPNE5!H216+[41]PPNE5!H216+[42]PPNE5!H216+[43]PPNE5!H216+[44]PPNE5!H216</f>
        <v>0</v>
      </c>
      <c r="I216" s="43">
        <f>+[29]PPNE5!I216+[30]PPNE5!I216+[31]PPNE5!I216+[32]PPNE5!I216+[33]PPNE5!I216+[34]PPNE5!I216+[35]PPNE5!I216+[36]PPNE5!I216+[37]PPNE5!I216+[38]PPNE5!I216+[39]PPNE5!I216+[40]PPNE5!I216+[41]PPNE5!I216+[42]PPNE5!I216+[43]PPNE5!I216+[44]PPNE5!I216</f>
        <v>0</v>
      </c>
      <c r="J216" s="71">
        <f>SUBTOTAL(9,G216:I216)</f>
        <v>0</v>
      </c>
      <c r="K216" s="72">
        <f>IFERROR(J216/$J$18*100,"0.00")</f>
        <v>0</v>
      </c>
    </row>
    <row r="217" spans="1:11" ht="12.75" x14ac:dyDescent="0.2">
      <c r="A217" s="597">
        <v>2</v>
      </c>
      <c r="B217" s="598">
        <v>2</v>
      </c>
      <c r="C217" s="598">
        <v>8</v>
      </c>
      <c r="D217" s="598">
        <v>8</v>
      </c>
      <c r="E217" s="598" t="s">
        <v>286</v>
      </c>
      <c r="F217" s="614" t="s">
        <v>169</v>
      </c>
      <c r="G217" s="43">
        <f>+[29]PPNE5!G217+[30]PPNE5!G217+[31]PPNE5!G217+[32]PPNE5!G217+[33]PPNE5!G217+[34]PPNE5!G217+[35]PPNE5!G217+[36]PPNE5!G217+[37]PPNE5!G217+[38]PPNE5!G217+[39]PPNE5!G217+[40]PPNE5!G217+[41]PPNE5!G217+[42]PPNE5!G217+[43]PPNE5!G217+[44]PPNE5!G217</f>
        <v>0</v>
      </c>
      <c r="H217" s="43">
        <f>+[29]PPNE5!H217+[30]PPNE5!H217+[31]PPNE5!H217+[32]PPNE5!H217+[33]PPNE5!H217+[34]PPNE5!H217+[35]PPNE5!H217+[36]PPNE5!H217+[37]PPNE5!H217+[38]PPNE5!H217+[39]PPNE5!H217+[40]PPNE5!H217+[41]PPNE5!H217+[42]PPNE5!H217+[43]PPNE5!H217+[44]PPNE5!H217</f>
        <v>0</v>
      </c>
      <c r="I217" s="43">
        <f>+[29]PPNE5!I217+[30]PPNE5!I217+[31]PPNE5!I217+[32]PPNE5!I217+[33]PPNE5!I217+[34]PPNE5!I217+[35]PPNE5!I217+[36]PPNE5!I217+[37]PPNE5!I217+[38]PPNE5!I217+[39]PPNE5!I217+[40]PPNE5!I217+[41]PPNE5!I217+[42]PPNE5!I217+[43]PPNE5!I217+[44]PPNE5!I217</f>
        <v>0</v>
      </c>
      <c r="J217" s="71">
        <f>SUBTOTAL(9,G217:I217)</f>
        <v>0</v>
      </c>
      <c r="K217" s="72">
        <f>IFERROR(J217/$J$18*100,"0.00")</f>
        <v>0</v>
      </c>
    </row>
    <row r="218" spans="1:11" ht="12.75" x14ac:dyDescent="0.2">
      <c r="A218" s="594">
        <v>2</v>
      </c>
      <c r="B218" s="595">
        <v>2</v>
      </c>
      <c r="C218" s="595">
        <v>8</v>
      </c>
      <c r="D218" s="595">
        <v>9</v>
      </c>
      <c r="E218" s="595"/>
      <c r="F218" s="602" t="s">
        <v>170</v>
      </c>
      <c r="G218" s="41">
        <f>SUM(G219:G223)</f>
        <v>35710367.976855643</v>
      </c>
      <c r="H218" s="41">
        <f>SUM(H219:H223)</f>
        <v>86045511.150950745</v>
      </c>
      <c r="I218" s="41">
        <f>SUM(I219:I223)</f>
        <v>0</v>
      </c>
      <c r="J218" s="41">
        <f>SUM(J219:J223)</f>
        <v>121755879.12780638</v>
      </c>
      <c r="K218" s="42">
        <f>SUM(K219:K223)</f>
        <v>4.2351585796587194</v>
      </c>
    </row>
    <row r="219" spans="1:11" ht="12.75" x14ac:dyDescent="0.2">
      <c r="A219" s="615">
        <v>2</v>
      </c>
      <c r="B219" s="598">
        <v>2</v>
      </c>
      <c r="C219" s="598">
        <v>8</v>
      </c>
      <c r="D219" s="598">
        <v>9</v>
      </c>
      <c r="E219" s="598" t="s">
        <v>284</v>
      </c>
      <c r="F219" s="614" t="s">
        <v>291</v>
      </c>
      <c r="G219" s="43">
        <f>+[29]PPNE5!G219+[30]PPNE5!G219+[31]PPNE5!G219+[32]PPNE5!G219+[33]PPNE5!G219+[34]PPNE5!G219+[35]PPNE5!G219+[36]PPNE5!G219+[37]PPNE5!G219+[38]PPNE5!G219+[39]PPNE5!G219+[40]PPNE5!G219+[41]PPNE5!G219+[42]PPNE5!G219+[43]PPNE5!G219+[44]PPNE5!G219</f>
        <v>11903455.992285214</v>
      </c>
      <c r="H219" s="43">
        <f>+[29]PPNE5!H219+[30]PPNE5!H219+[31]PPNE5!H219+[32]PPNE5!H219+[33]PPNE5!H219+[34]PPNE5!H219+[35]PPNE5!H219+[36]PPNE5!H219+[37]PPNE5!H219+[38]PPNE5!H219+[39]PPNE5!H219+[40]PPNE5!H219+[41]PPNE5!H219+[42]PPNE5!H219+[43]PPNE5!H219+[44]PPNE5!H219</f>
        <v>28808503.716983583</v>
      </c>
      <c r="I219" s="43">
        <f>+[29]PPNE5!I219+[30]PPNE5!I219+[31]PPNE5!I219+[32]PPNE5!I219+[33]PPNE5!I219+[34]PPNE5!I219+[35]PPNE5!I219+[36]PPNE5!I219+[37]PPNE5!I219+[38]PPNE5!I219+[39]PPNE5!I219+[40]PPNE5!I219+[41]PPNE5!I219+[42]PPNE5!I219+[43]PPNE5!I219+[44]PPNE5!I219</f>
        <v>0</v>
      </c>
      <c r="J219" s="71">
        <f>SUBTOTAL(9,G219:I219)</f>
        <v>40711959.709268793</v>
      </c>
      <c r="K219" s="72">
        <f>IFERROR(J219/$J$18*100,"0.00")</f>
        <v>1.4161255020502128</v>
      </c>
    </row>
    <row r="220" spans="1:11" ht="12.75" x14ac:dyDescent="0.2">
      <c r="A220" s="615">
        <v>2</v>
      </c>
      <c r="B220" s="598">
        <v>2</v>
      </c>
      <c r="C220" s="598">
        <v>8</v>
      </c>
      <c r="D220" s="598">
        <v>9</v>
      </c>
      <c r="E220" s="598" t="s">
        <v>285</v>
      </c>
      <c r="F220" s="614" t="s">
        <v>292</v>
      </c>
      <c r="G220" s="43">
        <f>+[29]PPNE5!G220+[30]PPNE5!G220+[31]PPNE5!G220+[32]PPNE5!G220+[33]PPNE5!G220+[34]PPNE5!G220+[35]PPNE5!G220+[36]PPNE5!G220+[37]PPNE5!G220+[38]PPNE5!G220+[39]PPNE5!G220+[40]PPNE5!G220+[41]PPNE5!G220+[42]PPNE5!G220+[43]PPNE5!G220+[44]PPNE5!G220</f>
        <v>11903455.992285214</v>
      </c>
      <c r="H220" s="43">
        <f>+[29]PPNE5!H220+[30]PPNE5!H220+[31]PPNE5!H220+[32]PPNE5!H220+[33]PPNE5!H220+[34]PPNE5!H220+[35]PPNE5!H220+[36]PPNE5!H220+[37]PPNE5!H220+[38]PPNE5!H220+[39]PPNE5!H220+[40]PPNE5!H220+[41]PPNE5!H220+[42]PPNE5!H220+[43]PPNE5!H220+[44]PPNE5!H220</f>
        <v>28618503.716983583</v>
      </c>
      <c r="I220" s="43">
        <f>+[29]PPNE5!I220+[30]PPNE5!I220+[31]PPNE5!I220+[32]PPNE5!I220+[33]PPNE5!I220+[34]PPNE5!I220+[35]PPNE5!I220+[36]PPNE5!I220+[37]PPNE5!I220+[38]PPNE5!I220+[39]PPNE5!I220+[40]PPNE5!I220+[41]PPNE5!I220+[42]PPNE5!I220+[43]PPNE5!I220+[44]PPNE5!I220</f>
        <v>0</v>
      </c>
      <c r="J220" s="71">
        <f>SUBTOTAL(9,G220:I220)</f>
        <v>40521959.709268793</v>
      </c>
      <c r="K220" s="72">
        <f>IFERROR(J220/$J$18*100,"0.00")</f>
        <v>1.4095165388042532</v>
      </c>
    </row>
    <row r="221" spans="1:11" ht="12.75" x14ac:dyDescent="0.2">
      <c r="A221" s="615">
        <v>2</v>
      </c>
      <c r="B221" s="598">
        <v>2</v>
      </c>
      <c r="C221" s="598">
        <v>8</v>
      </c>
      <c r="D221" s="598">
        <v>9</v>
      </c>
      <c r="E221" s="598" t="s">
        <v>286</v>
      </c>
      <c r="F221" s="614" t="s">
        <v>325</v>
      </c>
      <c r="G221" s="43">
        <f>+[29]PPNE5!G221+[30]PPNE5!G221+[31]PPNE5!G221+[32]PPNE5!G221+[33]PPNE5!G221+[34]PPNE5!G221+[35]PPNE5!G221+[36]PPNE5!G221+[37]PPNE5!G221+[38]PPNE5!G221+[39]PPNE5!G221+[40]PPNE5!G221+[41]PPNE5!G221+[42]PPNE5!G221+[43]PPNE5!G221+[44]PPNE5!G221</f>
        <v>11903455.992285214</v>
      </c>
      <c r="H221" s="43">
        <f>+[29]PPNE5!H221+[30]PPNE5!H221+[31]PPNE5!H221+[32]PPNE5!H221+[33]PPNE5!H221+[34]PPNE5!H221+[35]PPNE5!H221+[36]PPNE5!H221+[37]PPNE5!H221+[38]PPNE5!H221+[39]PPNE5!H221+[40]PPNE5!H221+[41]PPNE5!H221+[42]PPNE5!H221+[43]PPNE5!H221+[44]PPNE5!H221</f>
        <v>28618503.716983583</v>
      </c>
      <c r="I221" s="43">
        <f>+[29]PPNE5!I221+[30]PPNE5!I221+[31]PPNE5!I221+[32]PPNE5!I221+[33]PPNE5!I221+[34]PPNE5!I221+[35]PPNE5!I221+[36]PPNE5!I221+[37]PPNE5!I221+[38]PPNE5!I221+[39]PPNE5!I221+[40]PPNE5!I221+[41]PPNE5!I221+[42]PPNE5!I221+[43]PPNE5!I221+[44]PPNE5!I221</f>
        <v>0</v>
      </c>
      <c r="J221" s="71">
        <f>SUBTOTAL(9,G221:I221)</f>
        <v>40521959.709268793</v>
      </c>
      <c r="K221" s="72">
        <f>IFERROR(J221/$J$18*100,"0.00")</f>
        <v>1.4095165388042532</v>
      </c>
    </row>
    <row r="222" spans="1:11" ht="12.75" x14ac:dyDescent="0.2">
      <c r="A222" s="615">
        <v>2</v>
      </c>
      <c r="B222" s="598">
        <v>2</v>
      </c>
      <c r="C222" s="598">
        <v>8</v>
      </c>
      <c r="D222" s="598">
        <v>9</v>
      </c>
      <c r="E222" s="598" t="s">
        <v>287</v>
      </c>
      <c r="F222" s="614" t="s">
        <v>293</v>
      </c>
      <c r="G222" s="43">
        <f>+[29]PPNE5!G222+[30]PPNE5!G222+[31]PPNE5!G222+[32]PPNE5!G222+[33]PPNE5!G222+[34]PPNE5!G222+[35]PPNE5!G222+[36]PPNE5!G222+[37]PPNE5!G222+[38]PPNE5!G222+[39]PPNE5!G222+[40]PPNE5!G222+[41]PPNE5!G222+[42]PPNE5!G222+[43]PPNE5!G222+[44]PPNE5!G222</f>
        <v>0</v>
      </c>
      <c r="H222" s="43">
        <f>+[29]PPNE5!H222+[30]PPNE5!H222+[31]PPNE5!H222+[32]PPNE5!H222+[33]PPNE5!H222+[34]PPNE5!H222+[35]PPNE5!H222+[36]PPNE5!H222+[37]PPNE5!H222+[38]PPNE5!H222+[39]PPNE5!H222+[40]PPNE5!H222+[41]PPNE5!H222+[42]PPNE5!H222+[43]PPNE5!H222+[44]PPNE5!H222</f>
        <v>0</v>
      </c>
      <c r="I222" s="43">
        <f>+[29]PPNE5!I222+[30]PPNE5!I222+[31]PPNE5!I222+[32]PPNE5!I222+[33]PPNE5!I222+[34]PPNE5!I222+[35]PPNE5!I222+[36]PPNE5!I222+[37]PPNE5!I222+[38]PPNE5!I222+[39]PPNE5!I222+[40]PPNE5!I222+[41]PPNE5!I222+[42]PPNE5!I222+[43]PPNE5!I222+[44]PPNE5!I222</f>
        <v>0</v>
      </c>
      <c r="J222" s="71">
        <f>SUBTOTAL(9,G222:I222)</f>
        <v>0</v>
      </c>
      <c r="K222" s="72">
        <f>IFERROR(J222/$J$18*100,"0.00")</f>
        <v>0</v>
      </c>
    </row>
    <row r="223" spans="1:11" ht="12.75" x14ac:dyDescent="0.2">
      <c r="A223" s="625">
        <v>2</v>
      </c>
      <c r="B223" s="598">
        <v>2</v>
      </c>
      <c r="C223" s="598">
        <v>8</v>
      </c>
      <c r="D223" s="598">
        <v>9</v>
      </c>
      <c r="E223" s="598" t="s">
        <v>288</v>
      </c>
      <c r="F223" s="614" t="s">
        <v>171</v>
      </c>
      <c r="G223" s="43">
        <f>+[29]PPNE5!G223+[30]PPNE5!G223+[31]PPNE5!G223+[32]PPNE5!G223+[33]PPNE5!G223+[34]PPNE5!G223+[35]PPNE5!G223+[36]PPNE5!G223+[37]PPNE5!G223+[38]PPNE5!G223+[39]PPNE5!G223+[40]PPNE5!G223+[41]PPNE5!G223+[42]PPNE5!G223+[43]PPNE5!G223+[44]PPNE5!G223</f>
        <v>0</v>
      </c>
      <c r="H223" s="43">
        <f>+[29]PPNE5!H223+[30]PPNE5!H223+[31]PPNE5!H223+[32]PPNE5!H223+[33]PPNE5!H223+[34]PPNE5!H223+[35]PPNE5!H223+[36]PPNE5!H223+[37]PPNE5!H223+[38]PPNE5!H223+[39]PPNE5!H223+[40]PPNE5!H223+[41]PPNE5!H223+[42]PPNE5!H223+[43]PPNE5!H223+[44]PPNE5!H223</f>
        <v>0</v>
      </c>
      <c r="I223" s="43">
        <f>+[29]PPNE5!I223+[30]PPNE5!I223+[31]PPNE5!I223+[32]PPNE5!I223+[33]PPNE5!I223+[34]PPNE5!I223+[35]PPNE5!I223+[36]PPNE5!I223+[37]PPNE5!I223+[38]PPNE5!I223+[39]PPNE5!I223+[40]PPNE5!I223+[41]PPNE5!I223+[42]PPNE5!I223+[43]PPNE5!I223+[44]PPNE5!I223</f>
        <v>0</v>
      </c>
      <c r="J223" s="71">
        <f>SUBTOTAL(9,G223:I223)</f>
        <v>0</v>
      </c>
      <c r="K223" s="72">
        <f>IFERROR(J223/$J$18*100,"0.00")</f>
        <v>0</v>
      </c>
    </row>
    <row r="224" spans="1:11" ht="12.75" x14ac:dyDescent="0.2">
      <c r="A224" s="594">
        <v>2</v>
      </c>
      <c r="B224" s="595">
        <v>2</v>
      </c>
      <c r="C224" s="595">
        <v>9</v>
      </c>
      <c r="D224" s="595">
        <v>2</v>
      </c>
      <c r="E224" s="598"/>
      <c r="F224" s="602" t="s">
        <v>1918</v>
      </c>
      <c r="G224" s="46">
        <f>G225</f>
        <v>0</v>
      </c>
      <c r="H224" s="46">
        <f>H225</f>
        <v>190000</v>
      </c>
      <c r="I224" s="46">
        <f>I225</f>
        <v>0</v>
      </c>
      <c r="J224" s="46">
        <f>J225</f>
        <v>190000</v>
      </c>
      <c r="K224" s="48">
        <f>K225</f>
        <v>6.608963245959474E-3</v>
      </c>
    </row>
    <row r="225" spans="1:11" ht="12.75" x14ac:dyDescent="0.2">
      <c r="A225" s="597">
        <v>2</v>
      </c>
      <c r="B225" s="598">
        <v>2</v>
      </c>
      <c r="C225" s="598">
        <v>9</v>
      </c>
      <c r="D225" s="598">
        <v>2</v>
      </c>
      <c r="E225" s="598" t="s">
        <v>286</v>
      </c>
      <c r="F225" s="614" t="s">
        <v>1919</v>
      </c>
      <c r="G225" s="43">
        <f>+[29]PPNE5!G225+[30]PPNE5!G225+[31]PPNE5!G225+[32]PPNE5!G225+[33]PPNE5!G225+[34]PPNE5!G225+[35]PPNE5!G225+[36]PPNE5!G225+[37]PPNE5!G225+[38]PPNE5!G225+[39]PPNE5!G225+[40]PPNE5!G225+[41]PPNE5!G225+[42]PPNE5!G225+[43]PPNE5!G225+[44]PPNE5!G225</f>
        <v>0</v>
      </c>
      <c r="H225" s="43">
        <f>+[29]PPNE5!H225+[30]PPNE5!H225+[31]PPNE5!H225+[32]PPNE5!H225+[33]PPNE5!H225+[34]PPNE5!H225+[35]PPNE5!H225+[36]PPNE5!H225+[37]PPNE5!H225+[38]PPNE5!H225+[39]PPNE5!H225+[40]PPNE5!H225+[41]PPNE5!H225+[42]PPNE5!H225+[43]PPNE5!H225+[44]PPNE5!H225</f>
        <v>190000</v>
      </c>
      <c r="I225" s="43">
        <f>+[29]PPNE5!I225+[30]PPNE5!I225+[31]PPNE5!I225+[32]PPNE5!I225+[33]PPNE5!I225+[34]PPNE5!I225+[35]PPNE5!I225+[36]PPNE5!I225+[37]PPNE5!I225+[38]PPNE5!I225+[39]PPNE5!I225+[40]PPNE5!I225+[41]PPNE5!I225+[42]PPNE5!I225+[43]PPNE5!I225+[44]PPNE5!I225</f>
        <v>0</v>
      </c>
      <c r="J225" s="71">
        <f>G225+H225+I225</f>
        <v>190000</v>
      </c>
      <c r="K225" s="72">
        <f>IFERROR(J225/$J$18*100,"0.00")</f>
        <v>6.608963245959474E-3</v>
      </c>
    </row>
    <row r="226" spans="1:11" ht="12.75" x14ac:dyDescent="0.2">
      <c r="A226" s="587">
        <v>2</v>
      </c>
      <c r="B226" s="588">
        <v>3</v>
      </c>
      <c r="C226" s="589"/>
      <c r="D226" s="589"/>
      <c r="E226" s="589"/>
      <c r="F226" s="590" t="s">
        <v>16</v>
      </c>
      <c r="G226" s="37">
        <f>+G227+G239+G248+G261+G266+G277+G302+G318+G323</f>
        <v>101997327.81889166</v>
      </c>
      <c r="H226" s="37">
        <f>+H227+H239+H248+H261+H266+H277+H302+H318+H323</f>
        <v>639057486.37835252</v>
      </c>
      <c r="I226" s="37">
        <f>+I227+I239+I248+I261+I266+I277+I302+I318+I323</f>
        <v>0</v>
      </c>
      <c r="J226" s="37">
        <f>+J227+J239+J248+J261+J266+J277+J302+J318+J323</f>
        <v>741054814.19724417</v>
      </c>
      <c r="K226" s="38">
        <f>+K227+K239+K248+K261+K266+K277+K302+K318+K323</f>
        <v>25.776863317215334</v>
      </c>
    </row>
    <row r="227" spans="1:11" ht="12.75" x14ac:dyDescent="0.2">
      <c r="A227" s="591">
        <v>2</v>
      </c>
      <c r="B227" s="592">
        <v>3</v>
      </c>
      <c r="C227" s="592">
        <v>1</v>
      </c>
      <c r="D227" s="592"/>
      <c r="E227" s="592"/>
      <c r="F227" s="593" t="s">
        <v>17</v>
      </c>
      <c r="G227" s="39">
        <f>+G228+G231+G233+G237</f>
        <v>377400</v>
      </c>
      <c r="H227" s="39">
        <f>+H228+H231+H233+H237</f>
        <v>2655389.86</v>
      </c>
      <c r="I227" s="39">
        <f>+I228+I231+I233+I237</f>
        <v>0</v>
      </c>
      <c r="J227" s="39">
        <f>+J228+J231+J233+J237</f>
        <v>3032789.86</v>
      </c>
      <c r="K227" s="40">
        <f>+K228+K231+K233+K237</f>
        <v>0.10549261430241356</v>
      </c>
    </row>
    <row r="228" spans="1:11" ht="12.75" x14ac:dyDescent="0.2">
      <c r="A228" s="594">
        <v>2</v>
      </c>
      <c r="B228" s="595">
        <v>3</v>
      </c>
      <c r="C228" s="595">
        <v>1</v>
      </c>
      <c r="D228" s="595">
        <v>1</v>
      </c>
      <c r="E228" s="595"/>
      <c r="F228" s="602" t="s">
        <v>172</v>
      </c>
      <c r="G228" s="41">
        <f>SUM(G229:G230)</f>
        <v>0</v>
      </c>
      <c r="H228" s="41">
        <f>SUM(H229:H230)</f>
        <v>0</v>
      </c>
      <c r="I228" s="41">
        <f>SUM(I229:I230)</f>
        <v>0</v>
      </c>
      <c r="J228" s="41">
        <f>SUM(J229:J230)</f>
        <v>0</v>
      </c>
      <c r="K228" s="42">
        <f>SUM(K229:K230)</f>
        <v>0</v>
      </c>
    </row>
    <row r="229" spans="1:11" ht="12.75" x14ac:dyDescent="0.2">
      <c r="A229" s="606">
        <v>2</v>
      </c>
      <c r="B229" s="598">
        <v>3</v>
      </c>
      <c r="C229" s="598">
        <v>1</v>
      </c>
      <c r="D229" s="598">
        <v>1</v>
      </c>
      <c r="E229" s="598" t="s">
        <v>284</v>
      </c>
      <c r="F229" s="599" t="s">
        <v>172</v>
      </c>
      <c r="G229" s="43">
        <f>+[29]PPNE5!G229+[30]PPNE5!G229+[31]PPNE5!G229+[32]PPNE5!G229+[33]PPNE5!G229+[34]PPNE5!G229+[35]PPNE5!G229+[36]PPNE5!G229+[37]PPNE5!G229+[38]PPNE5!G229+[39]PPNE5!G229+[40]PPNE5!G229+[41]PPNE5!G229+[42]PPNE5!G229+[43]PPNE5!G229+[44]PPNE5!G229</f>
        <v>0</v>
      </c>
      <c r="H229" s="43">
        <f>+[29]PPNE5!H229+[30]PPNE5!H229+[31]PPNE5!H229+[32]PPNE5!H229+[33]PPNE5!H229+[34]PPNE5!H229+[35]PPNE5!H229+[36]PPNE5!H229+[37]PPNE5!H229+[38]PPNE5!H229+[39]PPNE5!H229+[40]PPNE5!H229+[41]PPNE5!H229+[42]PPNE5!H229+[43]PPNE5!H229+[44]PPNE5!H229</f>
        <v>0</v>
      </c>
      <c r="I229" s="43">
        <f>+[29]PPNE5!I229+[30]PPNE5!I229+[31]PPNE5!I229+[32]PPNE5!I229+[33]PPNE5!I229+[34]PPNE5!I229+[35]PPNE5!I229+[36]PPNE5!I229+[37]PPNE5!I229+[38]PPNE5!I229+[39]PPNE5!I229+[40]PPNE5!I229+[41]PPNE5!I229+[42]PPNE5!I229+[43]PPNE5!I229+[44]PPNE5!I229</f>
        <v>0</v>
      </c>
      <c r="J229" s="71">
        <f>SUBTOTAL(9,G229:I229)</f>
        <v>0</v>
      </c>
      <c r="K229" s="72">
        <f>IFERROR(J229/$J$18*100,"0.00")</f>
        <v>0</v>
      </c>
    </row>
    <row r="230" spans="1:11" ht="12.75" x14ac:dyDescent="0.2">
      <c r="A230" s="606">
        <v>2</v>
      </c>
      <c r="B230" s="598">
        <v>3</v>
      </c>
      <c r="C230" s="598">
        <v>1</v>
      </c>
      <c r="D230" s="598">
        <v>1</v>
      </c>
      <c r="E230" s="598" t="s">
        <v>285</v>
      </c>
      <c r="F230" s="599" t="s">
        <v>1920</v>
      </c>
      <c r="G230" s="43">
        <f>+[29]PPNE5!G230+[30]PPNE5!G230+[31]PPNE5!G230+[32]PPNE5!G230+[33]PPNE5!G230+[34]PPNE5!G230+[35]PPNE5!G230+[36]PPNE5!G230+[37]PPNE5!G230+[38]PPNE5!G230+[39]PPNE5!G230+[40]PPNE5!G230+[41]PPNE5!G230+[42]PPNE5!G230+[43]PPNE5!G230+[44]PPNE5!G230</f>
        <v>0</v>
      </c>
      <c r="H230" s="43">
        <f>+[29]PPNE5!H230+[30]PPNE5!H230+[31]PPNE5!H230+[32]PPNE5!H230+[33]PPNE5!H230+[34]PPNE5!H230+[35]PPNE5!H230+[36]PPNE5!H230+[37]PPNE5!H230+[38]PPNE5!H230+[39]PPNE5!H230+[40]PPNE5!H230+[41]PPNE5!H230+[42]PPNE5!H230+[43]PPNE5!H230+[44]PPNE5!H230</f>
        <v>0</v>
      </c>
      <c r="I230" s="43">
        <f>+[29]PPNE5!I230+[30]PPNE5!I230+[31]PPNE5!I230+[32]PPNE5!I230+[33]PPNE5!I230+[34]PPNE5!I230+[35]PPNE5!I230+[36]PPNE5!I230+[37]PPNE5!I230+[38]PPNE5!I230+[39]PPNE5!I230+[40]PPNE5!I230+[41]PPNE5!I230+[42]PPNE5!I230+[43]PPNE5!I230+[44]PPNE5!I230</f>
        <v>0</v>
      </c>
      <c r="J230" s="71">
        <f>SUBTOTAL(9,G230:I230)</f>
        <v>0</v>
      </c>
      <c r="K230" s="72">
        <f>IFERROR(J230/$J$18*100,"0.00")</f>
        <v>0</v>
      </c>
    </row>
    <row r="231" spans="1:11" ht="12.75" x14ac:dyDescent="0.2">
      <c r="A231" s="594">
        <v>2</v>
      </c>
      <c r="B231" s="595">
        <v>3</v>
      </c>
      <c r="C231" s="595">
        <v>1</v>
      </c>
      <c r="D231" s="595">
        <v>2</v>
      </c>
      <c r="E231" s="595"/>
      <c r="F231" s="602" t="s">
        <v>173</v>
      </c>
      <c r="G231" s="47">
        <f>+G232</f>
        <v>17400</v>
      </c>
      <c r="H231" s="47">
        <f>+H232</f>
        <v>506403</v>
      </c>
      <c r="I231" s="47">
        <f>+I232</f>
        <v>0</v>
      </c>
      <c r="J231" s="47">
        <f>+J232</f>
        <v>523803</v>
      </c>
      <c r="K231" s="48">
        <f>+K232</f>
        <v>1.8219972500648999E-2</v>
      </c>
    </row>
    <row r="232" spans="1:11" ht="12.75" x14ac:dyDescent="0.2">
      <c r="A232" s="606">
        <v>2</v>
      </c>
      <c r="B232" s="598">
        <v>3</v>
      </c>
      <c r="C232" s="598">
        <v>1</v>
      </c>
      <c r="D232" s="598">
        <v>2</v>
      </c>
      <c r="E232" s="598" t="s">
        <v>284</v>
      </c>
      <c r="F232" s="599" t="s">
        <v>173</v>
      </c>
      <c r="G232" s="43">
        <f>+[29]PPNE5!G232+[30]PPNE5!G232+[31]PPNE5!G232+[32]PPNE5!G232+[33]PPNE5!G232+[34]PPNE5!G232+[35]PPNE5!G232+[36]PPNE5!G232+[37]PPNE5!G232+[38]PPNE5!G232+[39]PPNE5!G232+[40]PPNE5!G232+[41]PPNE5!G232+[42]PPNE5!G232+[43]PPNE5!G232+[44]PPNE5!G232</f>
        <v>17400</v>
      </c>
      <c r="H232" s="43">
        <f>+[29]PPNE5!H232+[30]PPNE5!H232+[31]PPNE5!H232+[32]PPNE5!H232+[33]PPNE5!H232+[34]PPNE5!H232+[35]PPNE5!H232+[36]PPNE5!H232+[37]PPNE5!H232+[38]PPNE5!H232+[39]PPNE5!H232+[40]PPNE5!H232+[41]PPNE5!H232+[42]PPNE5!H232+[43]PPNE5!H232+[44]PPNE5!H232</f>
        <v>506403</v>
      </c>
      <c r="I232" s="43">
        <f>+[29]PPNE5!I232+[30]PPNE5!I232+[31]PPNE5!I232+[32]PPNE5!I232+[33]PPNE5!I232+[34]PPNE5!I232+[35]PPNE5!I232+[36]PPNE5!I232+[37]PPNE5!I232+[38]PPNE5!I232+[39]PPNE5!I232+[40]PPNE5!I232+[41]PPNE5!I232+[42]PPNE5!I232+[43]PPNE5!I232+[44]PPNE5!I232</f>
        <v>0</v>
      </c>
      <c r="J232" s="71">
        <f>SUBTOTAL(9,G232:I232)</f>
        <v>523803</v>
      </c>
      <c r="K232" s="72">
        <f>IFERROR(J232/$J$18*100,"0.00")</f>
        <v>1.8219972500648999E-2</v>
      </c>
    </row>
    <row r="233" spans="1:11" ht="12.75" x14ac:dyDescent="0.2">
      <c r="A233" s="594">
        <v>2</v>
      </c>
      <c r="B233" s="595">
        <v>3</v>
      </c>
      <c r="C233" s="595">
        <v>1</v>
      </c>
      <c r="D233" s="595">
        <v>3</v>
      </c>
      <c r="E233" s="595"/>
      <c r="F233" s="602" t="s">
        <v>174</v>
      </c>
      <c r="G233" s="41">
        <f>SUM(G234:G236)</f>
        <v>360000</v>
      </c>
      <c r="H233" s="41">
        <f>SUM(H234:H236)</f>
        <v>2148986.86</v>
      </c>
      <c r="I233" s="41">
        <f>SUM(I234:I236)</f>
        <v>0</v>
      </c>
      <c r="J233" s="41">
        <f>SUM(J234:J236)</f>
        <v>2508986.86</v>
      </c>
      <c r="K233" s="42">
        <f>SUM(K234:K236)</f>
        <v>8.7272641801764569E-2</v>
      </c>
    </row>
    <row r="234" spans="1:11" ht="12.75" x14ac:dyDescent="0.2">
      <c r="A234" s="606">
        <v>2</v>
      </c>
      <c r="B234" s="598">
        <v>3</v>
      </c>
      <c r="C234" s="598">
        <v>1</v>
      </c>
      <c r="D234" s="598">
        <v>3</v>
      </c>
      <c r="E234" s="598" t="s">
        <v>284</v>
      </c>
      <c r="F234" s="599" t="s">
        <v>175</v>
      </c>
      <c r="G234" s="43">
        <f>+[29]PPNE5!G234+[30]PPNE5!G234+[31]PPNE5!G234+[32]PPNE5!G234+[33]PPNE5!G234+[34]PPNE5!G234+[35]PPNE5!G234+[36]PPNE5!G234+[37]PPNE5!G234+[38]PPNE5!G234+[39]PPNE5!G234+[40]PPNE5!G234+[41]PPNE5!G234+[42]PPNE5!G234+[43]PPNE5!G234+[44]PPNE5!G234</f>
        <v>180000</v>
      </c>
      <c r="H234" s="43">
        <f>+[29]PPNE5!H234+[30]PPNE5!H234+[31]PPNE5!H234+[32]PPNE5!H234+[33]PPNE5!H234+[34]PPNE5!H234+[35]PPNE5!H234+[36]PPNE5!H234+[37]PPNE5!H234+[38]PPNE5!H234+[39]PPNE5!H234+[40]PPNE5!H234+[41]PPNE5!H234+[42]PPNE5!H234+[43]PPNE5!H234+[44]PPNE5!H234</f>
        <v>847460</v>
      </c>
      <c r="I234" s="43">
        <f>+[29]PPNE5!I234+[30]PPNE5!I234+[31]PPNE5!I234+[32]PPNE5!I234+[33]PPNE5!I234+[34]PPNE5!I234+[35]PPNE5!I234+[36]PPNE5!I234+[37]PPNE5!I234+[38]PPNE5!I234+[39]PPNE5!I234+[40]PPNE5!I234+[41]PPNE5!I234+[42]PPNE5!I234+[43]PPNE5!I234+[44]PPNE5!I234</f>
        <v>0</v>
      </c>
      <c r="J234" s="71">
        <f>SUBTOTAL(9,G234:I234)</f>
        <v>1027460</v>
      </c>
      <c r="K234" s="72">
        <f>IFERROR(J234/$J$18*100,"0.00")</f>
        <v>3.5739186193123794E-2</v>
      </c>
    </row>
    <row r="235" spans="1:11" ht="12.75" x14ac:dyDescent="0.2">
      <c r="A235" s="606">
        <v>2</v>
      </c>
      <c r="B235" s="598">
        <v>3</v>
      </c>
      <c r="C235" s="598">
        <v>1</v>
      </c>
      <c r="D235" s="598">
        <v>3</v>
      </c>
      <c r="E235" s="598" t="s">
        <v>285</v>
      </c>
      <c r="F235" s="599" t="s">
        <v>176</v>
      </c>
      <c r="G235" s="43">
        <f>+[29]PPNE5!G235+[30]PPNE5!G235+[31]PPNE5!G235+[32]PPNE5!G235+[33]PPNE5!G235+[34]PPNE5!G235+[35]PPNE5!G235+[36]PPNE5!G235+[37]PPNE5!G235+[38]PPNE5!G235+[39]PPNE5!G235+[40]PPNE5!G235+[41]PPNE5!G235+[42]PPNE5!G235+[43]PPNE5!G235+[44]PPNE5!G235</f>
        <v>180000</v>
      </c>
      <c r="H235" s="43">
        <f>+[29]PPNE5!H235+[30]PPNE5!H235+[31]PPNE5!H235+[32]PPNE5!H235+[33]PPNE5!H235+[34]PPNE5!H235+[35]PPNE5!H235+[36]PPNE5!H235+[37]PPNE5!H235+[38]PPNE5!H235+[39]PPNE5!H235+[40]PPNE5!H235+[41]PPNE5!H235+[42]PPNE5!H235+[43]PPNE5!H235+[44]PPNE5!H235</f>
        <v>847460</v>
      </c>
      <c r="I235" s="43">
        <f>+[29]PPNE5!I235+[30]PPNE5!I235+[31]PPNE5!I235+[32]PPNE5!I235+[33]PPNE5!I235+[34]PPNE5!I235+[35]PPNE5!I235+[36]PPNE5!I235+[37]PPNE5!I235+[38]PPNE5!I235+[39]PPNE5!I235+[40]PPNE5!I235+[41]PPNE5!I235+[42]PPNE5!I235+[43]PPNE5!I235+[44]PPNE5!I235</f>
        <v>0</v>
      </c>
      <c r="J235" s="71">
        <f>SUBTOTAL(9,G235:I235)</f>
        <v>1027460</v>
      </c>
      <c r="K235" s="72">
        <f>IFERROR(J235/$J$18*100,"0.00")</f>
        <v>3.5739186193123794E-2</v>
      </c>
    </row>
    <row r="236" spans="1:11" ht="12.75" x14ac:dyDescent="0.2">
      <c r="A236" s="606">
        <v>2</v>
      </c>
      <c r="B236" s="598">
        <v>3</v>
      </c>
      <c r="C236" s="598">
        <v>1</v>
      </c>
      <c r="D236" s="598">
        <v>3</v>
      </c>
      <c r="E236" s="598" t="s">
        <v>286</v>
      </c>
      <c r="F236" s="599" t="s">
        <v>177</v>
      </c>
      <c r="G236" s="43">
        <f>+[29]PPNE5!G236+[30]PPNE5!G236+[31]PPNE5!G236+[32]PPNE5!G236+[33]PPNE5!G236+[34]PPNE5!G236+[35]PPNE5!G236+[36]PPNE5!G236+[37]PPNE5!G236+[38]PPNE5!G236+[39]PPNE5!G236+[40]PPNE5!G236+[41]PPNE5!G236+[42]PPNE5!G236+[43]PPNE5!G236+[44]PPNE5!G236</f>
        <v>0</v>
      </c>
      <c r="H236" s="43">
        <f>+[29]PPNE5!H236+[30]PPNE5!H236+[31]PPNE5!H236+[32]PPNE5!H236+[33]PPNE5!H236+[34]PPNE5!H236+[35]PPNE5!H236+[36]PPNE5!H236+[37]PPNE5!H236+[38]PPNE5!H236+[39]PPNE5!H236+[40]PPNE5!H236+[41]PPNE5!H236+[42]PPNE5!H236+[43]PPNE5!H236+[44]PPNE5!H236</f>
        <v>454066.86</v>
      </c>
      <c r="I236" s="43">
        <f>+[29]PPNE5!I236+[30]PPNE5!I236+[31]PPNE5!I236+[32]PPNE5!I236+[33]PPNE5!I236+[34]PPNE5!I236+[35]PPNE5!I236+[36]PPNE5!I236+[37]PPNE5!I236+[38]PPNE5!I236+[39]PPNE5!I236+[40]PPNE5!I236+[41]PPNE5!I236+[42]PPNE5!I236+[43]PPNE5!I236+[44]PPNE5!I236</f>
        <v>0</v>
      </c>
      <c r="J236" s="71">
        <f>SUBTOTAL(9,G236:I236)</f>
        <v>454066.86</v>
      </c>
      <c r="K236" s="72">
        <f>IFERROR(J236/$J$18*100,"0.00")</f>
        <v>1.5794269415516978E-2</v>
      </c>
    </row>
    <row r="237" spans="1:11" ht="12.75" x14ac:dyDescent="0.2">
      <c r="A237" s="594">
        <v>2</v>
      </c>
      <c r="B237" s="595">
        <v>3</v>
      </c>
      <c r="C237" s="595">
        <v>1</v>
      </c>
      <c r="D237" s="595">
        <v>4</v>
      </c>
      <c r="E237" s="595"/>
      <c r="F237" s="602" t="s">
        <v>178</v>
      </c>
      <c r="G237" s="47">
        <f>+G238</f>
        <v>0</v>
      </c>
      <c r="H237" s="47">
        <f>+H238</f>
        <v>0</v>
      </c>
      <c r="I237" s="47">
        <f>+I238</f>
        <v>0</v>
      </c>
      <c r="J237" s="47">
        <f>+J238</f>
        <v>0</v>
      </c>
      <c r="K237" s="48">
        <f>+K238</f>
        <v>0</v>
      </c>
    </row>
    <row r="238" spans="1:11" ht="12.75" x14ac:dyDescent="0.2">
      <c r="A238" s="606">
        <v>2</v>
      </c>
      <c r="B238" s="598">
        <v>3</v>
      </c>
      <c r="C238" s="598">
        <v>1</v>
      </c>
      <c r="D238" s="598">
        <v>4</v>
      </c>
      <c r="E238" s="598" t="s">
        <v>284</v>
      </c>
      <c r="F238" s="599" t="s">
        <v>178</v>
      </c>
      <c r="G238" s="43">
        <f>+[29]PPNE5!G238+[30]PPNE5!G238+[31]PPNE5!G238+[32]PPNE5!G238+[33]PPNE5!G238+[34]PPNE5!G238+[35]PPNE5!G238+[36]PPNE5!G238+[37]PPNE5!G238+[38]PPNE5!G238+[39]PPNE5!G238+[40]PPNE5!G238+[41]PPNE5!G238+[42]PPNE5!G238+[43]PPNE5!G238+[44]PPNE5!G238</f>
        <v>0</v>
      </c>
      <c r="H238" s="43">
        <f>+[29]PPNE5!H238+[30]PPNE5!H238+[31]PPNE5!H238+[32]PPNE5!H238+[33]PPNE5!H238+[34]PPNE5!H238+[35]PPNE5!H238+[36]PPNE5!H238+[37]PPNE5!H238+[38]PPNE5!H238+[39]PPNE5!H238+[40]PPNE5!H238+[41]PPNE5!H238+[42]PPNE5!H238+[43]PPNE5!H238+[44]PPNE5!H238</f>
        <v>0</v>
      </c>
      <c r="I238" s="43">
        <f>+[29]PPNE5!I238+[30]PPNE5!I238+[31]PPNE5!I238+[32]PPNE5!I238+[33]PPNE5!I238+[34]PPNE5!I238+[35]PPNE5!I238+[36]PPNE5!I238+[37]PPNE5!I238+[38]PPNE5!I238+[39]PPNE5!I238+[40]PPNE5!I238+[41]PPNE5!I238+[42]PPNE5!I238+[43]PPNE5!I238+[44]PPNE5!I238</f>
        <v>0</v>
      </c>
      <c r="J238" s="71">
        <f>SUBTOTAL(9,G238:I238)</f>
        <v>0</v>
      </c>
      <c r="K238" s="72">
        <f>IFERROR(J238/$J$18*100,"0.00")</f>
        <v>0</v>
      </c>
    </row>
    <row r="239" spans="1:11" ht="12.75" x14ac:dyDescent="0.2">
      <c r="A239" s="591">
        <v>2</v>
      </c>
      <c r="B239" s="592">
        <v>3</v>
      </c>
      <c r="C239" s="592">
        <v>2</v>
      </c>
      <c r="D239" s="592"/>
      <c r="E239" s="592"/>
      <c r="F239" s="593" t="s">
        <v>18</v>
      </c>
      <c r="G239" s="39">
        <f>+G240+G242+G244+G246</f>
        <v>851323.77</v>
      </c>
      <c r="H239" s="39">
        <f>+H240+H242+H244+H246</f>
        <v>6311414.798178954</v>
      </c>
      <c r="I239" s="39">
        <f>+I240+I242+I244+I246</f>
        <v>0</v>
      </c>
      <c r="J239" s="39">
        <f>+J240+J242+J244+J246</f>
        <v>7162738.5681789545</v>
      </c>
      <c r="K239" s="40">
        <f>+K240+K242+K244+K246</f>
        <v>0.24914882072374261</v>
      </c>
    </row>
    <row r="240" spans="1:11" ht="12.75" x14ac:dyDescent="0.2">
      <c r="A240" s="594">
        <v>2</v>
      </c>
      <c r="B240" s="595">
        <v>3</v>
      </c>
      <c r="C240" s="595">
        <v>2</v>
      </c>
      <c r="D240" s="595">
        <v>1</v>
      </c>
      <c r="E240" s="595"/>
      <c r="F240" s="602" t="s">
        <v>1921</v>
      </c>
      <c r="G240" s="47">
        <f>+G241</f>
        <v>202683.15000000002</v>
      </c>
      <c r="H240" s="47">
        <f>+H241</f>
        <v>2053729.1034005417</v>
      </c>
      <c r="I240" s="47">
        <f>+I241</f>
        <v>0</v>
      </c>
      <c r="J240" s="47">
        <f>+J241</f>
        <v>2256412.2534005418</v>
      </c>
      <c r="K240" s="48">
        <f>+K241</f>
        <v>7.8487082370825134E-2</v>
      </c>
    </row>
    <row r="241" spans="1:11" ht="12.75" x14ac:dyDescent="0.2">
      <c r="A241" s="606">
        <v>2</v>
      </c>
      <c r="B241" s="598">
        <v>3</v>
      </c>
      <c r="C241" s="598">
        <v>2</v>
      </c>
      <c r="D241" s="598">
        <v>1</v>
      </c>
      <c r="E241" s="598" t="s">
        <v>284</v>
      </c>
      <c r="F241" s="599" t="s">
        <v>1921</v>
      </c>
      <c r="G241" s="43">
        <f>+[29]PPNE5!G241+[30]PPNE5!G241+[31]PPNE5!G241+[32]PPNE5!G241+[33]PPNE5!G241+[34]PPNE5!G241+[35]PPNE5!G241+[36]PPNE5!G241+[37]PPNE5!G241+[38]PPNE5!G241+[39]PPNE5!G241+[40]PPNE5!G241+[41]PPNE5!G241+[42]PPNE5!G241+[43]PPNE5!G241+[44]PPNE5!G241</f>
        <v>202683.15000000002</v>
      </c>
      <c r="H241" s="43">
        <f>+[29]PPNE5!H241+[30]PPNE5!H241+[31]PPNE5!H241+[32]PPNE5!H241+[33]PPNE5!H241+[34]PPNE5!H241+[35]PPNE5!H241+[36]PPNE5!H241+[37]PPNE5!H241+[38]PPNE5!H241+[39]PPNE5!H241+[40]PPNE5!H241+[41]PPNE5!H241+[42]PPNE5!H241+[43]PPNE5!H241+[44]PPNE5!H241</f>
        <v>2053729.1034005417</v>
      </c>
      <c r="I241" s="43">
        <f>+[29]PPNE5!I241+[30]PPNE5!I241+[31]PPNE5!I241+[32]PPNE5!I241+[33]PPNE5!I241+[34]PPNE5!I241+[35]PPNE5!I241+[36]PPNE5!I241+[37]PPNE5!I241+[38]PPNE5!I241+[39]PPNE5!I241+[40]PPNE5!I241+[41]PPNE5!I241+[42]PPNE5!I241+[43]PPNE5!I241+[44]PPNE5!I241</f>
        <v>0</v>
      </c>
      <c r="J241" s="71">
        <f>SUBTOTAL(9,G241:I241)</f>
        <v>2256412.2534005418</v>
      </c>
      <c r="K241" s="72">
        <f>IFERROR(J241/$J$18*100,"0.00")</f>
        <v>7.8487082370825134E-2</v>
      </c>
    </row>
    <row r="242" spans="1:11" ht="12.75" x14ac:dyDescent="0.2">
      <c r="A242" s="594">
        <v>2</v>
      </c>
      <c r="B242" s="595">
        <v>3</v>
      </c>
      <c r="C242" s="595">
        <v>2</v>
      </c>
      <c r="D242" s="595">
        <v>2</v>
      </c>
      <c r="E242" s="595"/>
      <c r="F242" s="602" t="s">
        <v>179</v>
      </c>
      <c r="G242" s="47">
        <f>+G243</f>
        <v>585575.46</v>
      </c>
      <c r="H242" s="47">
        <f>+H243</f>
        <v>4255285.6947784126</v>
      </c>
      <c r="I242" s="47">
        <f>+I243</f>
        <v>0</v>
      </c>
      <c r="J242" s="47">
        <f>+J243</f>
        <v>4840861.1547784125</v>
      </c>
      <c r="K242" s="48">
        <f>+K243</f>
        <v>0.16838459710907086</v>
      </c>
    </row>
    <row r="243" spans="1:11" ht="12.75" x14ac:dyDescent="0.2">
      <c r="A243" s="606">
        <v>2</v>
      </c>
      <c r="B243" s="598">
        <v>3</v>
      </c>
      <c r="C243" s="598">
        <v>2</v>
      </c>
      <c r="D243" s="598">
        <v>2</v>
      </c>
      <c r="E243" s="598" t="s">
        <v>284</v>
      </c>
      <c r="F243" s="599" t="s">
        <v>179</v>
      </c>
      <c r="G243" s="43">
        <f>+[29]PPNE5!G243+[30]PPNE5!G243+[31]PPNE5!G243+[32]PPNE5!G243+[33]PPNE5!G243+[34]PPNE5!G243+[35]PPNE5!G243+[36]PPNE5!G243+[37]PPNE5!G243+[38]PPNE5!G243+[39]PPNE5!G243+[40]PPNE5!G243+[41]PPNE5!G243+[42]PPNE5!G243+[43]PPNE5!G243+[44]PPNE5!G243</f>
        <v>585575.46</v>
      </c>
      <c r="H243" s="43">
        <f>+[29]PPNE5!H243+[30]PPNE5!H243+[31]PPNE5!H243+[32]PPNE5!H243+[33]PPNE5!H243+[34]PPNE5!H243+[35]PPNE5!H243+[36]PPNE5!H243+[37]PPNE5!H243+[38]PPNE5!H243+[39]PPNE5!H243+[40]PPNE5!H243+[41]PPNE5!H243+[42]PPNE5!H243+[43]PPNE5!H243+[44]PPNE5!H243</f>
        <v>4255285.6947784126</v>
      </c>
      <c r="I243" s="43">
        <f>+[29]PPNE5!I243+[30]PPNE5!I243+[31]PPNE5!I243+[32]PPNE5!I243+[33]PPNE5!I243+[34]PPNE5!I243+[35]PPNE5!I243+[36]PPNE5!I243+[37]PPNE5!I243+[38]PPNE5!I243+[39]PPNE5!I243+[40]PPNE5!I243+[41]PPNE5!I243+[42]PPNE5!I243+[43]PPNE5!I243+[44]PPNE5!I243</f>
        <v>0</v>
      </c>
      <c r="J243" s="71">
        <f>SUBTOTAL(9,G243:I243)</f>
        <v>4840861.1547784125</v>
      </c>
      <c r="K243" s="72">
        <f>IFERROR(J243/$J$18*100,"0.00")</f>
        <v>0.16838459710907086</v>
      </c>
    </row>
    <row r="244" spans="1:11" ht="12.75" x14ac:dyDescent="0.2">
      <c r="A244" s="594">
        <v>2</v>
      </c>
      <c r="B244" s="595">
        <v>3</v>
      </c>
      <c r="C244" s="595">
        <v>2</v>
      </c>
      <c r="D244" s="595">
        <v>3</v>
      </c>
      <c r="E244" s="595"/>
      <c r="F244" s="602" t="s">
        <v>180</v>
      </c>
      <c r="G244" s="47">
        <f>+G245</f>
        <v>63065.16</v>
      </c>
      <c r="H244" s="47">
        <f>+H245</f>
        <v>2400</v>
      </c>
      <c r="I244" s="47">
        <f>+I245</f>
        <v>0</v>
      </c>
      <c r="J244" s="47">
        <f>+J245</f>
        <v>65465.16</v>
      </c>
      <c r="K244" s="48">
        <f>+K245</f>
        <v>2.2771412438466125E-3</v>
      </c>
    </row>
    <row r="245" spans="1:11" ht="12.75" x14ac:dyDescent="0.2">
      <c r="A245" s="606">
        <v>2</v>
      </c>
      <c r="B245" s="598">
        <v>3</v>
      </c>
      <c r="C245" s="598">
        <v>2</v>
      </c>
      <c r="D245" s="598">
        <v>3</v>
      </c>
      <c r="E245" s="598" t="s">
        <v>284</v>
      </c>
      <c r="F245" s="599" t="s">
        <v>180</v>
      </c>
      <c r="G245" s="43">
        <f>+[29]PPNE5!G245+[30]PPNE5!G245+[31]PPNE5!G245+[32]PPNE5!G245+[33]PPNE5!G245+[34]PPNE5!G245+[35]PPNE5!G245+[36]PPNE5!G245+[37]PPNE5!G245+[38]PPNE5!G245+[39]PPNE5!G245+[40]PPNE5!G245+[41]PPNE5!G245+[42]PPNE5!G245+[43]PPNE5!G245+[44]PPNE5!G245</f>
        <v>63065.16</v>
      </c>
      <c r="H245" s="43">
        <f>+[29]PPNE5!H245+[30]PPNE5!H245+[31]PPNE5!H245+[32]PPNE5!H245+[33]PPNE5!H245+[34]PPNE5!H245+[35]PPNE5!H245+[36]PPNE5!H245+[37]PPNE5!H245+[38]PPNE5!H245+[39]PPNE5!H245+[40]PPNE5!H245+[41]PPNE5!H245+[42]PPNE5!H245+[43]PPNE5!H245+[44]PPNE5!H245</f>
        <v>2400</v>
      </c>
      <c r="I245" s="43">
        <f>+[29]PPNE5!I245+[30]PPNE5!I245+[31]PPNE5!I245+[32]PPNE5!I245+[33]PPNE5!I245+[34]PPNE5!I245+[35]PPNE5!I245+[36]PPNE5!I245+[37]PPNE5!I245+[38]PPNE5!I245+[39]PPNE5!I245+[40]PPNE5!I245+[41]PPNE5!I245+[42]PPNE5!I245+[43]PPNE5!I245+[44]PPNE5!I245</f>
        <v>0</v>
      </c>
      <c r="J245" s="71">
        <f>SUBTOTAL(9,G245:I245)</f>
        <v>65465.16</v>
      </c>
      <c r="K245" s="72">
        <f>IFERROR(J245/$J$18*100,"0.00")</f>
        <v>2.2771412438466125E-3</v>
      </c>
    </row>
    <row r="246" spans="1:11" ht="12.75" x14ac:dyDescent="0.2">
      <c r="A246" s="594">
        <v>2</v>
      </c>
      <c r="B246" s="595">
        <v>3</v>
      </c>
      <c r="C246" s="595">
        <v>2</v>
      </c>
      <c r="D246" s="595">
        <v>4</v>
      </c>
      <c r="E246" s="595"/>
      <c r="F246" s="602" t="s">
        <v>19</v>
      </c>
      <c r="G246" s="47">
        <f>+G247</f>
        <v>0</v>
      </c>
      <c r="H246" s="47">
        <f>+H247</f>
        <v>0</v>
      </c>
      <c r="I246" s="47">
        <f>+I247</f>
        <v>0</v>
      </c>
      <c r="J246" s="47">
        <f>+J247</f>
        <v>0</v>
      </c>
      <c r="K246" s="48">
        <f>+K247</f>
        <v>0</v>
      </c>
    </row>
    <row r="247" spans="1:11" ht="12.75" x14ac:dyDescent="0.2">
      <c r="A247" s="606">
        <v>2</v>
      </c>
      <c r="B247" s="598">
        <v>3</v>
      </c>
      <c r="C247" s="598">
        <v>2</v>
      </c>
      <c r="D247" s="598">
        <v>4</v>
      </c>
      <c r="E247" s="598" t="s">
        <v>284</v>
      </c>
      <c r="F247" s="599" t="s">
        <v>19</v>
      </c>
      <c r="G247" s="43">
        <f>+[29]PPNE5!G247+[30]PPNE5!G247+[31]PPNE5!G247+[32]PPNE5!G247+[33]PPNE5!G247+[34]PPNE5!G247+[35]PPNE5!G247+[36]PPNE5!G247+[37]PPNE5!G247+[38]PPNE5!G247+[39]PPNE5!G247+[40]PPNE5!G247+[41]PPNE5!G247+[42]PPNE5!G247+[43]PPNE5!G247+[44]PPNE5!G247</f>
        <v>0</v>
      </c>
      <c r="H247" s="43">
        <f>+[29]PPNE5!H247+[30]PPNE5!H247+[31]PPNE5!H247+[32]PPNE5!H247+[33]PPNE5!H247+[34]PPNE5!H247+[35]PPNE5!H247+[36]PPNE5!H247+[37]PPNE5!H247+[38]PPNE5!H247+[39]PPNE5!H247+[40]PPNE5!H247+[41]PPNE5!H247+[42]PPNE5!H247+[43]PPNE5!H247+[44]PPNE5!H247</f>
        <v>0</v>
      </c>
      <c r="I247" s="43">
        <f>+[29]PPNE5!I247+[30]PPNE5!I247+[31]PPNE5!I247+[32]PPNE5!I247+[33]PPNE5!I247+[34]PPNE5!I247+[35]PPNE5!I247+[36]PPNE5!I247+[37]PPNE5!I247+[38]PPNE5!I247+[39]PPNE5!I247+[40]PPNE5!I247+[41]PPNE5!I247+[42]PPNE5!I247+[43]PPNE5!I247+[44]PPNE5!I247</f>
        <v>0</v>
      </c>
      <c r="J247" s="71">
        <f>SUBTOTAL(9,G247:I247)</f>
        <v>0</v>
      </c>
      <c r="K247" s="72">
        <f>IFERROR(J247/$J$18*100,"0.00")</f>
        <v>0</v>
      </c>
    </row>
    <row r="248" spans="1:11" ht="12.75" x14ac:dyDescent="0.2">
      <c r="A248" s="591">
        <v>2</v>
      </c>
      <c r="B248" s="592">
        <v>3</v>
      </c>
      <c r="C248" s="592">
        <v>3</v>
      </c>
      <c r="D248" s="592"/>
      <c r="E248" s="592"/>
      <c r="F248" s="593" t="s">
        <v>326</v>
      </c>
      <c r="G248" s="39">
        <f>+G249+G251+G253+G255+G257+G259</f>
        <v>48375146.14971479</v>
      </c>
      <c r="H248" s="39">
        <f>+H249+H251+H253+H255+H257+H259</f>
        <v>306127837.30189949</v>
      </c>
      <c r="I248" s="39">
        <f>+I249+I251+I253+I255+I257+I259</f>
        <v>0</v>
      </c>
      <c r="J248" s="39">
        <f>+J249+J251+J253+J255+J257+J259</f>
        <v>354502983.45161426</v>
      </c>
      <c r="K248" s="40">
        <f>+K249+K251+K253+K255+K257+K259</f>
        <v>12.331037832708938</v>
      </c>
    </row>
    <row r="249" spans="1:11" ht="12.75" x14ac:dyDescent="0.2">
      <c r="A249" s="594">
        <v>2</v>
      </c>
      <c r="B249" s="595">
        <v>3</v>
      </c>
      <c r="C249" s="595">
        <v>3</v>
      </c>
      <c r="D249" s="595">
        <v>1</v>
      </c>
      <c r="E249" s="595"/>
      <c r="F249" s="602" t="s">
        <v>181</v>
      </c>
      <c r="G249" s="41">
        <f>G250</f>
        <v>0</v>
      </c>
      <c r="H249" s="41">
        <f>H250</f>
        <v>87450</v>
      </c>
      <c r="I249" s="41">
        <f>I250</f>
        <v>0</v>
      </c>
      <c r="J249" s="41">
        <f>J250</f>
        <v>87450</v>
      </c>
      <c r="K249" s="42">
        <f>K250</f>
        <v>3.0418622939955581E-3</v>
      </c>
    </row>
    <row r="250" spans="1:11" ht="12.75" x14ac:dyDescent="0.2">
      <c r="A250" s="606">
        <v>2</v>
      </c>
      <c r="B250" s="598">
        <v>3</v>
      </c>
      <c r="C250" s="598">
        <v>3</v>
      </c>
      <c r="D250" s="598">
        <v>1</v>
      </c>
      <c r="E250" s="598" t="s">
        <v>284</v>
      </c>
      <c r="F250" s="599" t="s">
        <v>181</v>
      </c>
      <c r="G250" s="43">
        <f>+[29]PPNE5!G250+[30]PPNE5!G250+[31]PPNE5!G250+[32]PPNE5!G250+[33]PPNE5!G250+[34]PPNE5!G250+[35]PPNE5!G250+[36]PPNE5!G250+[37]PPNE5!G250+[38]PPNE5!G250+[39]PPNE5!G250+[40]PPNE5!G250+[41]PPNE5!G250+[42]PPNE5!G250+[43]PPNE5!G250+[44]PPNE5!G250</f>
        <v>0</v>
      </c>
      <c r="H250" s="43">
        <f>+[29]PPNE5!H250+[30]PPNE5!H250+[31]PPNE5!H250+[32]PPNE5!H250+[33]PPNE5!H250+[34]PPNE5!H250+[35]PPNE5!H250+[36]PPNE5!H250+[37]PPNE5!H250+[38]PPNE5!H250+[39]PPNE5!H250+[40]PPNE5!H250+[41]PPNE5!H250+[42]PPNE5!H250+[43]PPNE5!H250+[44]PPNE5!H250</f>
        <v>87450</v>
      </c>
      <c r="I250" s="43">
        <f>+[29]PPNE5!I250+[30]PPNE5!I250+[31]PPNE5!I250+[32]PPNE5!I250+[33]PPNE5!I250+[34]PPNE5!I250+[35]PPNE5!I250+[36]PPNE5!I250+[37]PPNE5!I250+[38]PPNE5!I250+[39]PPNE5!I250+[40]PPNE5!I250+[41]PPNE5!I250+[42]PPNE5!I250+[43]PPNE5!I250+[44]PPNE5!I250</f>
        <v>0</v>
      </c>
      <c r="J250" s="71">
        <f>SUBTOTAL(9,G250:I250)</f>
        <v>87450</v>
      </c>
      <c r="K250" s="72">
        <f>IFERROR(J250/$J$18*100,"0.00")</f>
        <v>3.0418622939955581E-3</v>
      </c>
    </row>
    <row r="251" spans="1:11" ht="12.75" x14ac:dyDescent="0.2">
      <c r="A251" s="594">
        <v>2</v>
      </c>
      <c r="B251" s="595">
        <v>3</v>
      </c>
      <c r="C251" s="595">
        <v>3</v>
      </c>
      <c r="D251" s="595">
        <v>2</v>
      </c>
      <c r="E251" s="595"/>
      <c r="F251" s="602" t="s">
        <v>182</v>
      </c>
      <c r="G251" s="47">
        <f>+G252</f>
        <v>0</v>
      </c>
      <c r="H251" s="47">
        <f>+H252</f>
        <v>10792823.999999998</v>
      </c>
      <c r="I251" s="47">
        <f>+I252</f>
        <v>0</v>
      </c>
      <c r="J251" s="47">
        <f>+J252</f>
        <v>10792823.999999998</v>
      </c>
      <c r="K251" s="48">
        <f>+K252</f>
        <v>0.37541777440057522</v>
      </c>
    </row>
    <row r="252" spans="1:11" ht="12.75" x14ac:dyDescent="0.2">
      <c r="A252" s="606">
        <v>2</v>
      </c>
      <c r="B252" s="598">
        <v>3</v>
      </c>
      <c r="C252" s="598">
        <v>3</v>
      </c>
      <c r="D252" s="598">
        <v>2</v>
      </c>
      <c r="E252" s="598" t="s">
        <v>284</v>
      </c>
      <c r="F252" s="599" t="s">
        <v>182</v>
      </c>
      <c r="G252" s="43">
        <f>+[29]PPNE5!G252+[30]PPNE5!G252+[31]PPNE5!G252+[32]PPNE5!G252+[33]PPNE5!G252+[34]PPNE5!G252+[35]PPNE5!G252+[36]PPNE5!G252+[37]PPNE5!G252+[38]PPNE5!G252+[39]PPNE5!G252+[40]PPNE5!G252+[41]PPNE5!G252+[42]PPNE5!G252+[43]PPNE5!G252+[44]PPNE5!G252</f>
        <v>0</v>
      </c>
      <c r="H252" s="43">
        <f>+[29]PPNE5!H252+[30]PPNE5!H252+[31]PPNE5!H252+[32]PPNE5!H252+[33]PPNE5!H252+[34]PPNE5!H252+[35]PPNE5!H252+[36]PPNE5!H252+[37]PPNE5!H252+[38]PPNE5!H252+[39]PPNE5!H252+[40]PPNE5!H252+[41]PPNE5!H252+[42]PPNE5!H252+[43]PPNE5!H252+[44]PPNE5!H252</f>
        <v>10792823.999999998</v>
      </c>
      <c r="I252" s="43">
        <f>+[29]PPNE5!I252+[30]PPNE5!I252+[31]PPNE5!I252+[32]PPNE5!I252+[33]PPNE5!I252+[34]PPNE5!I252+[35]PPNE5!I252+[36]PPNE5!I252+[37]PPNE5!I252+[38]PPNE5!I252+[39]PPNE5!I252+[40]PPNE5!I252+[41]PPNE5!I252+[42]PPNE5!I252+[43]PPNE5!I252+[44]PPNE5!I252</f>
        <v>0</v>
      </c>
      <c r="J252" s="71">
        <f>SUBTOTAL(9,G252:I252)</f>
        <v>10792823.999999998</v>
      </c>
      <c r="K252" s="72">
        <f>IFERROR(J252/$J$18*100,"0.00")</f>
        <v>0.37541777440057522</v>
      </c>
    </row>
    <row r="253" spans="1:11" ht="12.75" x14ac:dyDescent="0.2">
      <c r="A253" s="594">
        <v>2</v>
      </c>
      <c r="B253" s="595">
        <v>3</v>
      </c>
      <c r="C253" s="595">
        <v>3</v>
      </c>
      <c r="D253" s="595">
        <v>3</v>
      </c>
      <c r="E253" s="595"/>
      <c r="F253" s="602" t="s">
        <v>183</v>
      </c>
      <c r="G253" s="47">
        <f>+G254</f>
        <v>47625725.049714789</v>
      </c>
      <c r="H253" s="47">
        <f>+H254</f>
        <v>287642427.0181545</v>
      </c>
      <c r="I253" s="47">
        <f>+I254</f>
        <v>0</v>
      </c>
      <c r="J253" s="47">
        <f>+J254</f>
        <v>335268152.06786931</v>
      </c>
      <c r="K253" s="48">
        <f>+K254</f>
        <v>11.661973129248947</v>
      </c>
    </row>
    <row r="254" spans="1:11" ht="12.75" x14ac:dyDescent="0.2">
      <c r="A254" s="606">
        <v>2</v>
      </c>
      <c r="B254" s="598">
        <v>3</v>
      </c>
      <c r="C254" s="598">
        <v>3</v>
      </c>
      <c r="D254" s="598">
        <v>3</v>
      </c>
      <c r="E254" s="598" t="s">
        <v>284</v>
      </c>
      <c r="F254" s="599" t="s">
        <v>183</v>
      </c>
      <c r="G254" s="43">
        <f>+[29]PPNE5!G254+[30]PPNE5!G254+[31]PPNE5!G254+[32]PPNE5!G254+[33]PPNE5!G254+[34]PPNE5!G254+[35]PPNE5!G254+[36]PPNE5!G254+[37]PPNE5!G254+[38]PPNE5!G254+[39]PPNE5!G254+[40]PPNE5!G254+[41]PPNE5!G254+[42]PPNE5!G254+[43]PPNE5!G254+[44]PPNE5!G254</f>
        <v>47625725.049714789</v>
      </c>
      <c r="H254" s="43">
        <f>+[29]PPNE5!H254+[30]PPNE5!H254+[31]PPNE5!H254+[32]PPNE5!H254+[33]PPNE5!H254+[34]PPNE5!H254+[35]PPNE5!H254+[36]PPNE5!H254+[37]PPNE5!H254+[38]PPNE5!H254+[39]PPNE5!H254+[40]PPNE5!H254+[41]PPNE5!H254+[42]PPNE5!H254+[43]PPNE5!H254+[44]PPNE5!H254</f>
        <v>287642427.0181545</v>
      </c>
      <c r="I254" s="43">
        <f>+[29]PPNE5!I254+[30]PPNE5!I254+[31]PPNE5!I254+[32]PPNE5!I254+[33]PPNE5!I254+[34]PPNE5!I254+[35]PPNE5!I254+[36]PPNE5!I254+[37]PPNE5!I254+[38]PPNE5!I254+[39]PPNE5!I254+[40]PPNE5!I254+[41]PPNE5!I254+[42]PPNE5!I254+[43]PPNE5!I254+[44]PPNE5!I254</f>
        <v>0</v>
      </c>
      <c r="J254" s="71">
        <f>SUBTOTAL(9,G254:I254)</f>
        <v>335268152.06786931</v>
      </c>
      <c r="K254" s="72">
        <f>IFERROR(J254/$J$18*100,"0.00")</f>
        <v>11.661973129248947</v>
      </c>
    </row>
    <row r="255" spans="1:11" ht="12.75" x14ac:dyDescent="0.2">
      <c r="A255" s="594">
        <v>2</v>
      </c>
      <c r="B255" s="595">
        <v>3</v>
      </c>
      <c r="C255" s="595">
        <v>3</v>
      </c>
      <c r="D255" s="595">
        <v>4</v>
      </c>
      <c r="E255" s="595"/>
      <c r="F255" s="602" t="s">
        <v>184</v>
      </c>
      <c r="G255" s="47">
        <f>+G256</f>
        <v>0</v>
      </c>
      <c r="H255" s="47">
        <f>+H256</f>
        <v>0</v>
      </c>
      <c r="I255" s="47">
        <f>+I256</f>
        <v>0</v>
      </c>
      <c r="J255" s="47">
        <f>+J256</f>
        <v>0</v>
      </c>
      <c r="K255" s="48">
        <f>+K256</f>
        <v>0</v>
      </c>
    </row>
    <row r="256" spans="1:11" ht="12.75" x14ac:dyDescent="0.2">
      <c r="A256" s="606">
        <v>2</v>
      </c>
      <c r="B256" s="598">
        <v>3</v>
      </c>
      <c r="C256" s="598">
        <v>3</v>
      </c>
      <c r="D256" s="598">
        <v>4</v>
      </c>
      <c r="E256" s="598" t="s">
        <v>284</v>
      </c>
      <c r="F256" s="599" t="s">
        <v>184</v>
      </c>
      <c r="G256" s="43">
        <f>+[29]PPNE5!G256+[30]PPNE5!G256+[31]PPNE5!G256+[32]PPNE5!G256+[33]PPNE5!G256+[34]PPNE5!G256+[35]PPNE5!G256+[36]PPNE5!G256+[37]PPNE5!G256+[38]PPNE5!G256+[39]PPNE5!G256+[40]PPNE5!G256+[41]PPNE5!G256+[42]PPNE5!G256+[43]PPNE5!G256+[44]PPNE5!G256</f>
        <v>0</v>
      </c>
      <c r="H256" s="43">
        <f>+[29]PPNE5!H256+[30]PPNE5!H256+[31]PPNE5!H256+[32]PPNE5!H256+[33]PPNE5!H256+[34]PPNE5!H256+[35]PPNE5!H256+[36]PPNE5!H256+[37]PPNE5!H256+[38]PPNE5!H256+[39]PPNE5!H256+[40]PPNE5!H256+[41]PPNE5!H256+[42]PPNE5!H256+[43]PPNE5!H256+[44]PPNE5!H256</f>
        <v>0</v>
      </c>
      <c r="I256" s="43">
        <f>+[29]PPNE5!I256+[30]PPNE5!I256+[31]PPNE5!I256+[32]PPNE5!I256+[33]PPNE5!I256+[34]PPNE5!I256+[35]PPNE5!I256+[36]PPNE5!I256+[37]PPNE5!I256+[38]PPNE5!I256+[39]PPNE5!I256+[40]PPNE5!I256+[41]PPNE5!I256+[42]PPNE5!I256+[43]PPNE5!I256+[44]PPNE5!I256</f>
        <v>0</v>
      </c>
      <c r="J256" s="71">
        <f>SUBTOTAL(9,G256:I256)</f>
        <v>0</v>
      </c>
      <c r="K256" s="72">
        <f>IFERROR(J256/$J$18*100,"0.00")</f>
        <v>0</v>
      </c>
    </row>
    <row r="257" spans="1:11" ht="12.75" x14ac:dyDescent="0.2">
      <c r="A257" s="594">
        <v>2</v>
      </c>
      <c r="B257" s="595">
        <v>3</v>
      </c>
      <c r="C257" s="595">
        <v>3</v>
      </c>
      <c r="D257" s="595">
        <v>5</v>
      </c>
      <c r="E257" s="595"/>
      <c r="F257" s="602" t="s">
        <v>185</v>
      </c>
      <c r="G257" s="47">
        <f>+G258</f>
        <v>749421.1</v>
      </c>
      <c r="H257" s="47">
        <f>+H258</f>
        <v>7605136.2837449741</v>
      </c>
      <c r="I257" s="47">
        <f>+I258</f>
        <v>0</v>
      </c>
      <c r="J257" s="47">
        <f>+J258</f>
        <v>8354557.3837449737</v>
      </c>
      <c r="K257" s="48">
        <f>+K258</f>
        <v>0.29060506676542036</v>
      </c>
    </row>
    <row r="258" spans="1:11" ht="12.75" x14ac:dyDescent="0.2">
      <c r="A258" s="606">
        <v>2</v>
      </c>
      <c r="B258" s="598">
        <v>3</v>
      </c>
      <c r="C258" s="598">
        <v>3</v>
      </c>
      <c r="D258" s="598">
        <v>5</v>
      </c>
      <c r="E258" s="598" t="s">
        <v>284</v>
      </c>
      <c r="F258" s="599" t="s">
        <v>185</v>
      </c>
      <c r="G258" s="43">
        <f>+[29]PPNE5!G258+[30]PPNE5!G258+[31]PPNE5!G258+[32]PPNE5!G258+[33]PPNE5!G258+[34]PPNE5!G258+[35]PPNE5!G258+[36]PPNE5!G258+[37]PPNE5!G258+[38]PPNE5!G258+[39]PPNE5!G258+[40]PPNE5!G258+[41]PPNE5!G258+[42]PPNE5!G258+[43]PPNE5!G258+[44]PPNE5!G258</f>
        <v>749421.1</v>
      </c>
      <c r="H258" s="43">
        <f>+[29]PPNE5!H258+[30]PPNE5!H258+[31]PPNE5!H258+[32]PPNE5!H258+[33]PPNE5!H258+[34]PPNE5!H258+[35]PPNE5!H258+[36]PPNE5!H258+[37]PPNE5!H258+[38]PPNE5!H258+[39]PPNE5!H258+[40]PPNE5!H258+[41]PPNE5!H258+[42]PPNE5!H258+[43]PPNE5!H258+[44]PPNE5!H258</f>
        <v>7605136.2837449741</v>
      </c>
      <c r="I258" s="43">
        <f>+[29]PPNE5!I258+[30]PPNE5!I258+[31]PPNE5!I258+[32]PPNE5!I258+[33]PPNE5!I258+[34]PPNE5!I258+[35]PPNE5!I258+[36]PPNE5!I258+[37]PPNE5!I258+[38]PPNE5!I258+[39]PPNE5!I258+[40]PPNE5!I258+[41]PPNE5!I258+[42]PPNE5!I258+[43]PPNE5!I258+[44]PPNE5!I258</f>
        <v>0</v>
      </c>
      <c r="J258" s="71">
        <f>SUBTOTAL(9,G258:I258)</f>
        <v>8354557.3837449737</v>
      </c>
      <c r="K258" s="72">
        <f>IFERROR(J258/$J$18*100,"0.00")</f>
        <v>0.29060506676542036</v>
      </c>
    </row>
    <row r="259" spans="1:11" ht="12.75" x14ac:dyDescent="0.2">
      <c r="A259" s="594">
        <v>2</v>
      </c>
      <c r="B259" s="595">
        <v>3</v>
      </c>
      <c r="C259" s="595">
        <v>3</v>
      </c>
      <c r="D259" s="595">
        <v>6</v>
      </c>
      <c r="E259" s="595"/>
      <c r="F259" s="602" t="s">
        <v>186</v>
      </c>
      <c r="G259" s="47">
        <f>+G260</f>
        <v>0</v>
      </c>
      <c r="H259" s="47">
        <f>+H260</f>
        <v>0</v>
      </c>
      <c r="I259" s="47">
        <f>+I260</f>
        <v>0</v>
      </c>
      <c r="J259" s="47">
        <f>+J260</f>
        <v>0</v>
      </c>
      <c r="K259" s="48">
        <f>+K260</f>
        <v>0</v>
      </c>
    </row>
    <row r="260" spans="1:11" ht="12.75" x14ac:dyDescent="0.2">
      <c r="A260" s="606">
        <v>2</v>
      </c>
      <c r="B260" s="598">
        <v>3</v>
      </c>
      <c r="C260" s="598">
        <v>3</v>
      </c>
      <c r="D260" s="598">
        <v>6</v>
      </c>
      <c r="E260" s="598" t="s">
        <v>284</v>
      </c>
      <c r="F260" s="599" t="s">
        <v>186</v>
      </c>
      <c r="G260" s="43">
        <f>+[29]PPNE5!G260+[30]PPNE5!G260+[31]PPNE5!G260+[32]PPNE5!G260+[33]PPNE5!G260+[34]PPNE5!G260+[35]PPNE5!G260+[36]PPNE5!G260+[37]PPNE5!G260+[38]PPNE5!G260+[39]PPNE5!G260+[40]PPNE5!G260+[41]PPNE5!G260+[42]PPNE5!G260+[43]PPNE5!G260+[44]PPNE5!G260</f>
        <v>0</v>
      </c>
      <c r="H260" s="43">
        <f>+[29]PPNE5!H260+[30]PPNE5!H260+[31]PPNE5!H260+[32]PPNE5!H260+[33]PPNE5!H260+[34]PPNE5!H260+[35]PPNE5!H260+[36]PPNE5!H260+[37]PPNE5!H260+[38]PPNE5!H260+[39]PPNE5!H260+[40]PPNE5!H260+[41]PPNE5!H260+[42]PPNE5!H260+[43]PPNE5!H260+[44]PPNE5!H260</f>
        <v>0</v>
      </c>
      <c r="I260" s="43">
        <f>+[29]PPNE5!I260+[30]PPNE5!I260+[31]PPNE5!I260+[32]PPNE5!I260+[33]PPNE5!I260+[34]PPNE5!I260+[35]PPNE5!I260+[36]PPNE5!I260+[37]PPNE5!I260+[38]PPNE5!I260+[39]PPNE5!I260+[40]PPNE5!I260+[41]PPNE5!I260+[42]PPNE5!I260+[43]PPNE5!I260+[44]PPNE5!I260</f>
        <v>0</v>
      </c>
      <c r="J260" s="71">
        <f>SUBTOTAL(9,G260:I260)</f>
        <v>0</v>
      </c>
      <c r="K260" s="72">
        <f>IFERROR(J260/$J$18*100,"0.00")</f>
        <v>0</v>
      </c>
    </row>
    <row r="261" spans="1:11" ht="12.75" x14ac:dyDescent="0.2">
      <c r="A261" s="591">
        <v>2</v>
      </c>
      <c r="B261" s="592">
        <v>3</v>
      </c>
      <c r="C261" s="592">
        <v>4</v>
      </c>
      <c r="D261" s="592"/>
      <c r="E261" s="592"/>
      <c r="F261" s="593" t="s">
        <v>327</v>
      </c>
      <c r="G261" s="39">
        <f>+G262+G264</f>
        <v>0</v>
      </c>
      <c r="H261" s="39">
        <f>+H262+H264</f>
        <v>388182.42</v>
      </c>
      <c r="I261" s="39">
        <f>+I262+I264</f>
        <v>0</v>
      </c>
      <c r="J261" s="39">
        <f>+J262+J264</f>
        <v>388182.42</v>
      </c>
      <c r="K261" s="40">
        <f>+K262+K264</f>
        <v>1.3502543928987388E-2</v>
      </c>
    </row>
    <row r="262" spans="1:11" ht="12.75" x14ac:dyDescent="0.2">
      <c r="A262" s="594">
        <v>2</v>
      </c>
      <c r="B262" s="595">
        <v>3</v>
      </c>
      <c r="C262" s="595">
        <v>4</v>
      </c>
      <c r="D262" s="595">
        <v>1</v>
      </c>
      <c r="E262" s="595"/>
      <c r="F262" s="602" t="s">
        <v>187</v>
      </c>
      <c r="G262" s="47">
        <f>+G263</f>
        <v>0</v>
      </c>
      <c r="H262" s="47">
        <f>+H263</f>
        <v>320000</v>
      </c>
      <c r="I262" s="47">
        <f>+I263</f>
        <v>0</v>
      </c>
      <c r="J262" s="47">
        <f>+J263</f>
        <v>320000</v>
      </c>
      <c r="K262" s="48">
        <f>+K263</f>
        <v>1.1130885466879114E-2</v>
      </c>
    </row>
    <row r="263" spans="1:11" ht="12.75" x14ac:dyDescent="0.2">
      <c r="A263" s="606">
        <v>2</v>
      </c>
      <c r="B263" s="598">
        <v>3</v>
      </c>
      <c r="C263" s="598">
        <v>4</v>
      </c>
      <c r="D263" s="598">
        <v>1</v>
      </c>
      <c r="E263" s="598" t="s">
        <v>284</v>
      </c>
      <c r="F263" s="599" t="s">
        <v>187</v>
      </c>
      <c r="G263" s="43">
        <f>+[29]PPNE5!G263+[30]PPNE5!G263+[31]PPNE5!G263+[32]PPNE5!G263+[33]PPNE5!G263+[34]PPNE5!G263+[35]PPNE5!G263+[36]PPNE5!G263+[37]PPNE5!G263+[38]PPNE5!G263+[39]PPNE5!G263+[40]PPNE5!G263+[41]PPNE5!G263+[42]PPNE5!G263+[43]PPNE5!G263+[44]PPNE5!G263</f>
        <v>0</v>
      </c>
      <c r="H263" s="43">
        <f>+[29]PPNE5!H263+[30]PPNE5!H263+[31]PPNE5!H263+[32]PPNE5!H263+[33]PPNE5!H263+[34]PPNE5!H263+[35]PPNE5!H263+[36]PPNE5!H263+[37]PPNE5!H263+[38]PPNE5!H263+[39]PPNE5!H263+[40]PPNE5!H263+[41]PPNE5!H263+[42]PPNE5!H263+[43]PPNE5!H263+[44]PPNE5!H263</f>
        <v>320000</v>
      </c>
      <c r="I263" s="43">
        <f>+[29]PPNE5!I263+[30]PPNE5!I263+[31]PPNE5!I263+[32]PPNE5!I263+[33]PPNE5!I263+[34]PPNE5!I263+[35]PPNE5!I263+[36]PPNE5!I263+[37]PPNE5!I263+[38]PPNE5!I263+[39]PPNE5!I263+[40]PPNE5!I263+[41]PPNE5!I263+[42]PPNE5!I263+[43]PPNE5!I263+[44]PPNE5!I263</f>
        <v>0</v>
      </c>
      <c r="J263" s="71">
        <f>SUBTOTAL(9,G263:I263)</f>
        <v>320000</v>
      </c>
      <c r="K263" s="72">
        <f>IFERROR(J263/$J$18*100,"0.00")</f>
        <v>1.1130885466879114E-2</v>
      </c>
    </row>
    <row r="264" spans="1:11" ht="12.75" x14ac:dyDescent="0.2">
      <c r="A264" s="608">
        <v>2</v>
      </c>
      <c r="B264" s="595">
        <v>3</v>
      </c>
      <c r="C264" s="595">
        <v>4</v>
      </c>
      <c r="D264" s="595">
        <v>2</v>
      </c>
      <c r="E264" s="595"/>
      <c r="F264" s="602" t="s">
        <v>188</v>
      </c>
      <c r="G264" s="47">
        <f>+G265</f>
        <v>0</v>
      </c>
      <c r="H264" s="47">
        <f>+H265</f>
        <v>68182.42</v>
      </c>
      <c r="I264" s="47">
        <f>+I265</f>
        <v>0</v>
      </c>
      <c r="J264" s="47">
        <f>+J265</f>
        <v>68182.42</v>
      </c>
      <c r="K264" s="48">
        <f>+K265</f>
        <v>2.3716584621082744E-3</v>
      </c>
    </row>
    <row r="265" spans="1:11" ht="12.75" x14ac:dyDescent="0.2">
      <c r="A265" s="617">
        <v>2</v>
      </c>
      <c r="B265" s="618">
        <v>3</v>
      </c>
      <c r="C265" s="618">
        <v>4</v>
      </c>
      <c r="D265" s="618">
        <v>2</v>
      </c>
      <c r="E265" s="598" t="s">
        <v>284</v>
      </c>
      <c r="F265" s="599" t="s">
        <v>188</v>
      </c>
      <c r="G265" s="43">
        <f>+[29]PPNE5!G265+[30]PPNE5!G265+[31]PPNE5!G265+[32]PPNE5!G265+[33]PPNE5!G265+[34]PPNE5!G265+[35]PPNE5!G265+[36]PPNE5!G265+[37]PPNE5!G265+[38]PPNE5!G265+[39]PPNE5!G265+[40]PPNE5!G265+[41]PPNE5!G265+[42]PPNE5!G265+[43]PPNE5!G265+[44]PPNE5!G265</f>
        <v>0</v>
      </c>
      <c r="H265" s="43">
        <f>+[29]PPNE5!H265+[30]PPNE5!H265+[31]PPNE5!H265+[32]PPNE5!H265+[33]PPNE5!H265+[34]PPNE5!H265+[35]PPNE5!H265+[36]PPNE5!H265+[37]PPNE5!H265+[38]PPNE5!H265+[39]PPNE5!H265+[40]PPNE5!H265+[41]PPNE5!H265+[42]PPNE5!H265+[43]PPNE5!H265+[44]PPNE5!H265</f>
        <v>68182.42</v>
      </c>
      <c r="I265" s="43">
        <f>+[29]PPNE5!I265+[30]PPNE5!I265+[31]PPNE5!I265+[32]PPNE5!I265+[33]PPNE5!I265+[34]PPNE5!I265+[35]PPNE5!I265+[36]PPNE5!I265+[37]PPNE5!I265+[38]PPNE5!I265+[39]PPNE5!I265+[40]PPNE5!I265+[41]PPNE5!I265+[42]PPNE5!I265+[43]PPNE5!I265+[44]PPNE5!I265</f>
        <v>0</v>
      </c>
      <c r="J265" s="71">
        <f>SUBTOTAL(9,G265:I265)</f>
        <v>68182.42</v>
      </c>
      <c r="K265" s="72">
        <f>IFERROR(J265/$J$18*100,"0.00")</f>
        <v>2.3716584621082744E-3</v>
      </c>
    </row>
    <row r="266" spans="1:11" ht="12.75" x14ac:dyDescent="0.2">
      <c r="A266" s="591">
        <v>2</v>
      </c>
      <c r="B266" s="592">
        <v>3</v>
      </c>
      <c r="C266" s="592">
        <v>5</v>
      </c>
      <c r="D266" s="592"/>
      <c r="E266" s="592"/>
      <c r="F266" s="593" t="s">
        <v>189</v>
      </c>
      <c r="G266" s="39">
        <f>+G267+G269+G271+G273+G275</f>
        <v>749421.1</v>
      </c>
      <c r="H266" s="39">
        <f>+H267+H269+H271+H273+H275</f>
        <v>7334303.8637449741</v>
      </c>
      <c r="I266" s="39">
        <f>+I267+I269+I271+I273+I275</f>
        <v>0</v>
      </c>
      <c r="J266" s="39">
        <f>+J267+J269+J271+J273+J275</f>
        <v>8083724.9637449738</v>
      </c>
      <c r="K266" s="40">
        <f>+K267+K269+K271+K273+K275</f>
        <v>0.2811844272412401</v>
      </c>
    </row>
    <row r="267" spans="1:11" ht="12.75" x14ac:dyDescent="0.2">
      <c r="A267" s="594">
        <v>2</v>
      </c>
      <c r="B267" s="595">
        <v>3</v>
      </c>
      <c r="C267" s="595">
        <v>5</v>
      </c>
      <c r="D267" s="595">
        <v>1</v>
      </c>
      <c r="E267" s="595"/>
      <c r="F267" s="602" t="s">
        <v>1922</v>
      </c>
      <c r="G267" s="47">
        <f>+G268</f>
        <v>749421.1</v>
      </c>
      <c r="H267" s="47">
        <f>+H268</f>
        <v>7189953.8637449741</v>
      </c>
      <c r="I267" s="47">
        <f>+I268</f>
        <v>0</v>
      </c>
      <c r="J267" s="47">
        <f>+J268</f>
        <v>7939374.9637449738</v>
      </c>
      <c r="K267" s="48">
        <f>+K268</f>
        <v>0.27616335437516509</v>
      </c>
    </row>
    <row r="268" spans="1:11" ht="12.75" x14ac:dyDescent="0.2">
      <c r="A268" s="606">
        <v>2</v>
      </c>
      <c r="B268" s="598">
        <v>3</v>
      </c>
      <c r="C268" s="598">
        <v>5</v>
      </c>
      <c r="D268" s="598">
        <v>1</v>
      </c>
      <c r="E268" s="598" t="s">
        <v>284</v>
      </c>
      <c r="F268" s="599" t="s">
        <v>1923</v>
      </c>
      <c r="G268" s="43">
        <f>+[29]PPNE5!G268+[30]PPNE5!G268+[31]PPNE5!G268+[32]PPNE5!G268+[33]PPNE5!G268+[34]PPNE5!G268+[35]PPNE5!G268+[36]PPNE5!G268+[37]PPNE5!G268+[38]PPNE5!G268+[39]PPNE5!G268+[40]PPNE5!G268+[41]PPNE5!G268+[42]PPNE5!G268+[43]PPNE5!G268+[44]PPNE5!G268</f>
        <v>749421.1</v>
      </c>
      <c r="H268" s="43">
        <f>+[29]PPNE5!H268+[30]PPNE5!H268+[31]PPNE5!H268+[32]PPNE5!H268+[33]PPNE5!H268+[34]PPNE5!H268+[35]PPNE5!H268+[36]PPNE5!H268+[37]PPNE5!H268+[38]PPNE5!H268+[39]PPNE5!H268+[40]PPNE5!H268+[41]PPNE5!H268+[42]PPNE5!H268+[43]PPNE5!H268+[44]PPNE5!H268</f>
        <v>7189953.8637449741</v>
      </c>
      <c r="I268" s="43">
        <f>+[29]PPNE5!I268+[30]PPNE5!I268+[31]PPNE5!I268+[32]PPNE5!I268+[33]PPNE5!I268+[34]PPNE5!I268+[35]PPNE5!I268+[36]PPNE5!I268+[37]PPNE5!I268+[38]PPNE5!I268+[39]PPNE5!I268+[40]PPNE5!I268+[41]PPNE5!I268+[42]PPNE5!I268+[43]PPNE5!I268+[44]PPNE5!I268</f>
        <v>0</v>
      </c>
      <c r="J268" s="71">
        <f>SUBTOTAL(9,G268:I268)</f>
        <v>7939374.9637449738</v>
      </c>
      <c r="K268" s="72">
        <f>IFERROR(J268/$J$18*100,"0.00")</f>
        <v>0.27616335437516509</v>
      </c>
    </row>
    <row r="269" spans="1:11" ht="12.75" x14ac:dyDescent="0.2">
      <c r="A269" s="594">
        <v>2</v>
      </c>
      <c r="B269" s="595">
        <v>3</v>
      </c>
      <c r="C269" s="595">
        <v>5</v>
      </c>
      <c r="D269" s="595">
        <v>2</v>
      </c>
      <c r="E269" s="595"/>
      <c r="F269" s="602" t="s">
        <v>1924</v>
      </c>
      <c r="G269" s="47">
        <f>+G270</f>
        <v>0</v>
      </c>
      <c r="H269" s="47">
        <f>+H270</f>
        <v>46300</v>
      </c>
      <c r="I269" s="47">
        <f>+I270</f>
        <v>0</v>
      </c>
      <c r="J269" s="47">
        <f>+J270</f>
        <v>46300</v>
      </c>
      <c r="K269" s="48">
        <f>+K270</f>
        <v>1.6104999909890717E-3</v>
      </c>
    </row>
    <row r="270" spans="1:11" ht="12.75" x14ac:dyDescent="0.2">
      <c r="A270" s="606">
        <v>2</v>
      </c>
      <c r="B270" s="598">
        <v>3</v>
      </c>
      <c r="C270" s="598">
        <v>5</v>
      </c>
      <c r="D270" s="598">
        <v>2</v>
      </c>
      <c r="E270" s="598" t="s">
        <v>284</v>
      </c>
      <c r="F270" s="599" t="s">
        <v>1924</v>
      </c>
      <c r="G270" s="43">
        <f>+[29]PPNE5!G270+[30]PPNE5!G270+[31]PPNE5!G270+[32]PPNE5!G270+[33]PPNE5!G270+[34]PPNE5!G270+[35]PPNE5!G270+[36]PPNE5!G270+[37]PPNE5!G270+[38]PPNE5!G270+[39]PPNE5!G270+[40]PPNE5!G270+[41]PPNE5!G270+[42]PPNE5!G270+[43]PPNE5!G270+[44]PPNE5!G270</f>
        <v>0</v>
      </c>
      <c r="H270" s="43">
        <f>+[29]PPNE5!H270+[30]PPNE5!H270+[31]PPNE5!H270+[32]PPNE5!H270+[33]PPNE5!H270+[34]PPNE5!H270+[35]PPNE5!H270+[36]PPNE5!H270+[37]PPNE5!H270+[38]PPNE5!H270+[39]PPNE5!H270+[40]PPNE5!H270+[41]PPNE5!H270+[42]PPNE5!H270+[43]PPNE5!H270+[44]PPNE5!H270</f>
        <v>46300</v>
      </c>
      <c r="I270" s="43">
        <f>+[29]PPNE5!I270+[30]PPNE5!I270+[31]PPNE5!I270+[32]PPNE5!I270+[33]PPNE5!I270+[34]PPNE5!I270+[35]PPNE5!I270+[36]PPNE5!I270+[37]PPNE5!I270+[38]PPNE5!I270+[39]PPNE5!I270+[40]PPNE5!I270+[41]PPNE5!I270+[42]PPNE5!I270+[43]PPNE5!I270+[44]PPNE5!I270</f>
        <v>0</v>
      </c>
      <c r="J270" s="71">
        <f>SUBTOTAL(9,G270:I270)</f>
        <v>46300</v>
      </c>
      <c r="K270" s="72">
        <f>IFERROR(J270/$J$18*100,"0.00")</f>
        <v>1.6104999909890717E-3</v>
      </c>
    </row>
    <row r="271" spans="1:11" ht="12.75" x14ac:dyDescent="0.2">
      <c r="A271" s="594">
        <v>2</v>
      </c>
      <c r="B271" s="595">
        <v>3</v>
      </c>
      <c r="C271" s="595">
        <v>5</v>
      </c>
      <c r="D271" s="595">
        <v>3</v>
      </c>
      <c r="E271" s="595"/>
      <c r="F271" s="602" t="s">
        <v>190</v>
      </c>
      <c r="G271" s="47">
        <f>+G272</f>
        <v>0</v>
      </c>
      <c r="H271" s="47">
        <f>+H272</f>
        <v>44650</v>
      </c>
      <c r="I271" s="47">
        <f>+I272</f>
        <v>0</v>
      </c>
      <c r="J271" s="47">
        <f>+J272</f>
        <v>44650</v>
      </c>
      <c r="K271" s="48">
        <f>+K272</f>
        <v>1.5531063628004761E-3</v>
      </c>
    </row>
    <row r="272" spans="1:11" ht="12.75" x14ac:dyDescent="0.2">
      <c r="A272" s="606">
        <v>2</v>
      </c>
      <c r="B272" s="598">
        <v>3</v>
      </c>
      <c r="C272" s="598">
        <v>5</v>
      </c>
      <c r="D272" s="598">
        <v>3</v>
      </c>
      <c r="E272" s="598" t="s">
        <v>284</v>
      </c>
      <c r="F272" s="599" t="s">
        <v>190</v>
      </c>
      <c r="G272" s="43">
        <f>+[29]PPNE5!G272+[30]PPNE5!G272+[31]PPNE5!G272+[32]PPNE5!G272+[33]PPNE5!G272+[34]PPNE5!G272+[35]PPNE5!G272+[36]PPNE5!G272+[37]PPNE5!G272+[38]PPNE5!G272+[39]PPNE5!G272+[40]PPNE5!G272+[41]PPNE5!G272+[42]PPNE5!G272+[43]PPNE5!G272+[44]PPNE5!G272</f>
        <v>0</v>
      </c>
      <c r="H272" s="43">
        <f>+[29]PPNE5!H272+[30]PPNE5!H272+[31]PPNE5!H272+[32]PPNE5!H272+[33]PPNE5!H272+[34]PPNE5!H272+[35]PPNE5!H272+[36]PPNE5!H272+[37]PPNE5!H272+[38]PPNE5!H272+[39]PPNE5!H272+[40]PPNE5!H272+[41]PPNE5!H272+[42]PPNE5!H272+[43]PPNE5!H272+[44]PPNE5!H272</f>
        <v>44650</v>
      </c>
      <c r="I272" s="43">
        <f>+[29]PPNE5!I272+[30]PPNE5!I272+[31]PPNE5!I272+[32]PPNE5!I272+[33]PPNE5!I272+[34]PPNE5!I272+[35]PPNE5!I272+[36]PPNE5!I272+[37]PPNE5!I272+[38]PPNE5!I272+[39]PPNE5!I272+[40]PPNE5!I272+[41]PPNE5!I272+[42]PPNE5!I272+[43]PPNE5!I272+[44]PPNE5!I272</f>
        <v>0</v>
      </c>
      <c r="J272" s="71">
        <f>SUBTOTAL(9,G272:I272)</f>
        <v>44650</v>
      </c>
      <c r="K272" s="72">
        <f>IFERROR(J272/$J$18*100,"0.00")</f>
        <v>1.5531063628004761E-3</v>
      </c>
    </row>
    <row r="273" spans="1:11" ht="12.75" x14ac:dyDescent="0.2">
      <c r="A273" s="594">
        <v>2</v>
      </c>
      <c r="B273" s="595">
        <v>3</v>
      </c>
      <c r="C273" s="595">
        <v>5</v>
      </c>
      <c r="D273" s="595">
        <v>4</v>
      </c>
      <c r="E273" s="595"/>
      <c r="F273" s="602" t="s">
        <v>1925</v>
      </c>
      <c r="G273" s="47">
        <f>+G274</f>
        <v>0</v>
      </c>
      <c r="H273" s="47">
        <f>+H274</f>
        <v>0</v>
      </c>
      <c r="I273" s="47">
        <f>+I274</f>
        <v>0</v>
      </c>
      <c r="J273" s="47">
        <f>+J274</f>
        <v>0</v>
      </c>
      <c r="K273" s="48">
        <f>+K274</f>
        <v>0</v>
      </c>
    </row>
    <row r="274" spans="1:11" ht="12.75" x14ac:dyDescent="0.2">
      <c r="A274" s="606">
        <v>2</v>
      </c>
      <c r="B274" s="598">
        <v>3</v>
      </c>
      <c r="C274" s="598">
        <v>5</v>
      </c>
      <c r="D274" s="598">
        <v>4</v>
      </c>
      <c r="E274" s="598" t="s">
        <v>284</v>
      </c>
      <c r="F274" s="599" t="s">
        <v>1925</v>
      </c>
      <c r="G274" s="43">
        <f>+[29]PPNE5!G274+[30]PPNE5!G274+[31]PPNE5!G274+[32]PPNE5!G274+[33]PPNE5!G274+[34]PPNE5!G274+[35]PPNE5!G274+[36]PPNE5!G274+[37]PPNE5!G274+[38]PPNE5!G274+[39]PPNE5!G274+[40]PPNE5!G274+[41]PPNE5!G274+[42]PPNE5!G274+[43]PPNE5!G274+[44]PPNE5!G274</f>
        <v>0</v>
      </c>
      <c r="H274" s="43">
        <f>+[29]PPNE5!H274+[30]PPNE5!H274+[31]PPNE5!H274+[32]PPNE5!H274+[33]PPNE5!H274+[34]PPNE5!H274+[35]PPNE5!H274+[36]PPNE5!H274+[37]PPNE5!H274+[38]PPNE5!H274+[39]PPNE5!H274+[40]PPNE5!H274+[41]PPNE5!H274+[42]PPNE5!H274+[43]PPNE5!H274+[44]PPNE5!H274</f>
        <v>0</v>
      </c>
      <c r="I274" s="43">
        <f>+[29]PPNE5!I274+[30]PPNE5!I274+[31]PPNE5!I274+[32]PPNE5!I274+[33]PPNE5!I274+[34]PPNE5!I274+[35]PPNE5!I274+[36]PPNE5!I274+[37]PPNE5!I274+[38]PPNE5!I274+[39]PPNE5!I274+[40]PPNE5!I274+[41]PPNE5!I274+[42]PPNE5!I274+[43]PPNE5!I274+[44]PPNE5!I274</f>
        <v>0</v>
      </c>
      <c r="J274" s="71">
        <f>SUBTOTAL(9,G274:I274)</f>
        <v>0</v>
      </c>
      <c r="K274" s="72">
        <f>IFERROR(J274/$J$18*100,"0.00")</f>
        <v>0</v>
      </c>
    </row>
    <row r="275" spans="1:11" ht="12.75" x14ac:dyDescent="0.2">
      <c r="A275" s="594">
        <v>2</v>
      </c>
      <c r="B275" s="595">
        <v>3</v>
      </c>
      <c r="C275" s="595">
        <v>5</v>
      </c>
      <c r="D275" s="595">
        <v>5</v>
      </c>
      <c r="E275" s="595"/>
      <c r="F275" s="602" t="s">
        <v>328</v>
      </c>
      <c r="G275" s="47">
        <f>+G276</f>
        <v>0</v>
      </c>
      <c r="H275" s="47">
        <f>+H276</f>
        <v>53400</v>
      </c>
      <c r="I275" s="47">
        <f>+I276</f>
        <v>0</v>
      </c>
      <c r="J275" s="47">
        <f>+J276</f>
        <v>53400</v>
      </c>
      <c r="K275" s="48">
        <f>+K276</f>
        <v>1.857466512285452E-3</v>
      </c>
    </row>
    <row r="276" spans="1:11" ht="12.75" x14ac:dyDescent="0.2">
      <c r="A276" s="606">
        <v>2</v>
      </c>
      <c r="B276" s="598">
        <v>3</v>
      </c>
      <c r="C276" s="598">
        <v>5</v>
      </c>
      <c r="D276" s="598">
        <v>5</v>
      </c>
      <c r="E276" s="598" t="s">
        <v>284</v>
      </c>
      <c r="F276" s="599" t="s">
        <v>191</v>
      </c>
      <c r="G276" s="43">
        <f>+[29]PPNE5!G276+[30]PPNE5!G276+[31]PPNE5!G276+[32]PPNE5!G276+[33]PPNE5!G276+[34]PPNE5!G276+[35]PPNE5!G276+[36]PPNE5!G276+[37]PPNE5!G276+[38]PPNE5!G276+[39]PPNE5!G276+[40]PPNE5!G276+[41]PPNE5!G276+[42]PPNE5!G276+[43]PPNE5!G276+[44]PPNE5!G276</f>
        <v>0</v>
      </c>
      <c r="H276" s="43">
        <f>+[29]PPNE5!H276+[30]PPNE5!H276+[31]PPNE5!H276+[32]PPNE5!H276+[33]PPNE5!H276+[34]PPNE5!H276+[35]PPNE5!H276+[36]PPNE5!H276+[37]PPNE5!H276+[38]PPNE5!H276+[39]PPNE5!H276+[40]PPNE5!H276+[41]PPNE5!H276+[42]PPNE5!H276+[43]PPNE5!H276+[44]PPNE5!H276</f>
        <v>53400</v>
      </c>
      <c r="I276" s="43">
        <f>+[29]PPNE5!I276+[30]PPNE5!I276+[31]PPNE5!I276+[32]PPNE5!I276+[33]PPNE5!I276+[34]PPNE5!I276+[35]PPNE5!I276+[36]PPNE5!I276+[37]PPNE5!I276+[38]PPNE5!I276+[39]PPNE5!I276+[40]PPNE5!I276+[41]PPNE5!I276+[42]PPNE5!I276+[43]PPNE5!I276+[44]PPNE5!I276</f>
        <v>0</v>
      </c>
      <c r="J276" s="71">
        <f>SUBTOTAL(9,G276:I276)</f>
        <v>53400</v>
      </c>
      <c r="K276" s="72">
        <f>IFERROR(J276/$J$18*100,"0.00")</f>
        <v>1.857466512285452E-3</v>
      </c>
    </row>
    <row r="277" spans="1:11" ht="12.75" x14ac:dyDescent="0.2">
      <c r="A277" s="591">
        <v>2</v>
      </c>
      <c r="B277" s="592">
        <v>3</v>
      </c>
      <c r="C277" s="592">
        <v>6</v>
      </c>
      <c r="D277" s="592"/>
      <c r="E277" s="592"/>
      <c r="F277" s="593" t="s">
        <v>192</v>
      </c>
      <c r="G277" s="39">
        <f>+G278+G284+G288+G292+G300</f>
        <v>20273113.208566256</v>
      </c>
      <c r="H277" s="39">
        <f>+H278+H284+H288+H292+H300</f>
        <v>148518897.09192517</v>
      </c>
      <c r="I277" s="39">
        <f>+I278+I284+I288+I292+I300</f>
        <v>0</v>
      </c>
      <c r="J277" s="39">
        <f>+J278+J284+J288+J292+J300</f>
        <v>168792010.30049145</v>
      </c>
      <c r="K277" s="39">
        <f>+K278+K284+K288+K292+K300</f>
        <v>5.8712641699345323</v>
      </c>
    </row>
    <row r="278" spans="1:11" ht="12.75" x14ac:dyDescent="0.2">
      <c r="A278" s="594">
        <v>2</v>
      </c>
      <c r="B278" s="595">
        <v>3</v>
      </c>
      <c r="C278" s="595">
        <v>6</v>
      </c>
      <c r="D278" s="595">
        <v>1</v>
      </c>
      <c r="E278" s="595"/>
      <c r="F278" s="602" t="s">
        <v>193</v>
      </c>
      <c r="G278" s="47">
        <f>+G279+G280+G281+G282</f>
        <v>57501.5</v>
      </c>
      <c r="H278" s="47">
        <f>+H279+H280+H281+H282</f>
        <v>17819.2</v>
      </c>
      <c r="I278" s="47">
        <f>+I279+I280+I281+I282</f>
        <v>0</v>
      </c>
      <c r="J278" s="47">
        <f>+J279+J280+J281+J282</f>
        <v>75320.7</v>
      </c>
      <c r="K278" s="48">
        <f>+K279+K280+K281+K282</f>
        <v>2.6199565155786298E-3</v>
      </c>
    </row>
    <row r="279" spans="1:11" ht="12.75" x14ac:dyDescent="0.2">
      <c r="A279" s="606">
        <v>2</v>
      </c>
      <c r="B279" s="598">
        <v>3</v>
      </c>
      <c r="C279" s="598">
        <v>6</v>
      </c>
      <c r="D279" s="598">
        <v>1</v>
      </c>
      <c r="E279" s="598" t="s">
        <v>284</v>
      </c>
      <c r="F279" s="599" t="s">
        <v>194</v>
      </c>
      <c r="G279" s="43">
        <f>+[29]PPNE5!G279+[30]PPNE5!G279+[31]PPNE5!G279+[32]PPNE5!G279+[33]PPNE5!G279+[34]PPNE5!G279+[35]PPNE5!G279+[36]PPNE5!G279+[37]PPNE5!G279+[38]PPNE5!G279+[39]PPNE5!G279+[40]PPNE5!G279+[41]PPNE5!G279+[42]PPNE5!G279+[43]PPNE5!G279+[44]PPNE5!G279</f>
        <v>0</v>
      </c>
      <c r="H279" s="43">
        <f>+[29]PPNE5!H279+[30]PPNE5!H279+[31]PPNE5!H279+[32]PPNE5!H279+[33]PPNE5!H279+[34]PPNE5!H279+[35]PPNE5!H279+[36]PPNE5!H279+[37]PPNE5!H279+[38]PPNE5!H279+[39]PPNE5!H279+[40]PPNE5!H279+[41]PPNE5!H279+[42]PPNE5!H279+[43]PPNE5!H279+[44]PPNE5!H279</f>
        <v>2400</v>
      </c>
      <c r="I279" s="43">
        <f>+[29]PPNE5!I279+[30]PPNE5!I279+[31]PPNE5!I279+[32]PPNE5!I279+[33]PPNE5!I279+[34]PPNE5!I279+[35]PPNE5!I279+[36]PPNE5!I279+[37]PPNE5!I279+[38]PPNE5!I279+[39]PPNE5!I279+[40]PPNE5!I279+[41]PPNE5!I279+[42]PPNE5!I279+[43]PPNE5!I279+[44]PPNE5!I279</f>
        <v>0</v>
      </c>
      <c r="J279" s="71">
        <f>SUBTOTAL(9,G279:I279)</f>
        <v>2400</v>
      </c>
      <c r="K279" s="72">
        <f>IFERROR(J279/$J$18*100,"0.00")</f>
        <v>8.3481641001593353E-5</v>
      </c>
    </row>
    <row r="280" spans="1:11" ht="12.75" x14ac:dyDescent="0.2">
      <c r="A280" s="606">
        <v>2</v>
      </c>
      <c r="B280" s="598">
        <v>3</v>
      </c>
      <c r="C280" s="598">
        <v>6</v>
      </c>
      <c r="D280" s="598">
        <v>1</v>
      </c>
      <c r="E280" s="598" t="s">
        <v>285</v>
      </c>
      <c r="F280" s="599" t="s">
        <v>195</v>
      </c>
      <c r="G280" s="43">
        <f>+[29]PPNE5!G280+[30]PPNE5!G280+[31]PPNE5!G280+[32]PPNE5!G280+[33]PPNE5!G280+[34]PPNE5!G280+[35]PPNE5!G280+[36]PPNE5!G280+[37]PPNE5!G280+[38]PPNE5!G280+[39]PPNE5!G280+[40]PPNE5!G280+[41]PPNE5!G280+[42]PPNE5!G280+[43]PPNE5!G280+[44]PPNE5!G280</f>
        <v>57501.5</v>
      </c>
      <c r="H280" s="43">
        <f>+[29]PPNE5!H280+[30]PPNE5!H280+[31]PPNE5!H280+[32]PPNE5!H280+[33]PPNE5!H280+[34]PPNE5!H280+[35]PPNE5!H280+[36]PPNE5!H280+[37]PPNE5!H280+[38]PPNE5!H280+[39]PPNE5!H280+[40]PPNE5!H280+[41]PPNE5!H280+[42]PPNE5!H280+[43]PPNE5!H280+[44]PPNE5!H280</f>
        <v>15419.2</v>
      </c>
      <c r="I280" s="43">
        <f>+[29]PPNE5!I280+[30]PPNE5!I280+[31]PPNE5!I280+[32]PPNE5!I280+[33]PPNE5!I280+[34]PPNE5!I280+[35]PPNE5!I280+[36]PPNE5!I280+[37]PPNE5!I280+[38]PPNE5!I280+[39]PPNE5!I280+[40]PPNE5!I280+[41]PPNE5!I280+[42]PPNE5!I280+[43]PPNE5!I280+[44]PPNE5!I280</f>
        <v>0</v>
      </c>
      <c r="J280" s="71">
        <f>SUBTOTAL(9,G280:I280)</f>
        <v>72920.7</v>
      </c>
      <c r="K280" s="72">
        <f>IFERROR(J280/$J$18*100,"0.00")</f>
        <v>2.5364748745770366E-3</v>
      </c>
    </row>
    <row r="281" spans="1:11" ht="12.75" x14ac:dyDescent="0.2">
      <c r="A281" s="606">
        <v>2</v>
      </c>
      <c r="B281" s="598">
        <v>3</v>
      </c>
      <c r="C281" s="598">
        <v>6</v>
      </c>
      <c r="D281" s="598">
        <v>1</v>
      </c>
      <c r="E281" s="598" t="s">
        <v>286</v>
      </c>
      <c r="F281" s="599" t="s">
        <v>196</v>
      </c>
      <c r="G281" s="43">
        <f>+[29]PPNE5!G281+[30]PPNE5!G281+[31]PPNE5!G281+[32]PPNE5!G281+[33]PPNE5!G281+[34]PPNE5!G281+[35]PPNE5!G281+[36]PPNE5!G281+[37]PPNE5!G281+[38]PPNE5!G281+[39]PPNE5!G281+[40]PPNE5!G281+[41]PPNE5!G281+[42]PPNE5!G281+[43]PPNE5!G281+[44]PPNE5!G281</f>
        <v>0</v>
      </c>
      <c r="H281" s="43">
        <f>+[29]PPNE5!H281+[30]PPNE5!H281+[31]PPNE5!H281+[32]PPNE5!H281+[33]PPNE5!H281+[34]PPNE5!H281+[35]PPNE5!H281+[36]PPNE5!H281+[37]PPNE5!H281+[38]PPNE5!H281+[39]PPNE5!H281+[40]PPNE5!H281+[41]PPNE5!H281+[42]PPNE5!H281+[43]PPNE5!H281+[44]PPNE5!H281</f>
        <v>0</v>
      </c>
      <c r="I281" s="43">
        <f>+[29]PPNE5!I281+[30]PPNE5!I281+[31]PPNE5!I281+[32]PPNE5!I281+[33]PPNE5!I281+[34]PPNE5!I281+[35]PPNE5!I281+[36]PPNE5!I281+[37]PPNE5!I281+[38]PPNE5!I281+[39]PPNE5!I281+[40]PPNE5!I281+[41]PPNE5!I281+[42]PPNE5!I281+[43]PPNE5!I281+[44]PPNE5!I281</f>
        <v>0</v>
      </c>
      <c r="J281" s="71">
        <f>SUBTOTAL(9,G281:I281)</f>
        <v>0</v>
      </c>
      <c r="K281" s="72">
        <f>IFERROR(J281/$J$18*100,"0.00")</f>
        <v>0</v>
      </c>
    </row>
    <row r="282" spans="1:11" ht="12.75" x14ac:dyDescent="0.2">
      <c r="A282" s="606">
        <v>2</v>
      </c>
      <c r="B282" s="598">
        <v>3</v>
      </c>
      <c r="C282" s="598">
        <v>6</v>
      </c>
      <c r="D282" s="598">
        <v>1</v>
      </c>
      <c r="E282" s="598" t="s">
        <v>287</v>
      </c>
      <c r="F282" s="599" t="s">
        <v>197</v>
      </c>
      <c r="G282" s="43">
        <f>+[29]PPNE5!G282+[30]PPNE5!G282+[31]PPNE5!G282+[32]PPNE5!G282+[33]PPNE5!G282+[34]PPNE5!G282+[35]PPNE5!G282+[36]PPNE5!G282+[37]PPNE5!G282+[38]PPNE5!G282+[39]PPNE5!G282+[40]PPNE5!G282+[41]PPNE5!G282+[42]PPNE5!G282+[43]PPNE5!G282+[44]PPNE5!G282</f>
        <v>0</v>
      </c>
      <c r="H282" s="43">
        <f>+[29]PPNE5!H282+[30]PPNE5!H282+[31]PPNE5!H282+[32]PPNE5!H282+[33]PPNE5!H282+[34]PPNE5!H282+[35]PPNE5!H282+[36]PPNE5!H282+[37]PPNE5!H282+[38]PPNE5!H282+[39]PPNE5!H282+[40]PPNE5!H282+[41]PPNE5!H282+[42]PPNE5!H282+[43]PPNE5!H282+[44]PPNE5!H282</f>
        <v>0</v>
      </c>
      <c r="I282" s="43">
        <f>+[29]PPNE5!I282+[30]PPNE5!I282+[31]PPNE5!I282+[32]PPNE5!I282+[33]PPNE5!I282+[34]PPNE5!I282+[35]PPNE5!I282+[36]PPNE5!I282+[37]PPNE5!I282+[38]PPNE5!I282+[39]PPNE5!I282+[40]PPNE5!I282+[41]PPNE5!I282+[42]PPNE5!I282+[43]PPNE5!I282+[44]PPNE5!I282</f>
        <v>0</v>
      </c>
      <c r="J282" s="71">
        <f>SUBTOTAL(9,G282:I282)</f>
        <v>0</v>
      </c>
      <c r="K282" s="72">
        <f>IFERROR(J282/$J$18*100,"0.00")</f>
        <v>0</v>
      </c>
    </row>
    <row r="283" spans="1:11" ht="12.75" x14ac:dyDescent="0.2">
      <c r="A283" s="606">
        <v>2</v>
      </c>
      <c r="B283" s="598">
        <v>3</v>
      </c>
      <c r="C283" s="598">
        <v>6</v>
      </c>
      <c r="D283" s="598">
        <v>1</v>
      </c>
      <c r="E283" s="598" t="s">
        <v>288</v>
      </c>
      <c r="F283" s="599" t="s">
        <v>198</v>
      </c>
      <c r="G283" s="43">
        <f>+[29]PPNE5!G283+[30]PPNE5!G283+[31]PPNE5!G283+[32]PPNE5!G283+[33]PPNE5!G283+[34]PPNE5!G283+[35]PPNE5!G283+[36]PPNE5!G283+[37]PPNE5!G283+[38]PPNE5!G283+[39]PPNE5!G283+[40]PPNE5!G283+[41]PPNE5!G283+[42]PPNE5!G283+[43]PPNE5!G283+[44]PPNE5!G283</f>
        <v>0</v>
      </c>
      <c r="H283" s="43">
        <f>+[29]PPNE5!H283+[30]PPNE5!H283+[31]PPNE5!H283+[32]PPNE5!H283+[33]PPNE5!H283+[34]PPNE5!H283+[35]PPNE5!H283+[36]PPNE5!H283+[37]PPNE5!H283+[38]PPNE5!H283+[39]PPNE5!H283+[40]PPNE5!H283+[41]PPNE5!H283+[42]PPNE5!H283+[43]PPNE5!H283+[44]PPNE5!H283</f>
        <v>0</v>
      </c>
      <c r="I283" s="43">
        <f>+[29]PPNE5!I283+[30]PPNE5!I283+[31]PPNE5!I283+[32]PPNE5!I283+[33]PPNE5!I283+[34]PPNE5!I283+[35]PPNE5!I283+[36]PPNE5!I283+[37]PPNE5!I283+[38]PPNE5!I283+[39]PPNE5!I283+[40]PPNE5!I283+[41]PPNE5!I283+[42]PPNE5!I283+[43]PPNE5!I283+[44]PPNE5!I283</f>
        <v>0</v>
      </c>
      <c r="J283" s="71">
        <f>SUBTOTAL(9,G283:I283)</f>
        <v>0</v>
      </c>
      <c r="K283" s="72">
        <f>IFERROR(J283/$J$18*100,"0.00")</f>
        <v>0</v>
      </c>
    </row>
    <row r="284" spans="1:11" ht="12.75" x14ac:dyDescent="0.2">
      <c r="A284" s="594">
        <v>2</v>
      </c>
      <c r="B284" s="595">
        <v>3</v>
      </c>
      <c r="C284" s="595">
        <v>6</v>
      </c>
      <c r="D284" s="595">
        <v>2</v>
      </c>
      <c r="E284" s="595"/>
      <c r="F284" s="602" t="s">
        <v>199</v>
      </c>
      <c r="G284" s="47">
        <f>+G285+G286+G287</f>
        <v>57501.5</v>
      </c>
      <c r="H284" s="47">
        <f>+H285+H286+H287</f>
        <v>15419.2</v>
      </c>
      <c r="I284" s="47">
        <f>+I285+I286+I287</f>
        <v>0</v>
      </c>
      <c r="J284" s="47">
        <f>+J285+J286+J287</f>
        <v>72920.7</v>
      </c>
      <c r="K284" s="48">
        <f>+K285+K286+K287</f>
        <v>2.536474874577037E-3</v>
      </c>
    </row>
    <row r="285" spans="1:11" ht="12.75" x14ac:dyDescent="0.2">
      <c r="A285" s="606">
        <v>2</v>
      </c>
      <c r="B285" s="598">
        <v>3</v>
      </c>
      <c r="C285" s="598">
        <v>6</v>
      </c>
      <c r="D285" s="598">
        <v>2</v>
      </c>
      <c r="E285" s="598" t="s">
        <v>284</v>
      </c>
      <c r="F285" s="599" t="s">
        <v>200</v>
      </c>
      <c r="G285" s="43">
        <f>+[29]PPNE5!G285+[30]PPNE5!G285+[31]PPNE5!G285+[32]PPNE5!G285+[33]PPNE5!G285+[34]PPNE5!G285+[35]PPNE5!G285+[36]PPNE5!G285+[37]PPNE5!G285+[38]PPNE5!G285+[39]PPNE5!G285+[40]PPNE5!G285+[41]PPNE5!G285+[42]PPNE5!G285+[43]PPNE5!G285+[44]PPNE5!G285</f>
        <v>26844</v>
      </c>
      <c r="H285" s="43">
        <f>+[29]PPNE5!H285+[30]PPNE5!H285+[31]PPNE5!H285+[32]PPNE5!H285+[33]PPNE5!H285+[34]PPNE5!H285+[35]PPNE5!H285+[36]PPNE5!H285+[37]PPNE5!H285+[38]PPNE5!H285+[39]PPNE5!H285+[40]PPNE5!H285+[41]PPNE5!H285+[42]PPNE5!H285+[43]PPNE5!H285+[44]PPNE5!H285</f>
        <v>0</v>
      </c>
      <c r="I285" s="43">
        <f>+[29]PPNE5!I285+[30]PPNE5!I285+[31]PPNE5!I285+[32]PPNE5!I285+[33]PPNE5!I285+[34]PPNE5!I285+[35]PPNE5!I285+[36]PPNE5!I285+[37]PPNE5!I285+[38]PPNE5!I285+[39]PPNE5!I285+[40]PPNE5!I285+[41]PPNE5!I285+[42]PPNE5!I285+[43]PPNE5!I285+[44]PPNE5!I285</f>
        <v>0</v>
      </c>
      <c r="J285" s="71">
        <f>SUBTOTAL(9,G285:I285)</f>
        <v>26844</v>
      </c>
      <c r="K285" s="72">
        <f>IFERROR(J285/$J$18*100,"0.00")</f>
        <v>9.3374215460282164E-4</v>
      </c>
    </row>
    <row r="286" spans="1:11" ht="12.75" x14ac:dyDescent="0.2">
      <c r="A286" s="606">
        <v>2</v>
      </c>
      <c r="B286" s="598">
        <v>3</v>
      </c>
      <c r="C286" s="598">
        <v>6</v>
      </c>
      <c r="D286" s="598">
        <v>2</v>
      </c>
      <c r="E286" s="598" t="s">
        <v>285</v>
      </c>
      <c r="F286" s="599" t="s">
        <v>201</v>
      </c>
      <c r="G286" s="43">
        <f>+[29]PPNE5!G286+[30]PPNE5!G286+[31]PPNE5!G286+[32]PPNE5!G286+[33]PPNE5!G286+[34]PPNE5!G286+[35]PPNE5!G286+[36]PPNE5!G286+[37]PPNE5!G286+[38]PPNE5!G286+[39]PPNE5!G286+[40]PPNE5!G286+[41]PPNE5!G286+[42]PPNE5!G286+[43]PPNE5!G286+[44]PPNE5!G286</f>
        <v>30657.5</v>
      </c>
      <c r="H286" s="43">
        <f>+[29]PPNE5!H286+[30]PPNE5!H286+[31]PPNE5!H286+[32]PPNE5!H286+[33]PPNE5!H286+[34]PPNE5!H286+[35]PPNE5!H286+[36]PPNE5!H286+[37]PPNE5!H286+[38]PPNE5!H286+[39]PPNE5!H286+[40]PPNE5!H286+[41]PPNE5!H286+[42]PPNE5!H286+[43]PPNE5!H286+[44]PPNE5!H286</f>
        <v>15419.2</v>
      </c>
      <c r="I286" s="43">
        <f>+[29]PPNE5!I286+[30]PPNE5!I286+[31]PPNE5!I286+[32]PPNE5!I286+[33]PPNE5!I286+[34]PPNE5!I286+[35]PPNE5!I286+[36]PPNE5!I286+[37]PPNE5!I286+[38]PPNE5!I286+[39]PPNE5!I286+[40]PPNE5!I286+[41]PPNE5!I286+[42]PPNE5!I286+[43]PPNE5!I286+[44]PPNE5!I286</f>
        <v>0</v>
      </c>
      <c r="J286" s="71">
        <f>SUBTOTAL(9,G286:I286)</f>
        <v>46076.7</v>
      </c>
      <c r="K286" s="72">
        <f>IFERROR(J286/$J$18*100,"0.00")</f>
        <v>1.6027327199742152E-3</v>
      </c>
    </row>
    <row r="287" spans="1:11" ht="12.75" x14ac:dyDescent="0.2">
      <c r="A287" s="606">
        <v>2</v>
      </c>
      <c r="B287" s="598">
        <v>3</v>
      </c>
      <c r="C287" s="598">
        <v>6</v>
      </c>
      <c r="D287" s="598">
        <v>2</v>
      </c>
      <c r="E287" s="598" t="s">
        <v>286</v>
      </c>
      <c r="F287" s="599" t="s">
        <v>202</v>
      </c>
      <c r="G287" s="43">
        <f>+[29]PPNE5!G287+[30]PPNE5!G287+[31]PPNE5!G287+[32]PPNE5!G287+[33]PPNE5!G287+[34]PPNE5!G287+[35]PPNE5!G287+[36]PPNE5!G287+[37]PPNE5!G287+[38]PPNE5!G287+[39]PPNE5!G287+[40]PPNE5!G287+[41]PPNE5!G287+[42]PPNE5!G287+[43]PPNE5!G287+[44]PPNE5!G287</f>
        <v>0</v>
      </c>
      <c r="H287" s="43">
        <f>+[29]PPNE5!H287+[30]PPNE5!H287+[31]PPNE5!H287+[32]PPNE5!H287+[33]PPNE5!H287+[34]PPNE5!H287+[35]PPNE5!H287+[36]PPNE5!H287+[37]PPNE5!H287+[38]PPNE5!H287+[39]PPNE5!H287+[40]PPNE5!H287+[41]PPNE5!H287+[42]PPNE5!H287+[43]PPNE5!H287+[44]PPNE5!H287</f>
        <v>0</v>
      </c>
      <c r="I287" s="43">
        <f>+[29]PPNE5!I287+[30]PPNE5!I287+[31]PPNE5!I287+[32]PPNE5!I287+[33]PPNE5!I287+[34]PPNE5!I287+[35]PPNE5!I287+[36]PPNE5!I287+[37]PPNE5!I287+[38]PPNE5!I287+[39]PPNE5!I287+[40]PPNE5!I287+[41]PPNE5!I287+[42]PPNE5!I287+[43]PPNE5!I287+[44]PPNE5!I287</f>
        <v>0</v>
      </c>
      <c r="J287" s="71">
        <f>SUBTOTAL(9,G287:I287)</f>
        <v>0</v>
      </c>
      <c r="K287" s="72">
        <f>IFERROR(J287/$J$18*100,"0.00")</f>
        <v>0</v>
      </c>
    </row>
    <row r="288" spans="1:11" ht="12.75" x14ac:dyDescent="0.2">
      <c r="A288" s="594">
        <v>2</v>
      </c>
      <c r="B288" s="595">
        <v>3</v>
      </c>
      <c r="C288" s="595">
        <v>6</v>
      </c>
      <c r="D288" s="595">
        <v>3</v>
      </c>
      <c r="E288" s="595"/>
      <c r="F288" s="602" t="s">
        <v>203</v>
      </c>
      <c r="G288" s="47">
        <f>+G289+G290+G291</f>
        <v>0</v>
      </c>
      <c r="H288" s="47">
        <f>+H289+H290+H291</f>
        <v>0</v>
      </c>
      <c r="I288" s="47">
        <f>+I289+I290+I291</f>
        <v>0</v>
      </c>
      <c r="J288" s="47">
        <f>+J289+J290+J291</f>
        <v>0</v>
      </c>
      <c r="K288" s="48">
        <f>+K289+K290+K291</f>
        <v>0</v>
      </c>
    </row>
    <row r="289" spans="1:11" ht="12.75" x14ac:dyDescent="0.2">
      <c r="A289" s="606">
        <v>2</v>
      </c>
      <c r="B289" s="598">
        <v>3</v>
      </c>
      <c r="C289" s="598">
        <v>6</v>
      </c>
      <c r="D289" s="598">
        <v>3</v>
      </c>
      <c r="E289" s="598" t="s">
        <v>287</v>
      </c>
      <c r="F289" s="614" t="s">
        <v>204</v>
      </c>
      <c r="G289" s="43">
        <f>+[29]PPNE5!G289+[30]PPNE5!G289+[31]PPNE5!G289+[32]PPNE5!G289+[33]PPNE5!G289+[34]PPNE5!G289+[35]PPNE5!G289+[36]PPNE5!G289+[37]PPNE5!G289+[38]PPNE5!G289+[39]PPNE5!G289+[40]PPNE5!G289+[41]PPNE5!G289+[42]PPNE5!G289+[43]PPNE5!G289+[44]PPNE5!G289</f>
        <v>0</v>
      </c>
      <c r="H289" s="43">
        <f>+[29]PPNE5!H289+[30]PPNE5!H289+[31]PPNE5!H289+[32]PPNE5!H289+[33]PPNE5!H289+[34]PPNE5!H289+[35]PPNE5!H289+[36]PPNE5!H289+[37]PPNE5!H289+[38]PPNE5!H289+[39]PPNE5!H289+[40]PPNE5!H289+[41]PPNE5!H289+[42]PPNE5!H289+[43]PPNE5!H289+[44]PPNE5!H289</f>
        <v>0</v>
      </c>
      <c r="I289" s="43">
        <f>+[29]PPNE5!I289+[30]PPNE5!I289+[31]PPNE5!I289+[32]PPNE5!I289+[33]PPNE5!I289+[34]PPNE5!I289+[35]PPNE5!I289+[36]PPNE5!I289+[37]PPNE5!I289+[38]PPNE5!I289+[39]PPNE5!I289+[40]PPNE5!I289+[41]PPNE5!I289+[42]PPNE5!I289+[43]PPNE5!I289+[44]PPNE5!I289</f>
        <v>0</v>
      </c>
      <c r="J289" s="71">
        <f>SUBTOTAL(9,G289:I289)</f>
        <v>0</v>
      </c>
      <c r="K289" s="72">
        <f>IFERROR(J289/$J$18*100,"0.00")</f>
        <v>0</v>
      </c>
    </row>
    <row r="290" spans="1:11" ht="12.75" x14ac:dyDescent="0.2">
      <c r="A290" s="606">
        <v>2</v>
      </c>
      <c r="B290" s="598">
        <v>3</v>
      </c>
      <c r="C290" s="598">
        <v>6</v>
      </c>
      <c r="D290" s="598">
        <v>3</v>
      </c>
      <c r="E290" s="598" t="s">
        <v>288</v>
      </c>
      <c r="F290" s="599" t="s">
        <v>205</v>
      </c>
      <c r="G290" s="43">
        <f>+[29]PPNE5!G290+[30]PPNE5!G290+[31]PPNE5!G290+[32]PPNE5!G290+[33]PPNE5!G290+[34]PPNE5!G290+[35]PPNE5!G290+[36]PPNE5!G290+[37]PPNE5!G290+[38]PPNE5!G290+[39]PPNE5!G290+[40]PPNE5!G290+[41]PPNE5!G290+[42]PPNE5!G290+[43]PPNE5!G290+[44]PPNE5!G290</f>
        <v>0</v>
      </c>
      <c r="H290" s="43">
        <f>+[29]PPNE5!H290+[30]PPNE5!H290+[31]PPNE5!H290+[32]PPNE5!H290+[33]PPNE5!H290+[34]PPNE5!H290+[35]PPNE5!H290+[36]PPNE5!H290+[37]PPNE5!H290+[38]PPNE5!H290+[39]PPNE5!H290+[40]PPNE5!H290+[41]PPNE5!H290+[42]PPNE5!H290+[43]PPNE5!H290+[44]PPNE5!H290</f>
        <v>0</v>
      </c>
      <c r="I290" s="43">
        <f>+[29]PPNE5!I290+[30]PPNE5!I290+[31]PPNE5!I290+[32]PPNE5!I290+[33]PPNE5!I290+[34]PPNE5!I290+[35]PPNE5!I290+[36]PPNE5!I290+[37]PPNE5!I290+[38]PPNE5!I290+[39]PPNE5!I290+[40]PPNE5!I290+[41]PPNE5!I290+[42]PPNE5!I290+[43]PPNE5!I290+[44]PPNE5!I290</f>
        <v>0</v>
      </c>
      <c r="J290" s="71">
        <f>SUBTOTAL(9,G290:I290)</f>
        <v>0</v>
      </c>
      <c r="K290" s="72">
        <f>IFERROR(J290/$J$18*100,"0.00")</f>
        <v>0</v>
      </c>
    </row>
    <row r="291" spans="1:11" ht="12.75" x14ac:dyDescent="0.2">
      <c r="A291" s="606">
        <v>2</v>
      </c>
      <c r="B291" s="598">
        <v>3</v>
      </c>
      <c r="C291" s="598">
        <v>6</v>
      </c>
      <c r="D291" s="598">
        <v>3</v>
      </c>
      <c r="E291" s="598" t="s">
        <v>300</v>
      </c>
      <c r="F291" s="599" t="s">
        <v>1926</v>
      </c>
      <c r="G291" s="43">
        <f>+[29]PPNE5!G291+[30]PPNE5!G291+[31]PPNE5!G291+[32]PPNE5!G291+[33]PPNE5!G291+[34]PPNE5!G291+[35]PPNE5!G291+[36]PPNE5!G291+[37]PPNE5!G291+[38]PPNE5!G291+[39]PPNE5!G291+[40]PPNE5!G291+[41]PPNE5!G291+[42]PPNE5!G291+[43]PPNE5!G291+[44]PPNE5!G291</f>
        <v>0</v>
      </c>
      <c r="H291" s="43">
        <f>+[29]PPNE5!H291+[30]PPNE5!H291+[31]PPNE5!H291+[32]PPNE5!H291+[33]PPNE5!H291+[34]PPNE5!H291+[35]PPNE5!H291+[36]PPNE5!H291+[37]PPNE5!H291+[38]PPNE5!H291+[39]PPNE5!H291+[40]PPNE5!H291+[41]PPNE5!H291+[42]PPNE5!H291+[43]PPNE5!H291+[44]PPNE5!H291</f>
        <v>0</v>
      </c>
      <c r="I291" s="43">
        <f>+[29]PPNE5!I291+[30]PPNE5!I291+[31]PPNE5!I291+[32]PPNE5!I291+[33]PPNE5!I291+[34]PPNE5!I291+[35]PPNE5!I291+[36]PPNE5!I291+[37]PPNE5!I291+[38]PPNE5!I291+[39]PPNE5!I291+[40]PPNE5!I291+[41]PPNE5!I291+[42]PPNE5!I291+[43]PPNE5!I291+[44]PPNE5!I291</f>
        <v>0</v>
      </c>
      <c r="J291" s="71">
        <f>SUBTOTAL(9,G291:I291)</f>
        <v>0</v>
      </c>
      <c r="K291" s="72">
        <f>IFERROR(J291/$J$18*100,"0.00")</f>
        <v>0</v>
      </c>
    </row>
    <row r="292" spans="1:11" ht="12.75" x14ac:dyDescent="0.2">
      <c r="A292" s="594">
        <v>2</v>
      </c>
      <c r="B292" s="595">
        <v>3</v>
      </c>
      <c r="C292" s="595">
        <v>6</v>
      </c>
      <c r="D292" s="595">
        <v>4</v>
      </c>
      <c r="E292" s="595"/>
      <c r="F292" s="602" t="s">
        <v>20</v>
      </c>
      <c r="G292" s="47">
        <f>+G293+G294+G295+G296+G297+G298+G299</f>
        <v>20158110.208566256</v>
      </c>
      <c r="H292" s="47">
        <f>+H293+H294+H295+H296+H297+H298+H299</f>
        <v>148485658.69192517</v>
      </c>
      <c r="I292" s="47">
        <f>+I293+I294+I295+I296+I297+I298+I299</f>
        <v>0</v>
      </c>
      <c r="J292" s="47">
        <f>+J293+J294+J295+J296+J297+J298+J299</f>
        <v>168643768.90049145</v>
      </c>
      <c r="K292" s="48">
        <f>+K293+K294+K295+K296+K297+K298+K299</f>
        <v>5.8661077385443763</v>
      </c>
    </row>
    <row r="293" spans="1:11" ht="12.75" x14ac:dyDescent="0.2">
      <c r="A293" s="606">
        <v>2</v>
      </c>
      <c r="B293" s="598">
        <v>3</v>
      </c>
      <c r="C293" s="598">
        <v>6</v>
      </c>
      <c r="D293" s="598">
        <v>4</v>
      </c>
      <c r="E293" s="598" t="s">
        <v>284</v>
      </c>
      <c r="F293" s="599" t="s">
        <v>206</v>
      </c>
      <c r="G293" s="43">
        <f>+[29]PPNE5!G293+[30]PPNE5!G293+[31]PPNE5!G293+[32]PPNE5!G293+[33]PPNE5!G293+[34]PPNE5!G293+[35]PPNE5!G293+[36]PPNE5!G293+[37]PPNE5!G293+[38]PPNE5!G293+[39]PPNE5!G293+[40]PPNE5!G293+[41]PPNE5!G293+[42]PPNE5!G293+[43]PPNE5!G293+[44]PPNE5!G293</f>
        <v>0</v>
      </c>
      <c r="H293" s="43">
        <f>+[29]PPNE5!H293+[30]PPNE5!H293+[31]PPNE5!H293+[32]PPNE5!H293+[33]PPNE5!H293+[34]PPNE5!H293+[35]PPNE5!H293+[36]PPNE5!H293+[37]PPNE5!H293+[38]PPNE5!H293+[39]PPNE5!H293+[40]PPNE5!H293+[41]PPNE5!H293+[42]PPNE5!H293+[43]PPNE5!H293+[44]PPNE5!H293</f>
        <v>0</v>
      </c>
      <c r="I293" s="43">
        <f>+[29]PPNE5!I293+[30]PPNE5!I293+[31]PPNE5!I293+[32]PPNE5!I293+[33]PPNE5!I293+[34]PPNE5!I293+[35]PPNE5!I293+[36]PPNE5!I293+[37]PPNE5!I293+[38]PPNE5!I293+[39]PPNE5!I293+[40]PPNE5!I293+[41]PPNE5!I293+[42]PPNE5!I293+[43]PPNE5!I293+[44]PPNE5!I293</f>
        <v>0</v>
      </c>
      <c r="J293" s="71">
        <f t="shared" ref="J293:J299" si="12">SUBTOTAL(9,G293:I293)</f>
        <v>0</v>
      </c>
      <c r="K293" s="72">
        <f t="shared" ref="K293:K299" si="13">IFERROR(J293/$J$18*100,"0.00")</f>
        <v>0</v>
      </c>
    </row>
    <row r="294" spans="1:11" ht="12.75" x14ac:dyDescent="0.2">
      <c r="A294" s="606">
        <v>2</v>
      </c>
      <c r="B294" s="598">
        <v>3</v>
      </c>
      <c r="C294" s="598">
        <v>6</v>
      </c>
      <c r="D294" s="598">
        <v>4</v>
      </c>
      <c r="E294" s="598" t="s">
        <v>285</v>
      </c>
      <c r="F294" s="599" t="s">
        <v>207</v>
      </c>
      <c r="G294" s="43">
        <f>+[29]PPNE5!G294+[30]PPNE5!G294+[31]PPNE5!G294+[32]PPNE5!G294+[33]PPNE5!G294+[34]PPNE5!G294+[35]PPNE5!G294+[36]PPNE5!G294+[37]PPNE5!G294+[38]PPNE5!G294+[39]PPNE5!G294+[40]PPNE5!G294+[41]PPNE5!G294+[42]PPNE5!G294+[43]PPNE5!G294+[44]PPNE5!G294</f>
        <v>0</v>
      </c>
      <c r="H294" s="43">
        <f>+[29]PPNE5!H294+[30]PPNE5!H294+[31]PPNE5!H294+[32]PPNE5!H294+[33]PPNE5!H294+[34]PPNE5!H294+[35]PPNE5!H294+[36]PPNE5!H294+[37]PPNE5!H294+[38]PPNE5!H294+[39]PPNE5!H294+[40]PPNE5!H294+[41]PPNE5!H294+[42]PPNE5!H294+[43]PPNE5!H294+[44]PPNE5!H294</f>
        <v>0</v>
      </c>
      <c r="I294" s="43">
        <f>+[29]PPNE5!I294+[30]PPNE5!I294+[31]PPNE5!I294+[32]PPNE5!I294+[33]PPNE5!I294+[34]PPNE5!I294+[35]PPNE5!I294+[36]PPNE5!I294+[37]PPNE5!I294+[38]PPNE5!I294+[39]PPNE5!I294+[40]PPNE5!I294+[41]PPNE5!I294+[42]PPNE5!I294+[43]PPNE5!I294+[44]PPNE5!I294</f>
        <v>0</v>
      </c>
      <c r="J294" s="71">
        <f t="shared" si="12"/>
        <v>0</v>
      </c>
      <c r="K294" s="72">
        <f t="shared" si="13"/>
        <v>0</v>
      </c>
    </row>
    <row r="295" spans="1:11" ht="12.75" x14ac:dyDescent="0.2">
      <c r="A295" s="606">
        <v>2</v>
      </c>
      <c r="B295" s="598">
        <v>3</v>
      </c>
      <c r="C295" s="598">
        <v>6</v>
      </c>
      <c r="D295" s="598">
        <v>4</v>
      </c>
      <c r="E295" s="598" t="s">
        <v>286</v>
      </c>
      <c r="F295" s="599" t="s">
        <v>208</v>
      </c>
      <c r="G295" s="43">
        <f>+[29]PPNE5!G295+[30]PPNE5!G295+[31]PPNE5!G295+[32]PPNE5!G295+[33]PPNE5!G295+[34]PPNE5!G295+[35]PPNE5!G295+[36]PPNE5!G295+[37]PPNE5!G295+[38]PPNE5!G295+[39]PPNE5!G295+[40]PPNE5!G295+[41]PPNE5!G295+[42]PPNE5!G295+[43]PPNE5!G295+[44]PPNE5!G295</f>
        <v>0</v>
      </c>
      <c r="H295" s="43">
        <f>+[29]PPNE5!H295+[30]PPNE5!H295+[31]PPNE5!H295+[32]PPNE5!H295+[33]PPNE5!H295+[34]PPNE5!H295+[35]PPNE5!H295+[36]PPNE5!H295+[37]PPNE5!H295+[38]PPNE5!H295+[39]PPNE5!H295+[40]PPNE5!H295+[41]PPNE5!H295+[42]PPNE5!H295+[43]PPNE5!H295+[44]PPNE5!H295</f>
        <v>0</v>
      </c>
      <c r="I295" s="43">
        <f>+[29]PPNE5!I295+[30]PPNE5!I295+[31]PPNE5!I295+[32]PPNE5!I295+[33]PPNE5!I295+[34]PPNE5!I295+[35]PPNE5!I295+[36]PPNE5!I295+[37]PPNE5!I295+[38]PPNE5!I295+[39]PPNE5!I295+[40]PPNE5!I295+[41]PPNE5!I295+[42]PPNE5!I295+[43]PPNE5!I295+[44]PPNE5!I295</f>
        <v>0</v>
      </c>
      <c r="J295" s="71">
        <f t="shared" si="12"/>
        <v>0</v>
      </c>
      <c r="K295" s="72">
        <f t="shared" si="13"/>
        <v>0</v>
      </c>
    </row>
    <row r="296" spans="1:11" ht="12.75" x14ac:dyDescent="0.2">
      <c r="A296" s="606">
        <v>2</v>
      </c>
      <c r="B296" s="598">
        <v>3</v>
      </c>
      <c r="C296" s="598">
        <v>6</v>
      </c>
      <c r="D296" s="598">
        <v>4</v>
      </c>
      <c r="E296" s="598" t="s">
        <v>287</v>
      </c>
      <c r="F296" s="599" t="s">
        <v>209</v>
      </c>
      <c r="G296" s="43">
        <f>+[29]PPNE5!G296+[30]PPNE5!G296+[31]PPNE5!G296+[32]PPNE5!G296+[33]PPNE5!G296+[34]PPNE5!G296+[35]PPNE5!G296+[36]PPNE5!G296+[37]PPNE5!G296+[38]PPNE5!G296+[39]PPNE5!G296+[40]PPNE5!G296+[41]PPNE5!G296+[42]PPNE5!G296+[43]PPNE5!G296+[44]PPNE5!G296</f>
        <v>0</v>
      </c>
      <c r="H296" s="43">
        <f>+[29]PPNE5!H296+[30]PPNE5!H296+[31]PPNE5!H296+[32]PPNE5!H296+[33]PPNE5!H296+[34]PPNE5!H296+[35]PPNE5!H296+[36]PPNE5!H296+[37]PPNE5!H296+[38]PPNE5!H296+[39]PPNE5!H296+[40]PPNE5!H296+[41]PPNE5!H296+[42]PPNE5!H296+[43]PPNE5!H296+[44]PPNE5!H296</f>
        <v>0</v>
      </c>
      <c r="I296" s="43">
        <f>+[29]PPNE5!I296+[30]PPNE5!I296+[31]PPNE5!I296+[32]PPNE5!I296+[33]PPNE5!I296+[34]PPNE5!I296+[35]PPNE5!I296+[36]PPNE5!I296+[37]PPNE5!I296+[38]PPNE5!I296+[39]PPNE5!I296+[40]PPNE5!I296+[41]PPNE5!I296+[42]PPNE5!I296+[43]PPNE5!I296+[44]PPNE5!I296</f>
        <v>0</v>
      </c>
      <c r="J296" s="71">
        <f t="shared" si="12"/>
        <v>0</v>
      </c>
      <c r="K296" s="72">
        <f t="shared" si="13"/>
        <v>0</v>
      </c>
    </row>
    <row r="297" spans="1:11" ht="12.75" x14ac:dyDescent="0.2">
      <c r="A297" s="606">
        <v>2</v>
      </c>
      <c r="B297" s="598">
        <v>3</v>
      </c>
      <c r="C297" s="598">
        <v>6</v>
      </c>
      <c r="D297" s="598">
        <v>4</v>
      </c>
      <c r="E297" s="598" t="s">
        <v>288</v>
      </c>
      <c r="F297" s="599" t="s">
        <v>210</v>
      </c>
      <c r="G297" s="43">
        <f>+[29]PPNE5!G297+[30]PPNE5!G297+[31]PPNE5!G297+[32]PPNE5!G297+[33]PPNE5!G297+[34]PPNE5!G297+[35]PPNE5!G297+[36]PPNE5!G297+[37]PPNE5!G297+[38]PPNE5!G297+[39]PPNE5!G297+[40]PPNE5!G297+[41]PPNE5!G297+[42]PPNE5!G297+[43]PPNE5!G297+[44]PPNE5!G297</f>
        <v>16052922.358751277</v>
      </c>
      <c r="H297" s="43">
        <f>+[29]PPNE5!H297+[30]PPNE5!H297+[31]PPNE5!H297+[32]PPNE5!H297+[33]PPNE5!H297+[34]PPNE5!H297+[35]PPNE5!H297+[36]PPNE5!H297+[37]PPNE5!H297+[38]PPNE5!H297+[39]PPNE5!H297+[40]PPNE5!H297+[41]PPNE5!H297+[42]PPNE5!H297+[43]PPNE5!H297+[44]PPNE5!H297</f>
        <v>106936462.09192519</v>
      </c>
      <c r="I297" s="43">
        <f>+[29]PPNE5!I297+[30]PPNE5!I297+[31]PPNE5!I297+[32]PPNE5!I297+[33]PPNE5!I297+[34]PPNE5!I297+[35]PPNE5!I297+[36]PPNE5!I297+[37]PPNE5!I297+[38]PPNE5!I297+[39]PPNE5!I297+[40]PPNE5!I297+[41]PPNE5!I297+[42]PPNE5!I297+[43]PPNE5!I297+[44]PPNE5!I297</f>
        <v>0</v>
      </c>
      <c r="J297" s="71">
        <f t="shared" si="12"/>
        <v>122989384.45067647</v>
      </c>
      <c r="K297" s="72">
        <f t="shared" si="13"/>
        <v>4.2780648498826341</v>
      </c>
    </row>
    <row r="298" spans="1:11" ht="12.75" x14ac:dyDescent="0.2">
      <c r="A298" s="606">
        <v>2</v>
      </c>
      <c r="B298" s="598">
        <v>3</v>
      </c>
      <c r="C298" s="598">
        <v>6</v>
      </c>
      <c r="D298" s="598">
        <v>4</v>
      </c>
      <c r="E298" s="598" t="s">
        <v>300</v>
      </c>
      <c r="F298" s="599" t="s">
        <v>211</v>
      </c>
      <c r="G298" s="43">
        <f>+[29]PPNE5!G298+[30]PPNE5!G298+[31]PPNE5!G298+[32]PPNE5!G298+[33]PPNE5!G298+[34]PPNE5!G298+[35]PPNE5!G298+[36]PPNE5!G298+[37]PPNE5!G298+[38]PPNE5!G298+[39]PPNE5!G298+[40]PPNE5!G298+[41]PPNE5!G298+[42]PPNE5!G298+[43]PPNE5!G298+[44]PPNE5!G298</f>
        <v>2954257.8398149777</v>
      </c>
      <c r="H298" s="43">
        <f>+[29]PPNE5!H298+[30]PPNE5!H298+[31]PPNE5!H298+[32]PPNE5!H298+[33]PPNE5!H298+[34]PPNE5!H298+[35]PPNE5!H298+[36]PPNE5!H298+[37]PPNE5!H298+[38]PPNE5!H298+[39]PPNE5!H298+[40]PPNE5!H298+[41]PPNE5!H298+[42]PPNE5!H298+[43]PPNE5!H298+[44]PPNE5!H298</f>
        <v>36195234.710000001</v>
      </c>
      <c r="I298" s="43">
        <f>+[29]PPNE5!I298+[30]PPNE5!I298+[31]PPNE5!I298+[32]PPNE5!I298+[33]PPNE5!I298+[34]PPNE5!I298+[35]PPNE5!I298+[36]PPNE5!I298+[37]PPNE5!I298+[38]PPNE5!I298+[39]PPNE5!I298+[40]PPNE5!I298+[41]PPNE5!I298+[42]PPNE5!I298+[43]PPNE5!I298+[44]PPNE5!I298</f>
        <v>0</v>
      </c>
      <c r="J298" s="71">
        <f t="shared" si="12"/>
        <v>39149492.549814977</v>
      </c>
      <c r="K298" s="72">
        <f t="shared" si="13"/>
        <v>1.3617766176825865</v>
      </c>
    </row>
    <row r="299" spans="1:11" ht="12.75" x14ac:dyDescent="0.2">
      <c r="A299" s="606">
        <v>2</v>
      </c>
      <c r="B299" s="598">
        <v>3</v>
      </c>
      <c r="C299" s="598">
        <v>6</v>
      </c>
      <c r="D299" s="598">
        <v>4</v>
      </c>
      <c r="E299" s="598" t="s">
        <v>302</v>
      </c>
      <c r="F299" s="599" t="s">
        <v>212</v>
      </c>
      <c r="G299" s="43">
        <f>+[29]PPNE5!G299+[30]PPNE5!G299+[31]PPNE5!G299+[32]PPNE5!G299+[33]PPNE5!G299+[34]PPNE5!G299+[35]PPNE5!G299+[36]PPNE5!G299+[37]PPNE5!G299+[38]PPNE5!G299+[39]PPNE5!G299+[40]PPNE5!G299+[41]PPNE5!G299+[42]PPNE5!G299+[43]PPNE5!G299+[44]PPNE5!G299</f>
        <v>1150930.01</v>
      </c>
      <c r="H299" s="43">
        <f>+[29]PPNE5!H299+[30]PPNE5!H299+[31]PPNE5!H299+[32]PPNE5!H299+[33]PPNE5!H299+[34]PPNE5!H299+[35]PPNE5!H299+[36]PPNE5!H299+[37]PPNE5!H299+[38]PPNE5!H299+[39]PPNE5!H299+[40]PPNE5!H299+[41]PPNE5!H299+[42]PPNE5!H299+[43]PPNE5!H299+[44]PPNE5!H299</f>
        <v>5353961.8899999997</v>
      </c>
      <c r="I299" s="43">
        <f>+[29]PPNE5!I299+[30]PPNE5!I299+[31]PPNE5!I299+[32]PPNE5!I299+[33]PPNE5!I299+[34]PPNE5!I299+[35]PPNE5!I299+[36]PPNE5!I299+[37]PPNE5!I299+[38]PPNE5!I299+[39]PPNE5!I299+[40]PPNE5!I299+[41]PPNE5!I299+[42]PPNE5!I299+[43]PPNE5!I299+[44]PPNE5!I299</f>
        <v>0</v>
      </c>
      <c r="J299" s="71">
        <f t="shared" si="12"/>
        <v>6504891.8999999994</v>
      </c>
      <c r="K299" s="72">
        <f t="shared" si="13"/>
        <v>0.22626627097915519</v>
      </c>
    </row>
    <row r="300" spans="1:11" ht="12.75" x14ac:dyDescent="0.2">
      <c r="A300" s="594">
        <v>2</v>
      </c>
      <c r="B300" s="595">
        <v>3</v>
      </c>
      <c r="C300" s="595">
        <v>6</v>
      </c>
      <c r="D300" s="595">
        <v>9</v>
      </c>
      <c r="E300" s="595"/>
      <c r="F300" s="602" t="s">
        <v>213</v>
      </c>
      <c r="G300" s="47">
        <f>+G301</f>
        <v>0</v>
      </c>
      <c r="H300" s="47">
        <f>+H301</f>
        <v>0</v>
      </c>
      <c r="I300" s="47">
        <f>+I301</f>
        <v>0</v>
      </c>
      <c r="J300" s="47">
        <f>+J301</f>
        <v>0</v>
      </c>
      <c r="K300" s="48">
        <f>+K301</f>
        <v>0</v>
      </c>
    </row>
    <row r="301" spans="1:11" ht="12.75" x14ac:dyDescent="0.2">
      <c r="A301" s="606">
        <v>2</v>
      </c>
      <c r="B301" s="598">
        <v>3</v>
      </c>
      <c r="C301" s="598">
        <v>6</v>
      </c>
      <c r="D301" s="598">
        <v>9</v>
      </c>
      <c r="E301" s="598" t="s">
        <v>284</v>
      </c>
      <c r="F301" s="599" t="s">
        <v>213</v>
      </c>
      <c r="G301" s="46"/>
      <c r="H301" s="46"/>
      <c r="I301" s="46"/>
      <c r="J301" s="71">
        <f>SUBTOTAL(9,G301:I301)</f>
        <v>0</v>
      </c>
      <c r="K301" s="72">
        <f>IFERROR(J301/$J$18*100,"0.00")</f>
        <v>0</v>
      </c>
    </row>
    <row r="302" spans="1:11" ht="12.75" x14ac:dyDescent="0.2">
      <c r="A302" s="591">
        <v>2</v>
      </c>
      <c r="B302" s="592">
        <v>3</v>
      </c>
      <c r="C302" s="592">
        <v>7</v>
      </c>
      <c r="D302" s="592"/>
      <c r="E302" s="592"/>
      <c r="F302" s="593" t="s">
        <v>329</v>
      </c>
      <c r="G302" s="39">
        <f>+G303+G311</f>
        <v>26199829.037872598</v>
      </c>
      <c r="H302" s="39">
        <f>+H303+H311</f>
        <v>141536194.76385042</v>
      </c>
      <c r="I302" s="39">
        <f>+I303+I311</f>
        <v>0</v>
      </c>
      <c r="J302" s="39">
        <f>+J303+J311</f>
        <v>167736023.801723</v>
      </c>
      <c r="K302" s="40">
        <f>+K303+K311</f>
        <v>5.834532717520899</v>
      </c>
    </row>
    <row r="303" spans="1:11" ht="12.75" x14ac:dyDescent="0.2">
      <c r="A303" s="594">
        <v>2</v>
      </c>
      <c r="B303" s="595">
        <v>3</v>
      </c>
      <c r="C303" s="595">
        <v>7</v>
      </c>
      <c r="D303" s="595">
        <v>1</v>
      </c>
      <c r="E303" s="595"/>
      <c r="F303" s="602" t="s">
        <v>214</v>
      </c>
      <c r="G303" s="47">
        <f>+G304+G305+G306+G307+G308+G309+G310</f>
        <v>26075816.037872598</v>
      </c>
      <c r="H303" s="47">
        <f>+H304+H305+H306+H307+H308+H309+H310</f>
        <v>141475499.76385042</v>
      </c>
      <c r="I303" s="47">
        <f>+I304+I305+I306+I307+I308+I309+I310</f>
        <v>0</v>
      </c>
      <c r="J303" s="47">
        <f>+J304+J305+J306+J307+J308+J309+J310</f>
        <v>167551315.801723</v>
      </c>
      <c r="K303" s="48">
        <f>+K304+K305+K306+K307+K308+K309+K310</f>
        <v>5.8281078312933481</v>
      </c>
    </row>
    <row r="304" spans="1:11" ht="12.75" x14ac:dyDescent="0.2">
      <c r="A304" s="606">
        <v>2</v>
      </c>
      <c r="B304" s="598">
        <v>3</v>
      </c>
      <c r="C304" s="598">
        <v>7</v>
      </c>
      <c r="D304" s="598">
        <v>1</v>
      </c>
      <c r="E304" s="598" t="s">
        <v>284</v>
      </c>
      <c r="F304" s="599" t="s">
        <v>215</v>
      </c>
      <c r="G304" s="43">
        <f>+[29]PPNE5!G304+[30]PPNE5!G304+[31]PPNE5!G304+[32]PPNE5!G304+[33]PPNE5!G304+[34]PPNE5!G304+[35]PPNE5!G304+[36]PPNE5!G304+[37]PPNE5!G304+[38]PPNE5!G304+[39]PPNE5!G304+[40]PPNE5!G304+[41]PPNE5!G304+[42]PPNE5!G304+[43]PPNE5!G304+[44]PPNE5!G304</f>
        <v>2500</v>
      </c>
      <c r="H304" s="43">
        <f>+[29]PPNE5!H304+[30]PPNE5!H304+[31]PPNE5!H304+[32]PPNE5!H304+[33]PPNE5!H304+[34]PPNE5!H304+[35]PPNE5!H304+[36]PPNE5!H304+[37]PPNE5!H304+[38]PPNE5!H304+[39]PPNE5!H304+[40]PPNE5!H304+[41]PPNE5!H304+[42]PPNE5!H304+[43]PPNE5!H304+[44]PPNE5!H304</f>
        <v>68440</v>
      </c>
      <c r="I304" s="43">
        <f>+[29]PPNE5!I304+[30]PPNE5!I304+[31]PPNE5!I304+[32]PPNE5!I304+[33]PPNE5!I304+[34]PPNE5!I304+[35]PPNE5!I304+[36]PPNE5!I304+[37]PPNE5!I304+[38]PPNE5!I304+[39]PPNE5!I304+[40]PPNE5!I304+[41]PPNE5!I304+[42]PPNE5!I304+[43]PPNE5!I304+[44]PPNE5!I304</f>
        <v>0</v>
      </c>
      <c r="J304" s="71">
        <f t="shared" ref="J304:J310" si="14">SUBTOTAL(9,G304:I304)</f>
        <v>70940</v>
      </c>
      <c r="K304" s="72">
        <f t="shared" ref="K304:K310" si="15">IFERROR(J304/$J$18*100,"0.00")</f>
        <v>2.4675781719387638E-3</v>
      </c>
    </row>
    <row r="305" spans="1:11" ht="12.75" x14ac:dyDescent="0.2">
      <c r="A305" s="606">
        <v>2</v>
      </c>
      <c r="B305" s="598">
        <v>3</v>
      </c>
      <c r="C305" s="598">
        <v>7</v>
      </c>
      <c r="D305" s="598">
        <v>1</v>
      </c>
      <c r="E305" s="598" t="s">
        <v>285</v>
      </c>
      <c r="F305" s="599" t="s">
        <v>216</v>
      </c>
      <c r="G305" s="43">
        <f>+[29]PPNE5!G305+[30]PPNE5!G305+[31]PPNE5!G305+[32]PPNE5!G305+[33]PPNE5!G305+[34]PPNE5!G305+[35]PPNE5!G305+[36]PPNE5!G305+[37]PPNE5!G305+[38]PPNE5!G305+[39]PPNE5!G305+[40]PPNE5!G305+[41]PPNE5!G305+[42]PPNE5!G305+[43]PPNE5!G305+[44]PPNE5!G305</f>
        <v>0</v>
      </c>
      <c r="H305" s="43">
        <f>+[29]PPNE5!H305+[30]PPNE5!H305+[31]PPNE5!H305+[32]PPNE5!H305+[33]PPNE5!H305+[34]PPNE5!H305+[35]PPNE5!H305+[36]PPNE5!H305+[37]PPNE5!H305+[38]PPNE5!H305+[39]PPNE5!H305+[40]PPNE5!H305+[41]PPNE5!H305+[42]PPNE5!H305+[43]PPNE5!H305+[44]PPNE5!H305</f>
        <v>0</v>
      </c>
      <c r="I305" s="43">
        <f>+[29]PPNE5!I305+[30]PPNE5!I305+[31]PPNE5!I305+[32]PPNE5!I305+[33]PPNE5!I305+[34]PPNE5!I305+[35]PPNE5!I305+[36]PPNE5!I305+[37]PPNE5!I305+[38]PPNE5!I305+[39]PPNE5!I305+[40]PPNE5!I305+[41]PPNE5!I305+[42]PPNE5!I305+[43]PPNE5!I305+[44]PPNE5!I305</f>
        <v>0</v>
      </c>
      <c r="J305" s="71">
        <f t="shared" si="14"/>
        <v>0</v>
      </c>
      <c r="K305" s="72">
        <f t="shared" si="15"/>
        <v>0</v>
      </c>
    </row>
    <row r="306" spans="1:11" ht="12.75" x14ac:dyDescent="0.2">
      <c r="A306" s="606">
        <v>2</v>
      </c>
      <c r="B306" s="598">
        <v>3</v>
      </c>
      <c r="C306" s="598">
        <v>7</v>
      </c>
      <c r="D306" s="598">
        <v>1</v>
      </c>
      <c r="E306" s="598" t="s">
        <v>286</v>
      </c>
      <c r="F306" s="599" t="s">
        <v>217</v>
      </c>
      <c r="G306" s="43">
        <f>+[29]PPNE5!G306+[30]PPNE5!G306+[31]PPNE5!G306+[32]PPNE5!G306+[33]PPNE5!G306+[34]PPNE5!G306+[35]PPNE5!G306+[36]PPNE5!G306+[37]PPNE5!G306+[38]PPNE5!G306+[39]PPNE5!G306+[40]PPNE5!G306+[41]PPNE5!G306+[42]PPNE5!G306+[43]PPNE5!G306+[44]PPNE5!G306</f>
        <v>13098664.518936299</v>
      </c>
      <c r="H306" s="43">
        <f>+[29]PPNE5!H306+[30]PPNE5!H306+[31]PPNE5!H306+[32]PPNE5!H306+[33]PPNE5!H306+[34]PPNE5!H306+[35]PPNE5!H306+[36]PPNE5!H306+[37]PPNE5!H306+[38]PPNE5!H306+[39]PPNE5!H306+[40]PPNE5!H306+[41]PPNE5!H306+[42]PPNE5!H306+[43]PPNE5!H306+[44]PPNE5!H306</f>
        <v>70741227.38192521</v>
      </c>
      <c r="I306" s="43">
        <f>+[29]PPNE5!I306+[30]PPNE5!I306+[31]PPNE5!I306+[32]PPNE5!I306+[33]PPNE5!I306+[34]PPNE5!I306+[35]PPNE5!I306+[36]PPNE5!I306+[37]PPNE5!I306+[38]PPNE5!I306+[39]PPNE5!I306+[40]PPNE5!I306+[41]PPNE5!I306+[42]PPNE5!I306+[43]PPNE5!I306+[44]PPNE5!I306</f>
        <v>0</v>
      </c>
      <c r="J306" s="71">
        <f t="shared" si="14"/>
        <v>83839891.900861502</v>
      </c>
      <c r="K306" s="72">
        <f t="shared" si="15"/>
        <v>2.9162882322000474</v>
      </c>
    </row>
    <row r="307" spans="1:11" ht="12.75" x14ac:dyDescent="0.2">
      <c r="A307" s="606">
        <v>2</v>
      </c>
      <c r="B307" s="598">
        <v>3</v>
      </c>
      <c r="C307" s="598">
        <v>7</v>
      </c>
      <c r="D307" s="598">
        <v>1</v>
      </c>
      <c r="E307" s="598" t="s">
        <v>287</v>
      </c>
      <c r="F307" s="599" t="s">
        <v>218</v>
      </c>
      <c r="G307" s="43">
        <f>+[29]PPNE5!G307+[30]PPNE5!G307+[31]PPNE5!G307+[32]PPNE5!G307+[33]PPNE5!G307+[34]PPNE5!G307+[35]PPNE5!G307+[36]PPNE5!G307+[37]PPNE5!G307+[38]PPNE5!G307+[39]PPNE5!G307+[40]PPNE5!G307+[41]PPNE5!G307+[42]PPNE5!G307+[43]PPNE5!G307+[44]PPNE5!G307</f>
        <v>0</v>
      </c>
      <c r="H307" s="43">
        <f>+[29]PPNE5!H307+[30]PPNE5!H307+[31]PPNE5!H307+[32]PPNE5!H307+[33]PPNE5!H307+[34]PPNE5!H307+[35]PPNE5!H307+[36]PPNE5!H307+[37]PPNE5!H307+[38]PPNE5!H307+[39]PPNE5!H307+[40]PPNE5!H307+[41]PPNE5!H307+[42]PPNE5!H307+[43]PPNE5!H307+[44]PPNE5!H307</f>
        <v>0</v>
      </c>
      <c r="I307" s="43">
        <f>+[29]PPNE5!I307+[30]PPNE5!I307+[31]PPNE5!I307+[32]PPNE5!I307+[33]PPNE5!I307+[34]PPNE5!I307+[35]PPNE5!I307+[36]PPNE5!I307+[37]PPNE5!I307+[38]PPNE5!I307+[39]PPNE5!I307+[40]PPNE5!I307+[41]PPNE5!I307+[42]PPNE5!I307+[43]PPNE5!I307+[44]PPNE5!I307</f>
        <v>0</v>
      </c>
      <c r="J307" s="71">
        <f t="shared" si="14"/>
        <v>0</v>
      </c>
      <c r="K307" s="72">
        <f t="shared" si="15"/>
        <v>0</v>
      </c>
    </row>
    <row r="308" spans="1:11" ht="12.75" x14ac:dyDescent="0.2">
      <c r="A308" s="606">
        <v>2</v>
      </c>
      <c r="B308" s="598">
        <v>3</v>
      </c>
      <c r="C308" s="598">
        <v>7</v>
      </c>
      <c r="D308" s="598">
        <v>1</v>
      </c>
      <c r="E308" s="598" t="s">
        <v>288</v>
      </c>
      <c r="F308" s="599" t="s">
        <v>219</v>
      </c>
      <c r="G308" s="43">
        <f>+[29]PPNE5!G308+[30]PPNE5!G308+[31]PPNE5!G308+[32]PPNE5!G308+[33]PPNE5!G308+[34]PPNE5!G308+[35]PPNE5!G308+[36]PPNE5!G308+[37]PPNE5!G308+[38]PPNE5!G308+[39]PPNE5!G308+[40]PPNE5!G308+[41]PPNE5!G308+[42]PPNE5!G308+[43]PPNE5!G308+[44]PPNE5!G308</f>
        <v>1035533.84</v>
      </c>
      <c r="H308" s="43">
        <f>+[29]PPNE5!H308+[30]PPNE5!H308+[31]PPNE5!H308+[32]PPNE5!H308+[33]PPNE5!H308+[34]PPNE5!H308+[35]PPNE5!H308+[36]PPNE5!H308+[37]PPNE5!H308+[38]PPNE5!H308+[39]PPNE5!H308+[40]PPNE5!H308+[41]PPNE5!H308+[42]PPNE5!H308+[43]PPNE5!H308+[44]PPNE5!H308</f>
        <v>259664.72</v>
      </c>
      <c r="I308" s="43">
        <f>+[29]PPNE5!I308+[30]PPNE5!I308+[31]PPNE5!I308+[32]PPNE5!I308+[33]PPNE5!I308+[34]PPNE5!I308+[35]PPNE5!I308+[36]PPNE5!I308+[37]PPNE5!I308+[38]PPNE5!I308+[39]PPNE5!I308+[40]PPNE5!I308+[41]PPNE5!I308+[42]PPNE5!I308+[43]PPNE5!I308+[44]PPNE5!I308</f>
        <v>0</v>
      </c>
      <c r="J308" s="71">
        <f t="shared" si="14"/>
        <v>1295198.56</v>
      </c>
      <c r="K308" s="72">
        <f t="shared" si="15"/>
        <v>4.505220883820861E-2</v>
      </c>
    </row>
    <row r="309" spans="1:11" ht="12.75" x14ac:dyDescent="0.2">
      <c r="A309" s="606">
        <v>2</v>
      </c>
      <c r="B309" s="598">
        <v>3</v>
      </c>
      <c r="C309" s="598">
        <v>7</v>
      </c>
      <c r="D309" s="598">
        <v>1</v>
      </c>
      <c r="E309" s="598" t="s">
        <v>300</v>
      </c>
      <c r="F309" s="599" t="s">
        <v>220</v>
      </c>
      <c r="G309" s="43">
        <f>+[29]PPNE5!G309+[30]PPNE5!G309+[31]PPNE5!G309+[32]PPNE5!G309+[33]PPNE5!G309+[34]PPNE5!G309+[35]PPNE5!G309+[36]PPNE5!G309+[37]PPNE5!G309+[38]PPNE5!G309+[39]PPNE5!G309+[40]PPNE5!G309+[41]PPNE5!G309+[42]PPNE5!G309+[43]PPNE5!G309+[44]PPNE5!G309</f>
        <v>11939117.678936301</v>
      </c>
      <c r="H309" s="43">
        <f>+[29]PPNE5!H309+[30]PPNE5!H309+[31]PPNE5!H309+[32]PPNE5!H309+[33]PPNE5!H309+[34]PPNE5!H309+[35]PPNE5!H309+[36]PPNE5!H309+[37]PPNE5!H309+[38]PPNE5!H309+[39]PPNE5!H309+[40]PPNE5!H309+[41]PPNE5!H309+[42]PPNE5!H309+[43]PPNE5!H309+[44]PPNE5!H309</f>
        <v>70406167.661925212</v>
      </c>
      <c r="I309" s="43">
        <f>+[29]PPNE5!I309+[30]PPNE5!I309+[31]PPNE5!I309+[32]PPNE5!I309+[33]PPNE5!I309+[34]PPNE5!I309+[35]PPNE5!I309+[36]PPNE5!I309+[37]PPNE5!I309+[38]PPNE5!I309+[39]PPNE5!I309+[40]PPNE5!I309+[41]PPNE5!I309+[42]PPNE5!I309+[43]PPNE5!I309+[44]PPNE5!I309</f>
        <v>0</v>
      </c>
      <c r="J309" s="71">
        <f t="shared" si="14"/>
        <v>82345285.340861514</v>
      </c>
      <c r="K309" s="72">
        <f t="shared" si="15"/>
        <v>2.8642998120831535</v>
      </c>
    </row>
    <row r="310" spans="1:11" ht="12.75" x14ac:dyDescent="0.2">
      <c r="A310" s="606">
        <v>2</v>
      </c>
      <c r="B310" s="598">
        <v>3</v>
      </c>
      <c r="C310" s="598">
        <v>7</v>
      </c>
      <c r="D310" s="598">
        <v>1</v>
      </c>
      <c r="E310" s="598" t="s">
        <v>302</v>
      </c>
      <c r="F310" s="599" t="s">
        <v>330</v>
      </c>
      <c r="G310" s="43">
        <f>+[29]PPNE5!G310+[30]PPNE5!G310+[31]PPNE5!G310+[32]PPNE5!G310+[33]PPNE5!G310+[34]PPNE5!G310+[35]PPNE5!G310+[36]PPNE5!G310+[37]PPNE5!G310+[38]PPNE5!G310+[39]PPNE5!G310+[40]PPNE5!G310+[41]PPNE5!G310+[42]PPNE5!G310+[43]PPNE5!G310+[44]PPNE5!G310</f>
        <v>0</v>
      </c>
      <c r="H310" s="43">
        <f>+[29]PPNE5!H310+[30]PPNE5!H310+[31]PPNE5!H310+[32]PPNE5!H310+[33]PPNE5!H310+[34]PPNE5!H310+[35]PPNE5!H310+[36]PPNE5!H310+[37]PPNE5!H310+[38]PPNE5!H310+[39]PPNE5!H310+[40]PPNE5!H310+[41]PPNE5!H310+[42]PPNE5!H310+[43]PPNE5!H310+[44]PPNE5!H310</f>
        <v>0</v>
      </c>
      <c r="I310" s="43">
        <f>+[29]PPNE5!I310+[30]PPNE5!I310+[31]PPNE5!I310+[32]PPNE5!I310+[33]PPNE5!I310+[34]PPNE5!I310+[35]PPNE5!I310+[36]PPNE5!I310+[37]PPNE5!I310+[38]PPNE5!I310+[39]PPNE5!I310+[40]PPNE5!I310+[41]PPNE5!I310+[42]PPNE5!I310+[43]PPNE5!I310+[44]PPNE5!I310</f>
        <v>0</v>
      </c>
      <c r="J310" s="71">
        <f t="shared" si="14"/>
        <v>0</v>
      </c>
      <c r="K310" s="72">
        <f t="shared" si="15"/>
        <v>0</v>
      </c>
    </row>
    <row r="311" spans="1:11" ht="12.75" x14ac:dyDescent="0.2">
      <c r="A311" s="594">
        <v>2</v>
      </c>
      <c r="B311" s="595">
        <v>3</v>
      </c>
      <c r="C311" s="595">
        <v>7</v>
      </c>
      <c r="D311" s="595">
        <v>2</v>
      </c>
      <c r="E311" s="595"/>
      <c r="F311" s="602" t="s">
        <v>221</v>
      </c>
      <c r="G311" s="47">
        <f>+G312+G313+G314+G315+G316+G317</f>
        <v>124013</v>
      </c>
      <c r="H311" s="47">
        <f>+H312+H313+H314+H315+H316+H317</f>
        <v>60695</v>
      </c>
      <c r="I311" s="47">
        <f>+I312+I313+I314+I315+I316+I317</f>
        <v>0</v>
      </c>
      <c r="J311" s="47">
        <f>+J312+J313+J314+J315+J316+J317</f>
        <v>184708</v>
      </c>
      <c r="K311" s="48">
        <f>+K312+K313+K314+K315+K316+K317</f>
        <v>6.4248862275509602E-3</v>
      </c>
    </row>
    <row r="312" spans="1:11" ht="12.75" x14ac:dyDescent="0.2">
      <c r="A312" s="597">
        <v>2</v>
      </c>
      <c r="B312" s="598">
        <v>3</v>
      </c>
      <c r="C312" s="598">
        <v>7</v>
      </c>
      <c r="D312" s="598">
        <v>2</v>
      </c>
      <c r="E312" s="598" t="s">
        <v>284</v>
      </c>
      <c r="F312" s="599" t="s">
        <v>222</v>
      </c>
      <c r="G312" s="43">
        <f>+[29]PPNE5!G312+[30]PPNE5!G312+[31]PPNE5!G312+[32]PPNE5!G312+[33]PPNE5!G312+[34]PPNE5!G312+[35]PPNE5!G312+[36]PPNE5!G312+[37]PPNE5!G312+[38]PPNE5!G312+[39]PPNE5!G312+[40]PPNE5!G312+[41]PPNE5!G312+[42]PPNE5!G312+[43]PPNE5!G312+[44]PPNE5!G312</f>
        <v>124013</v>
      </c>
      <c r="H312" s="43">
        <f>+[29]PPNE5!H312+[30]PPNE5!H312+[31]PPNE5!H312+[32]PPNE5!H312+[33]PPNE5!H312+[34]PPNE5!H312+[35]PPNE5!H312+[36]PPNE5!H312+[37]PPNE5!H312+[38]PPNE5!H312+[39]PPNE5!H312+[40]PPNE5!H312+[41]PPNE5!H312+[42]PPNE5!H312+[43]PPNE5!H312+[44]PPNE5!H312</f>
        <v>60695</v>
      </c>
      <c r="I312" s="43">
        <f>+[29]PPNE5!I312+[30]PPNE5!I312+[31]PPNE5!I312+[32]PPNE5!I312+[33]PPNE5!I312+[34]PPNE5!I312+[35]PPNE5!I312+[36]PPNE5!I312+[37]PPNE5!I312+[38]PPNE5!I312+[39]PPNE5!I312+[40]PPNE5!I312+[41]PPNE5!I312+[42]PPNE5!I312+[43]PPNE5!I312+[44]PPNE5!I312</f>
        <v>0</v>
      </c>
      <c r="J312" s="71">
        <f t="shared" ref="J312:J317" si="16">SUBTOTAL(9,G312:I312)</f>
        <v>184708</v>
      </c>
      <c r="K312" s="72">
        <f t="shared" ref="K312:K317" si="17">IFERROR(J312/$J$18*100,"0.00")</f>
        <v>6.4248862275509602E-3</v>
      </c>
    </row>
    <row r="313" spans="1:11" ht="12.75" x14ac:dyDescent="0.2">
      <c r="A313" s="597">
        <v>2</v>
      </c>
      <c r="B313" s="598">
        <v>3</v>
      </c>
      <c r="C313" s="598">
        <v>7</v>
      </c>
      <c r="D313" s="598">
        <v>2</v>
      </c>
      <c r="E313" s="598" t="s">
        <v>285</v>
      </c>
      <c r="F313" s="599" t="s">
        <v>223</v>
      </c>
      <c r="G313" s="43">
        <f>+[29]PPNE5!G313+[30]PPNE5!G313+[31]PPNE5!G313+[32]PPNE5!G313+[33]PPNE5!G313+[34]PPNE5!G313+[35]PPNE5!G313+[36]PPNE5!G313+[37]PPNE5!G313+[38]PPNE5!G313+[39]PPNE5!G313+[40]PPNE5!G313+[41]PPNE5!G313+[42]PPNE5!G313+[43]PPNE5!G313+[44]PPNE5!G313</f>
        <v>0</v>
      </c>
      <c r="H313" s="43">
        <f>+[29]PPNE5!H313+[30]PPNE5!H313+[31]PPNE5!H313+[32]PPNE5!H313+[33]PPNE5!H313+[34]PPNE5!H313+[35]PPNE5!H313+[36]PPNE5!H313+[37]PPNE5!H313+[38]PPNE5!H313+[39]PPNE5!H313+[40]PPNE5!H313+[41]PPNE5!H313+[42]PPNE5!H313+[43]PPNE5!H313+[44]PPNE5!H313</f>
        <v>0</v>
      </c>
      <c r="I313" s="43">
        <f>+[29]PPNE5!I313+[30]PPNE5!I313+[31]PPNE5!I313+[32]PPNE5!I313+[33]PPNE5!I313+[34]PPNE5!I313+[35]PPNE5!I313+[36]PPNE5!I313+[37]PPNE5!I313+[38]PPNE5!I313+[39]PPNE5!I313+[40]PPNE5!I313+[41]PPNE5!I313+[42]PPNE5!I313+[43]PPNE5!I313+[44]PPNE5!I313</f>
        <v>0</v>
      </c>
      <c r="J313" s="71">
        <f t="shared" si="16"/>
        <v>0</v>
      </c>
      <c r="K313" s="72">
        <f t="shared" si="17"/>
        <v>0</v>
      </c>
    </row>
    <row r="314" spans="1:11" ht="12.75" x14ac:dyDescent="0.2">
      <c r="A314" s="597">
        <v>2</v>
      </c>
      <c r="B314" s="598">
        <v>3</v>
      </c>
      <c r="C314" s="598">
        <v>7</v>
      </c>
      <c r="D314" s="598">
        <v>2</v>
      </c>
      <c r="E314" s="598" t="s">
        <v>286</v>
      </c>
      <c r="F314" s="599" t="s">
        <v>224</v>
      </c>
      <c r="G314" s="43">
        <f>+[29]PPNE5!G314+[30]PPNE5!G314+[31]PPNE5!G314+[32]PPNE5!G314+[33]PPNE5!G314+[34]PPNE5!G314+[35]PPNE5!G314+[36]PPNE5!G314+[37]PPNE5!G314+[38]PPNE5!G314+[39]PPNE5!G314+[40]PPNE5!G314+[41]PPNE5!G314+[42]PPNE5!G314+[43]PPNE5!G314+[44]PPNE5!G314</f>
        <v>0</v>
      </c>
      <c r="H314" s="43">
        <f>+[29]PPNE5!H314+[30]PPNE5!H314+[31]PPNE5!H314+[32]PPNE5!H314+[33]PPNE5!H314+[34]PPNE5!H314+[35]PPNE5!H314+[36]PPNE5!H314+[37]PPNE5!H314+[38]PPNE5!H314+[39]PPNE5!H314+[40]PPNE5!H314+[41]PPNE5!H314+[42]PPNE5!H314+[43]PPNE5!H314+[44]PPNE5!H314</f>
        <v>0</v>
      </c>
      <c r="I314" s="43">
        <f>+[29]PPNE5!I314+[30]PPNE5!I314+[31]PPNE5!I314+[32]PPNE5!I314+[33]PPNE5!I314+[34]PPNE5!I314+[35]PPNE5!I314+[36]PPNE5!I314+[37]PPNE5!I314+[38]PPNE5!I314+[39]PPNE5!I314+[40]PPNE5!I314+[41]PPNE5!I314+[42]PPNE5!I314+[43]PPNE5!I314+[44]PPNE5!I314</f>
        <v>0</v>
      </c>
      <c r="J314" s="71">
        <f t="shared" si="16"/>
        <v>0</v>
      </c>
      <c r="K314" s="72">
        <f t="shared" si="17"/>
        <v>0</v>
      </c>
    </row>
    <row r="315" spans="1:11" ht="12.75" x14ac:dyDescent="0.2">
      <c r="A315" s="597">
        <v>2</v>
      </c>
      <c r="B315" s="598">
        <v>3</v>
      </c>
      <c r="C315" s="598">
        <v>7</v>
      </c>
      <c r="D315" s="598">
        <v>2</v>
      </c>
      <c r="E315" s="598" t="s">
        <v>287</v>
      </c>
      <c r="F315" s="599" t="s">
        <v>225</v>
      </c>
      <c r="G315" s="43">
        <f>+[29]PPNE5!G315+[30]PPNE5!G315+[31]PPNE5!G315+[32]PPNE5!G315+[33]PPNE5!G315+[34]PPNE5!G315+[35]PPNE5!G315+[36]PPNE5!G315+[37]PPNE5!G315+[38]PPNE5!G315+[39]PPNE5!G315+[40]PPNE5!G315+[41]PPNE5!G315+[42]PPNE5!G315+[43]PPNE5!G315+[44]PPNE5!G315</f>
        <v>0</v>
      </c>
      <c r="H315" s="43">
        <f>+[29]PPNE5!H315+[30]PPNE5!H315+[31]PPNE5!H315+[32]PPNE5!H315+[33]PPNE5!H315+[34]PPNE5!H315+[35]PPNE5!H315+[36]PPNE5!H315+[37]PPNE5!H315+[38]PPNE5!H315+[39]PPNE5!H315+[40]PPNE5!H315+[41]PPNE5!H315+[42]PPNE5!H315+[43]PPNE5!H315+[44]PPNE5!H315</f>
        <v>0</v>
      </c>
      <c r="I315" s="43">
        <f>+[29]PPNE5!I315+[30]PPNE5!I315+[31]PPNE5!I315+[32]PPNE5!I315+[33]PPNE5!I315+[34]PPNE5!I315+[35]PPNE5!I315+[36]PPNE5!I315+[37]PPNE5!I315+[38]PPNE5!I315+[39]PPNE5!I315+[40]PPNE5!I315+[41]PPNE5!I315+[42]PPNE5!I315+[43]PPNE5!I315+[44]PPNE5!I315</f>
        <v>0</v>
      </c>
      <c r="J315" s="71">
        <f t="shared" si="16"/>
        <v>0</v>
      </c>
      <c r="K315" s="72">
        <f t="shared" si="17"/>
        <v>0</v>
      </c>
    </row>
    <row r="316" spans="1:11" ht="12.75" x14ac:dyDescent="0.2">
      <c r="A316" s="597">
        <v>2</v>
      </c>
      <c r="B316" s="598">
        <v>3</v>
      </c>
      <c r="C316" s="598">
        <v>7</v>
      </c>
      <c r="D316" s="598">
        <v>2</v>
      </c>
      <c r="E316" s="598" t="s">
        <v>288</v>
      </c>
      <c r="F316" s="599" t="s">
        <v>226</v>
      </c>
      <c r="G316" s="43">
        <f>+[29]PPNE5!G316+[30]PPNE5!G316+[31]PPNE5!G316+[32]PPNE5!G316+[33]PPNE5!G316+[34]PPNE5!G316+[35]PPNE5!G316+[36]PPNE5!G316+[37]PPNE5!G316+[38]PPNE5!G316+[39]PPNE5!G316+[40]PPNE5!G316+[41]PPNE5!G316+[42]PPNE5!G316+[43]PPNE5!G316+[44]PPNE5!G316</f>
        <v>0</v>
      </c>
      <c r="H316" s="43">
        <f>+[29]PPNE5!H316+[30]PPNE5!H316+[31]PPNE5!H316+[32]PPNE5!H316+[33]PPNE5!H316+[34]PPNE5!H316+[35]PPNE5!H316+[36]PPNE5!H316+[37]PPNE5!H316+[38]PPNE5!H316+[39]PPNE5!H316+[40]PPNE5!H316+[41]PPNE5!H316+[42]PPNE5!H316+[43]PPNE5!H316+[44]PPNE5!H316</f>
        <v>0</v>
      </c>
      <c r="I316" s="43">
        <f>+[29]PPNE5!I316+[30]PPNE5!I316+[31]PPNE5!I316+[32]PPNE5!I316+[33]PPNE5!I316+[34]PPNE5!I316+[35]PPNE5!I316+[36]PPNE5!I316+[37]PPNE5!I316+[38]PPNE5!I316+[39]PPNE5!I316+[40]PPNE5!I316+[41]PPNE5!I316+[42]PPNE5!I316+[43]PPNE5!I316+[44]PPNE5!I316</f>
        <v>0</v>
      </c>
      <c r="J316" s="71">
        <f t="shared" si="16"/>
        <v>0</v>
      </c>
      <c r="K316" s="72">
        <f t="shared" si="17"/>
        <v>0</v>
      </c>
    </row>
    <row r="317" spans="1:11" ht="12.75" x14ac:dyDescent="0.2">
      <c r="A317" s="614">
        <v>2</v>
      </c>
      <c r="B317" s="619">
        <v>3</v>
      </c>
      <c r="C317" s="619">
        <v>7</v>
      </c>
      <c r="D317" s="619">
        <v>2</v>
      </c>
      <c r="E317" s="619" t="s">
        <v>300</v>
      </c>
      <c r="F317" s="600" t="s">
        <v>331</v>
      </c>
      <c r="G317" s="43">
        <f>+[29]PPNE5!G317+[30]PPNE5!G317+[31]PPNE5!G317+[32]PPNE5!G317+[33]PPNE5!G317+[34]PPNE5!G317+[35]PPNE5!G317+[36]PPNE5!G317+[37]PPNE5!G317+[38]PPNE5!G317+[39]PPNE5!G317+[40]PPNE5!G317+[41]PPNE5!G317+[42]PPNE5!G317+[43]PPNE5!G317+[44]PPNE5!G317</f>
        <v>0</v>
      </c>
      <c r="H317" s="43">
        <f>+[29]PPNE5!H317+[30]PPNE5!H317+[31]PPNE5!H317+[32]PPNE5!H317+[33]PPNE5!H317+[34]PPNE5!H317+[35]PPNE5!H317+[36]PPNE5!H317+[37]PPNE5!H317+[38]PPNE5!H317+[39]PPNE5!H317+[40]PPNE5!H317+[41]PPNE5!H317+[42]PPNE5!H317+[43]PPNE5!H317+[44]PPNE5!H317</f>
        <v>0</v>
      </c>
      <c r="I317" s="43">
        <f>+[29]PPNE5!I317+[30]PPNE5!I317+[31]PPNE5!I317+[32]PPNE5!I317+[33]PPNE5!I317+[34]PPNE5!I317+[35]PPNE5!I317+[36]PPNE5!I317+[37]PPNE5!I317+[38]PPNE5!I317+[39]PPNE5!I317+[40]PPNE5!I317+[41]PPNE5!I317+[42]PPNE5!I317+[43]PPNE5!I317+[44]PPNE5!I317</f>
        <v>0</v>
      </c>
      <c r="J317" s="71">
        <f t="shared" si="16"/>
        <v>0</v>
      </c>
      <c r="K317" s="72">
        <f t="shared" si="17"/>
        <v>0</v>
      </c>
    </row>
    <row r="318" spans="1:11" ht="12.75" x14ac:dyDescent="0.2">
      <c r="A318" s="591">
        <v>2</v>
      </c>
      <c r="B318" s="592">
        <v>3</v>
      </c>
      <c r="C318" s="592">
        <v>8</v>
      </c>
      <c r="D318" s="592"/>
      <c r="E318" s="592"/>
      <c r="F318" s="593" t="s">
        <v>332</v>
      </c>
      <c r="G318" s="39">
        <f>+G319+G321</f>
        <v>4145096.1627380154</v>
      </c>
      <c r="H318" s="39">
        <f>+H319+H321</f>
        <v>15292598.823261984</v>
      </c>
      <c r="I318" s="39">
        <f>+I319+I321</f>
        <v>0</v>
      </c>
      <c r="J318" s="39">
        <f>+J319+J321</f>
        <v>19437694.985999998</v>
      </c>
      <c r="K318" s="40">
        <f>+K319+K321</f>
        <v>0.67612111446655132</v>
      </c>
    </row>
    <row r="319" spans="1:11" ht="12.75" x14ac:dyDescent="0.2">
      <c r="A319" s="620">
        <v>2</v>
      </c>
      <c r="B319" s="621">
        <v>3</v>
      </c>
      <c r="C319" s="621">
        <v>8</v>
      </c>
      <c r="D319" s="621">
        <v>1</v>
      </c>
      <c r="E319" s="621"/>
      <c r="F319" s="596" t="s">
        <v>333</v>
      </c>
      <c r="G319" s="41">
        <f>+G320</f>
        <v>1319770.1529999999</v>
      </c>
      <c r="H319" s="41">
        <f>+H320</f>
        <v>2158254.2670000005</v>
      </c>
      <c r="I319" s="41">
        <f>+I320</f>
        <v>0</v>
      </c>
      <c r="J319" s="41">
        <f>+J320</f>
        <v>3478024.4200000004</v>
      </c>
      <c r="K319" s="42">
        <f>+K320</f>
        <v>0.12097966084383957</v>
      </c>
    </row>
    <row r="320" spans="1:11" ht="12.75" x14ac:dyDescent="0.2">
      <c r="A320" s="614">
        <v>2</v>
      </c>
      <c r="B320" s="619">
        <v>3</v>
      </c>
      <c r="C320" s="619">
        <v>8</v>
      </c>
      <c r="D320" s="619">
        <v>1</v>
      </c>
      <c r="E320" s="619" t="s">
        <v>284</v>
      </c>
      <c r="F320" s="600" t="s">
        <v>333</v>
      </c>
      <c r="G320" s="43">
        <f>+[29]PPNE5!G320+[30]PPNE5!G320+[31]PPNE5!G320+[32]PPNE5!G320+[33]PPNE5!G320+[34]PPNE5!G320+[35]PPNE5!G320+[36]PPNE5!G320+[37]PPNE5!G320+[38]PPNE5!G320+[39]PPNE5!G320+[40]PPNE5!G320+[41]PPNE5!G320+[42]PPNE5!G320+[43]PPNE5!G320+[44]PPNE5!G320</f>
        <v>1319770.1529999999</v>
      </c>
      <c r="H320" s="43">
        <f>+[29]PPNE5!H320+[30]PPNE5!H320+[31]PPNE5!H320+[32]PPNE5!H320+[33]PPNE5!H320+[34]PPNE5!H320+[35]PPNE5!H320+[36]PPNE5!H320+[37]PPNE5!H320+[38]PPNE5!H320+[39]PPNE5!H320+[40]PPNE5!H320+[41]PPNE5!H320+[42]PPNE5!H320+[43]PPNE5!H320+[44]PPNE5!H320</f>
        <v>2158254.2670000005</v>
      </c>
      <c r="I320" s="43">
        <f>+[29]PPNE5!I320+[30]PPNE5!I320+[31]PPNE5!I320+[32]PPNE5!I320+[33]PPNE5!I320+[34]PPNE5!I320+[35]PPNE5!I320+[36]PPNE5!I320+[37]PPNE5!I320+[38]PPNE5!I320+[39]PPNE5!I320+[40]PPNE5!I320+[41]PPNE5!I320+[42]PPNE5!I320+[43]PPNE5!I320+[44]PPNE5!I320</f>
        <v>0</v>
      </c>
      <c r="J320" s="71">
        <f>SUBTOTAL(9,G320:I320)</f>
        <v>3478024.4200000004</v>
      </c>
      <c r="K320" s="72">
        <f>IFERROR(J320/$J$18*100,"0.00")</f>
        <v>0.12097966084383957</v>
      </c>
    </row>
    <row r="321" spans="1:11" ht="12.75" x14ac:dyDescent="0.2">
      <c r="A321" s="620">
        <v>2</v>
      </c>
      <c r="B321" s="621">
        <v>3</v>
      </c>
      <c r="C321" s="621">
        <v>8</v>
      </c>
      <c r="D321" s="621">
        <v>2</v>
      </c>
      <c r="E321" s="621"/>
      <c r="F321" s="596" t="s">
        <v>334</v>
      </c>
      <c r="G321" s="41">
        <f>+G322</f>
        <v>2825326.0097380155</v>
      </c>
      <c r="H321" s="41">
        <f>+H322</f>
        <v>13134344.556261983</v>
      </c>
      <c r="I321" s="41">
        <f>+I322</f>
        <v>0</v>
      </c>
      <c r="J321" s="41">
        <f>+J322</f>
        <v>15959670.565999998</v>
      </c>
      <c r="K321" s="42">
        <f>+K322</f>
        <v>0.55514145362271172</v>
      </c>
    </row>
    <row r="322" spans="1:11" ht="12.75" x14ac:dyDescent="0.2">
      <c r="A322" s="614">
        <v>2</v>
      </c>
      <c r="B322" s="619">
        <v>3</v>
      </c>
      <c r="C322" s="619">
        <v>8</v>
      </c>
      <c r="D322" s="619">
        <v>2</v>
      </c>
      <c r="E322" s="619" t="s">
        <v>284</v>
      </c>
      <c r="F322" s="600" t="s">
        <v>334</v>
      </c>
      <c r="G322" s="43">
        <f>+[29]PPNE5!G322+[30]PPNE5!G322+[31]PPNE5!G322+[32]PPNE5!G322+[33]PPNE5!G322+[34]PPNE5!G322+[35]PPNE5!G322+[36]PPNE5!G322+[37]PPNE5!G322+[38]PPNE5!G322+[39]PPNE5!G322+[40]PPNE5!G322+[41]PPNE5!G322+[42]PPNE5!G322+[43]PPNE5!G322+[44]PPNE5!G322</f>
        <v>2825326.0097380155</v>
      </c>
      <c r="H322" s="43">
        <f>+[29]PPNE5!H322+[30]PPNE5!H322+[31]PPNE5!H322+[32]PPNE5!H322+[33]PPNE5!H322+[34]PPNE5!H322+[35]PPNE5!H322+[36]PPNE5!H322+[37]PPNE5!H322+[38]PPNE5!H322+[39]PPNE5!H322+[40]PPNE5!H322+[41]PPNE5!H322+[42]PPNE5!H322+[43]PPNE5!H322+[44]PPNE5!H322</f>
        <v>13134344.556261983</v>
      </c>
      <c r="I322" s="43">
        <f>+[29]PPNE5!I322+[30]PPNE5!I322+[31]PPNE5!I322+[32]PPNE5!I322+[33]PPNE5!I322+[34]PPNE5!I322+[35]PPNE5!I322+[36]PPNE5!I322+[37]PPNE5!I322+[38]PPNE5!I322+[39]PPNE5!I322+[40]PPNE5!I322+[41]PPNE5!I322+[42]PPNE5!I322+[43]PPNE5!I322+[44]PPNE5!I322</f>
        <v>0</v>
      </c>
      <c r="J322" s="71">
        <f>SUBTOTAL(9,G322:I322)</f>
        <v>15959670.565999998</v>
      </c>
      <c r="K322" s="72">
        <f>IFERROR(J322/$J$18*100,"0.00")</f>
        <v>0.55514145362271172</v>
      </c>
    </row>
    <row r="323" spans="1:11" ht="12.75" x14ac:dyDescent="0.2">
      <c r="A323" s="591">
        <v>2</v>
      </c>
      <c r="B323" s="592">
        <v>3</v>
      </c>
      <c r="C323" s="592">
        <v>9</v>
      </c>
      <c r="D323" s="592"/>
      <c r="E323" s="592"/>
      <c r="F323" s="593" t="s">
        <v>21</v>
      </c>
      <c r="G323" s="39">
        <f>+G324+G326+G329+G331+G333+G335+G337+G339+G341</f>
        <v>1025998.39</v>
      </c>
      <c r="H323" s="39">
        <f>+H324+H326+H329+H331+H333+H335+H337+H339+H341</f>
        <v>10892667.455491526</v>
      </c>
      <c r="I323" s="39">
        <f>+I324+I326+I329+I331+I333+I335+I337+I339+I341</f>
        <v>0</v>
      </c>
      <c r="J323" s="39">
        <f>+J324+J326+J329+J331+J333+J335+J337+J339+J341</f>
        <v>11918665.845491527</v>
      </c>
      <c r="K323" s="40">
        <f>+K324+K326+K329+K331+K333+K335+K337+K339+K341</f>
        <v>0.41457907638803154</v>
      </c>
    </row>
    <row r="324" spans="1:11" ht="12.75" x14ac:dyDescent="0.2">
      <c r="A324" s="594">
        <v>2</v>
      </c>
      <c r="B324" s="595">
        <v>3</v>
      </c>
      <c r="C324" s="595">
        <v>9</v>
      </c>
      <c r="D324" s="595">
        <v>1</v>
      </c>
      <c r="E324" s="595"/>
      <c r="F324" s="602" t="s">
        <v>1927</v>
      </c>
      <c r="G324" s="47">
        <f>+G325</f>
        <v>0</v>
      </c>
      <c r="H324" s="47">
        <f>+H325</f>
        <v>0</v>
      </c>
      <c r="I324" s="47">
        <f>+I325</f>
        <v>0</v>
      </c>
      <c r="J324" s="47">
        <f>+J325</f>
        <v>0</v>
      </c>
      <c r="K324" s="48">
        <f>+K325</f>
        <v>0</v>
      </c>
    </row>
    <row r="325" spans="1:11" ht="12.75" x14ac:dyDescent="0.2">
      <c r="A325" s="606">
        <v>2</v>
      </c>
      <c r="B325" s="598">
        <v>3</v>
      </c>
      <c r="C325" s="598">
        <v>9</v>
      </c>
      <c r="D325" s="598">
        <v>1</v>
      </c>
      <c r="E325" s="598" t="s">
        <v>284</v>
      </c>
      <c r="F325" s="599" t="s">
        <v>227</v>
      </c>
      <c r="G325" s="43">
        <f>+[29]PPNE5!G325+[30]PPNE5!G325+[31]PPNE5!G325+[32]PPNE5!G325+[33]PPNE5!G325+[34]PPNE5!G325+[35]PPNE5!G325+[36]PPNE5!G325+[37]PPNE5!G325+[38]PPNE5!G325+[39]PPNE5!G325+[40]PPNE5!G325+[41]PPNE5!G325+[42]PPNE5!G325+[43]PPNE5!G325+[44]PPNE5!G325</f>
        <v>0</v>
      </c>
      <c r="H325" s="43">
        <f>+[29]PPNE5!H325+[30]PPNE5!H325+[31]PPNE5!H325+[32]PPNE5!H325+[33]PPNE5!H325+[34]PPNE5!H325+[35]PPNE5!H325+[36]PPNE5!H325+[37]PPNE5!H325+[38]PPNE5!H325+[39]PPNE5!H325+[40]PPNE5!H325+[41]PPNE5!H325+[42]PPNE5!H325+[43]PPNE5!H325+[44]PPNE5!H325</f>
        <v>0</v>
      </c>
      <c r="I325" s="43">
        <f>+[29]PPNE5!I325+[30]PPNE5!I325+[31]PPNE5!I325+[32]PPNE5!I325+[33]PPNE5!I325+[34]PPNE5!I325+[35]PPNE5!I325+[36]PPNE5!I325+[37]PPNE5!I325+[38]PPNE5!I325+[39]PPNE5!I325+[40]PPNE5!I325+[41]PPNE5!I325+[42]PPNE5!I325+[43]PPNE5!I325+[44]PPNE5!I325</f>
        <v>0</v>
      </c>
      <c r="J325" s="71">
        <f>SUBTOTAL(9,G325:I325)</f>
        <v>0</v>
      </c>
      <c r="K325" s="72">
        <f>IFERROR(J325/$J$18*100,"0.00")</f>
        <v>0</v>
      </c>
    </row>
    <row r="326" spans="1:11" ht="12.75" x14ac:dyDescent="0.2">
      <c r="A326" s="594">
        <v>2</v>
      </c>
      <c r="B326" s="595">
        <v>3</v>
      </c>
      <c r="C326" s="595">
        <v>9</v>
      </c>
      <c r="D326" s="595">
        <v>2</v>
      </c>
      <c r="E326" s="595"/>
      <c r="F326" s="602" t="s">
        <v>1928</v>
      </c>
      <c r="G326" s="47">
        <f>+G327+G328</f>
        <v>39840</v>
      </c>
      <c r="H326" s="47">
        <f>+H327+H328</f>
        <v>1405031.46</v>
      </c>
      <c r="I326" s="47">
        <f>+I327+I328</f>
        <v>0</v>
      </c>
      <c r="J326" s="47">
        <f>+J327+J328</f>
        <v>1444871.46</v>
      </c>
      <c r="K326" s="48">
        <f>+K327+K328</f>
        <v>5.0258433548820022E-2</v>
      </c>
    </row>
    <row r="327" spans="1:11" ht="12.75" x14ac:dyDescent="0.2">
      <c r="A327" s="606">
        <v>2</v>
      </c>
      <c r="B327" s="598">
        <v>3</v>
      </c>
      <c r="C327" s="598">
        <v>9</v>
      </c>
      <c r="D327" s="598">
        <v>2</v>
      </c>
      <c r="E327" s="598" t="s">
        <v>284</v>
      </c>
      <c r="F327" s="599" t="s">
        <v>1929</v>
      </c>
      <c r="G327" s="43">
        <f>+[29]PPNE5!G327+[30]PPNE5!G327+[31]PPNE5!G327+[32]PPNE5!G327+[33]PPNE5!G327+[34]PPNE5!G327+[35]PPNE5!G327+[36]PPNE5!G327+[37]PPNE5!G327+[38]PPNE5!G327+[39]PPNE5!G327+[40]PPNE5!G327+[41]PPNE5!G327+[42]PPNE5!G327+[43]PPNE5!G327+[44]PPNE5!G327</f>
        <v>19920</v>
      </c>
      <c r="H327" s="43">
        <f>+[29]PPNE5!H327+[30]PPNE5!H327+[31]PPNE5!H327+[32]PPNE5!H327+[33]PPNE5!H327+[34]PPNE5!H327+[35]PPNE5!H327+[36]PPNE5!H327+[37]PPNE5!H327+[38]PPNE5!H327+[39]PPNE5!H327+[40]PPNE5!H327+[41]PPNE5!H327+[42]PPNE5!H327+[43]PPNE5!H327+[44]PPNE5!H327</f>
        <v>702515.73</v>
      </c>
      <c r="I327" s="43">
        <f>+[29]PPNE5!I327+[30]PPNE5!I327+[31]PPNE5!I327+[32]PPNE5!I327+[33]PPNE5!I327+[34]PPNE5!I327+[35]PPNE5!I327+[36]PPNE5!I327+[37]PPNE5!I327+[38]PPNE5!I327+[39]PPNE5!I327+[40]PPNE5!I327+[41]PPNE5!I327+[42]PPNE5!I327+[43]PPNE5!I327+[44]PPNE5!I327</f>
        <v>0</v>
      </c>
      <c r="J327" s="71">
        <f>SUBTOTAL(9,G327:I327)</f>
        <v>722435.73</v>
      </c>
      <c r="K327" s="72">
        <f>IFERROR(J327/$J$18*100,"0.00")</f>
        <v>2.5129216774410011E-2</v>
      </c>
    </row>
    <row r="328" spans="1:11" ht="12.75" x14ac:dyDescent="0.2">
      <c r="A328" s="606">
        <v>2</v>
      </c>
      <c r="B328" s="598">
        <v>3</v>
      </c>
      <c r="C328" s="598">
        <v>9</v>
      </c>
      <c r="D328" s="598">
        <v>2</v>
      </c>
      <c r="E328" s="598" t="s">
        <v>285</v>
      </c>
      <c r="F328" s="599" t="s">
        <v>1930</v>
      </c>
      <c r="G328" s="43">
        <f>+[29]PPNE5!G328+[30]PPNE5!G328+[31]PPNE5!G328+[32]PPNE5!G328+[33]PPNE5!G328+[34]PPNE5!G328+[35]PPNE5!G328+[36]PPNE5!G328+[37]PPNE5!G328+[38]PPNE5!G328+[39]PPNE5!G328+[40]PPNE5!G328+[41]PPNE5!G328+[42]PPNE5!G328+[43]PPNE5!G328+[44]PPNE5!G328</f>
        <v>19920</v>
      </c>
      <c r="H328" s="43">
        <f>+[29]PPNE5!H328+[30]PPNE5!H328+[31]PPNE5!H328+[32]PPNE5!H328+[33]PPNE5!H328+[34]PPNE5!H328+[35]PPNE5!H328+[36]PPNE5!H328+[37]PPNE5!H328+[38]PPNE5!H328+[39]PPNE5!H328+[40]PPNE5!H328+[41]PPNE5!H328+[42]PPNE5!H328+[43]PPNE5!H328+[44]PPNE5!H328</f>
        <v>702515.73</v>
      </c>
      <c r="I328" s="43">
        <f>+[29]PPNE5!I328+[30]PPNE5!I328+[31]PPNE5!I328+[32]PPNE5!I328+[33]PPNE5!I328+[34]PPNE5!I328+[35]PPNE5!I328+[36]PPNE5!I328+[37]PPNE5!I328+[38]PPNE5!I328+[39]PPNE5!I328+[40]PPNE5!I328+[41]PPNE5!I328+[42]PPNE5!I328+[43]PPNE5!I328+[44]PPNE5!I328</f>
        <v>0</v>
      </c>
      <c r="J328" s="71">
        <f>SUBTOTAL(9,G328:I328)</f>
        <v>722435.73</v>
      </c>
      <c r="K328" s="72">
        <f>IFERROR(J328/$J$18*100,"0.00")</f>
        <v>2.5129216774410011E-2</v>
      </c>
    </row>
    <row r="329" spans="1:11" ht="12.75" x14ac:dyDescent="0.2">
      <c r="A329" s="594">
        <v>2</v>
      </c>
      <c r="B329" s="595">
        <v>3</v>
      </c>
      <c r="C329" s="595">
        <v>9</v>
      </c>
      <c r="D329" s="595">
        <v>3</v>
      </c>
      <c r="E329" s="595"/>
      <c r="F329" s="602" t="s">
        <v>1931</v>
      </c>
      <c r="G329" s="47">
        <f>+G330</f>
        <v>64249.8</v>
      </c>
      <c r="H329" s="47">
        <f>+H330</f>
        <v>3922735.3354915259</v>
      </c>
      <c r="I329" s="47">
        <f>+I330</f>
        <v>0</v>
      </c>
      <c r="J329" s="47">
        <f>+J330</f>
        <v>3986985.1354915258</v>
      </c>
      <c r="K329" s="48">
        <f>+K330</f>
        <v>0.13868335906658025</v>
      </c>
    </row>
    <row r="330" spans="1:11" ht="12.75" x14ac:dyDescent="0.2">
      <c r="A330" s="606">
        <v>2</v>
      </c>
      <c r="B330" s="598">
        <v>3</v>
      </c>
      <c r="C330" s="598">
        <v>9</v>
      </c>
      <c r="D330" s="598">
        <v>3</v>
      </c>
      <c r="E330" s="598" t="s">
        <v>284</v>
      </c>
      <c r="F330" s="599" t="s">
        <v>1931</v>
      </c>
      <c r="G330" s="43">
        <f>+[29]PPNE5!G330+[30]PPNE5!G330+[31]PPNE5!G330+[32]PPNE5!G330+[33]PPNE5!G330+[34]PPNE5!G330+[35]PPNE5!G330+[36]PPNE5!G330+[37]PPNE5!G330+[38]PPNE5!G330+[39]PPNE5!G330+[40]PPNE5!G330+[41]PPNE5!G330+[42]PPNE5!G330+[43]PPNE5!G330+[44]PPNE5!G330</f>
        <v>64249.8</v>
      </c>
      <c r="H330" s="43">
        <f>+[29]PPNE5!H330+[30]PPNE5!H330+[31]PPNE5!H330+[32]PPNE5!H330+[33]PPNE5!H330+[34]PPNE5!H330+[35]PPNE5!H330+[36]PPNE5!H330+[37]PPNE5!H330+[38]PPNE5!H330+[39]PPNE5!H330+[40]PPNE5!H330+[41]PPNE5!H330+[42]PPNE5!H330+[43]PPNE5!H330+[44]PPNE5!H330</f>
        <v>3922735.3354915259</v>
      </c>
      <c r="I330" s="43">
        <f>+[29]PPNE5!I330+[30]PPNE5!I330+[31]PPNE5!I330+[32]PPNE5!I330+[33]PPNE5!I330+[34]PPNE5!I330+[35]PPNE5!I330+[36]PPNE5!I330+[37]PPNE5!I330+[38]PPNE5!I330+[39]PPNE5!I330+[40]PPNE5!I330+[41]PPNE5!I330+[42]PPNE5!I330+[43]PPNE5!I330+[44]PPNE5!I330</f>
        <v>0</v>
      </c>
      <c r="J330" s="71">
        <f>SUBTOTAL(9,G330:I330)</f>
        <v>3986985.1354915258</v>
      </c>
      <c r="K330" s="72">
        <f>IFERROR(J330/$J$18*100,"0.00")</f>
        <v>0.13868335906658025</v>
      </c>
    </row>
    <row r="331" spans="1:11" ht="12.75" x14ac:dyDescent="0.2">
      <c r="A331" s="594">
        <v>2</v>
      </c>
      <c r="B331" s="595">
        <v>3</v>
      </c>
      <c r="C331" s="595">
        <v>9</v>
      </c>
      <c r="D331" s="595">
        <v>4</v>
      </c>
      <c r="E331" s="595"/>
      <c r="F331" s="602" t="s">
        <v>228</v>
      </c>
      <c r="G331" s="47">
        <f>+G332</f>
        <v>0</v>
      </c>
      <c r="H331" s="47">
        <f>+H332</f>
        <v>0</v>
      </c>
      <c r="I331" s="47">
        <f>+I332</f>
        <v>0</v>
      </c>
      <c r="J331" s="47">
        <f>+J332</f>
        <v>0</v>
      </c>
      <c r="K331" s="48">
        <f>+K332</f>
        <v>0</v>
      </c>
    </row>
    <row r="332" spans="1:11" ht="12.75" x14ac:dyDescent="0.2">
      <c r="A332" s="606">
        <v>2</v>
      </c>
      <c r="B332" s="598">
        <v>3</v>
      </c>
      <c r="C332" s="598">
        <v>9</v>
      </c>
      <c r="D332" s="598">
        <v>4</v>
      </c>
      <c r="E332" s="598" t="s">
        <v>284</v>
      </c>
      <c r="F332" s="599" t="s">
        <v>228</v>
      </c>
      <c r="G332" s="43">
        <f>+[29]PPNE5!G332+[30]PPNE5!G332+[31]PPNE5!G332+[32]PPNE5!G332+[33]PPNE5!G332+[34]PPNE5!G332+[35]PPNE5!G332+[36]PPNE5!G332+[37]PPNE5!G332+[38]PPNE5!G332+[39]PPNE5!G332+[40]PPNE5!G332+[41]PPNE5!G332+[42]PPNE5!G332+[43]PPNE5!G332+[44]PPNE5!G332</f>
        <v>0</v>
      </c>
      <c r="H332" s="43">
        <f>+[29]PPNE5!H332+[30]PPNE5!H332+[31]PPNE5!H332+[32]PPNE5!H332+[33]PPNE5!H332+[34]PPNE5!H332+[35]PPNE5!H332+[36]PPNE5!H332+[37]PPNE5!H332+[38]PPNE5!H332+[39]PPNE5!H332+[40]PPNE5!H332+[41]PPNE5!H332+[42]PPNE5!H332+[43]PPNE5!H332+[44]PPNE5!H332</f>
        <v>0</v>
      </c>
      <c r="I332" s="43">
        <f>+[29]PPNE5!I332+[30]PPNE5!I332+[31]PPNE5!I332+[32]PPNE5!I332+[33]PPNE5!I332+[34]PPNE5!I332+[35]PPNE5!I332+[36]PPNE5!I332+[37]PPNE5!I332+[38]PPNE5!I332+[39]PPNE5!I332+[40]PPNE5!I332+[41]PPNE5!I332+[42]PPNE5!I332+[43]PPNE5!I332+[44]PPNE5!I332</f>
        <v>0</v>
      </c>
      <c r="J332" s="71">
        <f>SUBTOTAL(9,G332:I332)</f>
        <v>0</v>
      </c>
      <c r="K332" s="72">
        <f>IFERROR(J332/$J$18*100,"0.00")</f>
        <v>0</v>
      </c>
    </row>
    <row r="333" spans="1:11" ht="12.75" x14ac:dyDescent="0.2">
      <c r="A333" s="594">
        <v>2</v>
      </c>
      <c r="B333" s="595">
        <v>3</v>
      </c>
      <c r="C333" s="595">
        <v>9</v>
      </c>
      <c r="D333" s="595">
        <v>5</v>
      </c>
      <c r="E333" s="595"/>
      <c r="F333" s="602" t="s">
        <v>229</v>
      </c>
      <c r="G333" s="47">
        <f>+G334</f>
        <v>884569.07</v>
      </c>
      <c r="H333" s="47">
        <f>+H334</f>
        <v>2633911.85</v>
      </c>
      <c r="I333" s="47">
        <f>+I334</f>
        <v>0</v>
      </c>
      <c r="J333" s="47">
        <f>+J334</f>
        <v>3518480.92</v>
      </c>
      <c r="K333" s="48">
        <f>+K334</f>
        <v>0.1223869004309983</v>
      </c>
    </row>
    <row r="334" spans="1:11" ht="12.75" x14ac:dyDescent="0.2">
      <c r="A334" s="606">
        <v>2</v>
      </c>
      <c r="B334" s="598">
        <v>3</v>
      </c>
      <c r="C334" s="598">
        <v>9</v>
      </c>
      <c r="D334" s="598">
        <v>5</v>
      </c>
      <c r="E334" s="598" t="s">
        <v>284</v>
      </c>
      <c r="F334" s="599" t="s">
        <v>229</v>
      </c>
      <c r="G334" s="43">
        <f>+[29]PPNE5!G334+[30]PPNE5!G334+[31]PPNE5!G334+[32]PPNE5!G334+[33]PPNE5!G334+[34]PPNE5!G334+[35]PPNE5!G334+[36]PPNE5!G334+[37]PPNE5!G334+[38]PPNE5!G334+[39]PPNE5!G334+[40]PPNE5!G334+[41]PPNE5!G334+[42]PPNE5!G334+[43]PPNE5!G334+[44]PPNE5!G334</f>
        <v>884569.07</v>
      </c>
      <c r="H334" s="43">
        <f>+[29]PPNE5!H334+[30]PPNE5!H334+[31]PPNE5!H334+[32]PPNE5!H334+[33]PPNE5!H334+[34]PPNE5!H334+[35]PPNE5!H334+[36]PPNE5!H334+[37]PPNE5!H334+[38]PPNE5!H334+[39]PPNE5!H334+[40]PPNE5!H334+[41]PPNE5!H334+[42]PPNE5!H334+[43]PPNE5!H334+[44]PPNE5!H334</f>
        <v>2633911.85</v>
      </c>
      <c r="I334" s="43">
        <f>+[29]PPNE5!I334+[30]PPNE5!I334+[31]PPNE5!I334+[32]PPNE5!I334+[33]PPNE5!I334+[34]PPNE5!I334+[35]PPNE5!I334+[36]PPNE5!I334+[37]PPNE5!I334+[38]PPNE5!I334+[39]PPNE5!I334+[40]PPNE5!I334+[41]PPNE5!I334+[42]PPNE5!I334+[43]PPNE5!I334+[44]PPNE5!I334</f>
        <v>0</v>
      </c>
      <c r="J334" s="71">
        <f>SUBTOTAL(9,G334:I334)</f>
        <v>3518480.92</v>
      </c>
      <c r="K334" s="72">
        <f>IFERROR(J334/$J$18*100,"0.00")</f>
        <v>0.1223869004309983</v>
      </c>
    </row>
    <row r="335" spans="1:11" ht="12.75" x14ac:dyDescent="0.2">
      <c r="A335" s="594">
        <v>2</v>
      </c>
      <c r="B335" s="595">
        <v>3</v>
      </c>
      <c r="C335" s="595">
        <v>9</v>
      </c>
      <c r="D335" s="595">
        <v>6</v>
      </c>
      <c r="E335" s="595"/>
      <c r="F335" s="602" t="s">
        <v>230</v>
      </c>
      <c r="G335" s="47">
        <f>+G336</f>
        <v>37339.520000000004</v>
      </c>
      <c r="H335" s="47">
        <f>+H336</f>
        <v>1130988.81</v>
      </c>
      <c r="I335" s="47">
        <f>+I336</f>
        <v>0</v>
      </c>
      <c r="J335" s="47">
        <f>+J336</f>
        <v>1168328.33</v>
      </c>
      <c r="K335" s="48">
        <f>+K336</f>
        <v>4.0639152590437953E-2</v>
      </c>
    </row>
    <row r="336" spans="1:11" ht="12.75" x14ac:dyDescent="0.2">
      <c r="A336" s="606">
        <v>2</v>
      </c>
      <c r="B336" s="598">
        <v>3</v>
      </c>
      <c r="C336" s="598">
        <v>9</v>
      </c>
      <c r="D336" s="598">
        <v>6</v>
      </c>
      <c r="E336" s="598" t="s">
        <v>284</v>
      </c>
      <c r="F336" s="599" t="s">
        <v>230</v>
      </c>
      <c r="G336" s="43">
        <f>+[29]PPNE5!G336+[30]PPNE5!G336+[31]PPNE5!G336+[32]PPNE5!G336+[33]PPNE5!G336+[34]PPNE5!G336+[35]PPNE5!G336+[36]PPNE5!G336+[37]PPNE5!G336+[38]PPNE5!G336+[39]PPNE5!G336+[40]PPNE5!G336+[41]PPNE5!G336+[42]PPNE5!G336+[43]PPNE5!G336+[44]PPNE5!G336</f>
        <v>37339.520000000004</v>
      </c>
      <c r="H336" s="43">
        <f>+[29]PPNE5!H336+[30]PPNE5!H336+[31]PPNE5!H336+[32]PPNE5!H336+[33]PPNE5!H336+[34]PPNE5!H336+[35]PPNE5!H336+[36]PPNE5!H336+[37]PPNE5!H336+[38]PPNE5!H336+[39]PPNE5!H336+[40]PPNE5!H336+[41]PPNE5!H336+[42]PPNE5!H336+[43]PPNE5!H336+[44]PPNE5!H336</f>
        <v>1130988.81</v>
      </c>
      <c r="I336" s="43">
        <f>+[29]PPNE5!I336+[30]PPNE5!I336+[31]PPNE5!I336+[32]PPNE5!I336+[33]PPNE5!I336+[34]PPNE5!I336+[35]PPNE5!I336+[36]PPNE5!I336+[37]PPNE5!I336+[38]PPNE5!I336+[39]PPNE5!I336+[40]PPNE5!I336+[41]PPNE5!I336+[42]PPNE5!I336+[43]PPNE5!I336+[44]PPNE5!I336</f>
        <v>0</v>
      </c>
      <c r="J336" s="71">
        <f>SUBTOTAL(9,G336:I336)</f>
        <v>1168328.33</v>
      </c>
      <c r="K336" s="72">
        <f>IFERROR(J336/$J$18*100,"0.00")</f>
        <v>4.0639152590437953E-2</v>
      </c>
    </row>
    <row r="337" spans="1:11" ht="12.75" x14ac:dyDescent="0.2">
      <c r="A337" s="594">
        <v>2</v>
      </c>
      <c r="B337" s="595">
        <v>3</v>
      </c>
      <c r="C337" s="595">
        <v>9</v>
      </c>
      <c r="D337" s="595">
        <v>7</v>
      </c>
      <c r="E337" s="595"/>
      <c r="F337" s="602" t="s">
        <v>335</v>
      </c>
      <c r="G337" s="47">
        <f>+G338</f>
        <v>0</v>
      </c>
      <c r="H337" s="47">
        <f>+H338</f>
        <v>900000</v>
      </c>
      <c r="I337" s="47">
        <f>+I338</f>
        <v>0</v>
      </c>
      <c r="J337" s="47">
        <f>+J338</f>
        <v>900000</v>
      </c>
      <c r="K337" s="48">
        <f>+K338</f>
        <v>3.1305615375597506E-2</v>
      </c>
    </row>
    <row r="338" spans="1:11" ht="12.75" x14ac:dyDescent="0.2">
      <c r="A338" s="606">
        <v>2</v>
      </c>
      <c r="B338" s="598">
        <v>3</v>
      </c>
      <c r="C338" s="598">
        <v>9</v>
      </c>
      <c r="D338" s="598">
        <v>7</v>
      </c>
      <c r="E338" s="598" t="s">
        <v>284</v>
      </c>
      <c r="F338" s="599" t="s">
        <v>335</v>
      </c>
      <c r="G338" s="43">
        <f>+[29]PPNE5!G338+[30]PPNE5!G338+[31]PPNE5!G338+[32]PPNE5!G338+[33]PPNE5!G338+[34]PPNE5!G338+[35]PPNE5!G338+[36]PPNE5!G338+[37]PPNE5!G338+[38]PPNE5!G338+[39]PPNE5!G338+[40]PPNE5!G338+[41]PPNE5!G338+[42]PPNE5!G338+[43]PPNE5!G338+[44]PPNE5!G338</f>
        <v>0</v>
      </c>
      <c r="H338" s="43">
        <f>+[29]PPNE5!H338+[30]PPNE5!H338+[31]PPNE5!H338+[32]PPNE5!H338+[33]PPNE5!H338+[34]PPNE5!H338+[35]PPNE5!H338+[36]PPNE5!H338+[37]PPNE5!H338+[38]PPNE5!H338+[39]PPNE5!H338+[40]PPNE5!H338+[41]PPNE5!H338+[42]PPNE5!H338+[43]PPNE5!H338+[44]PPNE5!H338</f>
        <v>900000</v>
      </c>
      <c r="I338" s="43">
        <f>+[29]PPNE5!I338+[30]PPNE5!I338+[31]PPNE5!I338+[32]PPNE5!I338+[33]PPNE5!I338+[34]PPNE5!I338+[35]PPNE5!I338+[36]PPNE5!I338+[37]PPNE5!I338+[38]PPNE5!I338+[39]PPNE5!I338+[40]PPNE5!I338+[41]PPNE5!I338+[42]PPNE5!I338+[43]PPNE5!I338+[44]PPNE5!I338</f>
        <v>0</v>
      </c>
      <c r="J338" s="71">
        <f>SUBTOTAL(9,G338:I338)</f>
        <v>900000</v>
      </c>
      <c r="K338" s="72">
        <f>IFERROR(J338/$J$18*100,"0.00")</f>
        <v>3.1305615375597506E-2</v>
      </c>
    </row>
    <row r="339" spans="1:11" ht="12.75" x14ac:dyDescent="0.2">
      <c r="A339" s="594">
        <v>2</v>
      </c>
      <c r="B339" s="595">
        <v>3</v>
      </c>
      <c r="C339" s="595">
        <v>9</v>
      </c>
      <c r="D339" s="595">
        <v>8</v>
      </c>
      <c r="E339" s="595"/>
      <c r="F339" s="602" t="s">
        <v>1932</v>
      </c>
      <c r="G339" s="47">
        <f>+G340</f>
        <v>0</v>
      </c>
      <c r="H339" s="47">
        <f>+H340</f>
        <v>0</v>
      </c>
      <c r="I339" s="47">
        <f>+I340</f>
        <v>0</v>
      </c>
      <c r="J339" s="47">
        <f>+J340</f>
        <v>0</v>
      </c>
      <c r="K339" s="48">
        <f>+K340</f>
        <v>0</v>
      </c>
    </row>
    <row r="340" spans="1:11" ht="12.75" x14ac:dyDescent="0.2">
      <c r="A340" s="606">
        <v>2</v>
      </c>
      <c r="B340" s="598">
        <v>3</v>
      </c>
      <c r="C340" s="598">
        <v>9</v>
      </c>
      <c r="D340" s="598">
        <v>8</v>
      </c>
      <c r="E340" s="598" t="s">
        <v>284</v>
      </c>
      <c r="F340" s="599" t="s">
        <v>1932</v>
      </c>
      <c r="G340" s="43">
        <f>+[29]PPNE5!G340+[30]PPNE5!G340+[31]PPNE5!G340+[32]PPNE5!G340+[33]PPNE5!G340+[34]PPNE5!G340+[35]PPNE5!G340+[36]PPNE5!G340+[37]PPNE5!G340+[38]PPNE5!G340+[39]PPNE5!G340+[40]PPNE5!G340+[41]PPNE5!G340+[42]PPNE5!G340+[43]PPNE5!G340+[44]PPNE5!G340</f>
        <v>0</v>
      </c>
      <c r="H340" s="43">
        <f>+[29]PPNE5!H340+[30]PPNE5!H340+[31]PPNE5!H340+[32]PPNE5!H340+[33]PPNE5!H340+[34]PPNE5!H340+[35]PPNE5!H340+[36]PPNE5!H340+[37]PPNE5!H340+[38]PPNE5!H340+[39]PPNE5!H340+[40]PPNE5!H340+[41]PPNE5!H340+[42]PPNE5!H340+[43]PPNE5!H340+[44]PPNE5!H340</f>
        <v>0</v>
      </c>
      <c r="I340" s="43">
        <f>+[29]PPNE5!I340+[30]PPNE5!I340+[31]PPNE5!I340+[32]PPNE5!I340+[33]PPNE5!I340+[34]PPNE5!I340+[35]PPNE5!I340+[36]PPNE5!I340+[37]PPNE5!I340+[38]PPNE5!I340+[39]PPNE5!I340+[40]PPNE5!I340+[41]PPNE5!I340+[42]PPNE5!I340+[43]PPNE5!I340+[44]PPNE5!I340</f>
        <v>0</v>
      </c>
      <c r="J340" s="71">
        <f>SUBTOTAL(9,G340:I340)</f>
        <v>0</v>
      </c>
      <c r="K340" s="72">
        <f>IFERROR(J340/$J$18*100,"0.00")</f>
        <v>0</v>
      </c>
    </row>
    <row r="341" spans="1:11" ht="12.75" x14ac:dyDescent="0.2">
      <c r="A341" s="594">
        <v>2</v>
      </c>
      <c r="B341" s="595">
        <v>3</v>
      </c>
      <c r="C341" s="595">
        <v>9</v>
      </c>
      <c r="D341" s="595">
        <v>9</v>
      </c>
      <c r="E341" s="595"/>
      <c r="F341" s="602" t="s">
        <v>1933</v>
      </c>
      <c r="G341" s="47">
        <f>+G342+G343+G344</f>
        <v>0</v>
      </c>
      <c r="H341" s="47">
        <f>+H342+H343+H344</f>
        <v>900000</v>
      </c>
      <c r="I341" s="47">
        <f>+I342+I343+I344</f>
        <v>0</v>
      </c>
      <c r="J341" s="47">
        <f>+J342+J343+J344</f>
        <v>900000</v>
      </c>
      <c r="K341" s="48">
        <f>+K342+K343+K344</f>
        <v>3.1305615375597506E-2</v>
      </c>
    </row>
    <row r="342" spans="1:11" ht="12.75" x14ac:dyDescent="0.2">
      <c r="A342" s="606">
        <v>2</v>
      </c>
      <c r="B342" s="598">
        <v>3</v>
      </c>
      <c r="C342" s="598">
        <v>9</v>
      </c>
      <c r="D342" s="598">
        <v>9</v>
      </c>
      <c r="E342" s="598" t="s">
        <v>284</v>
      </c>
      <c r="F342" s="599" t="s">
        <v>1933</v>
      </c>
      <c r="G342" s="43">
        <f>+[29]PPNE5!G342+[30]PPNE5!G342+[31]PPNE5!G342+[32]PPNE5!G342+[33]PPNE5!G342+[34]PPNE5!G342+[35]PPNE5!G342+[36]PPNE5!G342+[37]PPNE5!G342+[38]PPNE5!G342+[39]PPNE5!G342+[40]PPNE5!G342+[41]PPNE5!G342+[42]PPNE5!G342+[43]PPNE5!G342+[44]PPNE5!G342</f>
        <v>0</v>
      </c>
      <c r="H342" s="43">
        <f>+[29]PPNE5!H342+[30]PPNE5!H342+[31]PPNE5!H342+[32]PPNE5!H342+[33]PPNE5!H342+[34]PPNE5!H342+[35]PPNE5!H342+[36]PPNE5!H342+[37]PPNE5!H342+[38]PPNE5!H342+[39]PPNE5!H342+[40]PPNE5!H342+[41]PPNE5!H342+[42]PPNE5!H342+[43]PPNE5!H342+[44]PPNE5!H342</f>
        <v>0</v>
      </c>
      <c r="I342" s="43">
        <f>+[29]PPNE5!I342+[30]PPNE5!I342+[31]PPNE5!I342+[32]PPNE5!I342+[33]PPNE5!I342+[34]PPNE5!I342+[35]PPNE5!I342+[36]PPNE5!I342+[37]PPNE5!I342+[38]PPNE5!I342+[39]PPNE5!I342+[40]PPNE5!I342+[41]PPNE5!I342+[42]PPNE5!I342+[43]PPNE5!I342+[44]PPNE5!I342</f>
        <v>0</v>
      </c>
      <c r="J342" s="71">
        <f>SUBTOTAL(9,G342:I342)</f>
        <v>0</v>
      </c>
      <c r="K342" s="72">
        <f>IFERROR(J342/$J$18*100,"0.00")</f>
        <v>0</v>
      </c>
    </row>
    <row r="343" spans="1:11" ht="12.75" x14ac:dyDescent="0.2">
      <c r="A343" s="606">
        <v>2</v>
      </c>
      <c r="B343" s="598">
        <v>3</v>
      </c>
      <c r="C343" s="598">
        <v>9</v>
      </c>
      <c r="D343" s="598">
        <v>9</v>
      </c>
      <c r="E343" s="598" t="s">
        <v>285</v>
      </c>
      <c r="F343" s="599" t="s">
        <v>1934</v>
      </c>
      <c r="G343" s="43">
        <f>+[29]PPNE5!G343+[30]PPNE5!G343+[31]PPNE5!G343+[32]PPNE5!G343+[33]PPNE5!G343+[34]PPNE5!G343+[35]PPNE5!G343+[36]PPNE5!G343+[37]PPNE5!G343+[38]PPNE5!G343+[39]PPNE5!G343+[40]PPNE5!G343+[41]PPNE5!G343+[42]PPNE5!G343+[43]PPNE5!G343+[44]PPNE5!G343</f>
        <v>0</v>
      </c>
      <c r="H343" s="43">
        <f>+[29]PPNE5!H343+[30]PPNE5!H343+[31]PPNE5!H343+[32]PPNE5!H343+[33]PPNE5!H343+[34]PPNE5!H343+[35]PPNE5!H343+[36]PPNE5!H343+[37]PPNE5!H343+[38]PPNE5!H343+[39]PPNE5!H343+[40]PPNE5!H343+[41]PPNE5!H343+[42]PPNE5!H343+[43]PPNE5!H343+[44]PPNE5!H343</f>
        <v>900000</v>
      </c>
      <c r="I343" s="43">
        <f>+[29]PPNE5!I343+[30]PPNE5!I343+[31]PPNE5!I343+[32]PPNE5!I343+[33]PPNE5!I343+[34]PPNE5!I343+[35]PPNE5!I343+[36]PPNE5!I343+[37]PPNE5!I343+[38]PPNE5!I343+[39]PPNE5!I343+[40]PPNE5!I343+[41]PPNE5!I343+[42]PPNE5!I343+[43]PPNE5!I343+[44]PPNE5!I343</f>
        <v>0</v>
      </c>
      <c r="J343" s="71">
        <f>SUBTOTAL(9,G343:I343)</f>
        <v>900000</v>
      </c>
      <c r="K343" s="72">
        <f>IFERROR(J343/$J$18*100,"0.00")</f>
        <v>3.1305615375597506E-2</v>
      </c>
    </row>
    <row r="344" spans="1:11" ht="12.75" x14ac:dyDescent="0.2">
      <c r="A344" s="606">
        <v>2</v>
      </c>
      <c r="B344" s="598">
        <v>3</v>
      </c>
      <c r="C344" s="598">
        <v>9</v>
      </c>
      <c r="D344" s="598">
        <v>9</v>
      </c>
      <c r="E344" s="598" t="s">
        <v>287</v>
      </c>
      <c r="F344" s="599" t="s">
        <v>1935</v>
      </c>
      <c r="G344" s="43">
        <f>+[29]PPNE5!G344+[30]PPNE5!G344+[31]PPNE5!G344+[32]PPNE5!G344+[33]PPNE5!G344+[34]PPNE5!G344+[35]PPNE5!G344+[36]PPNE5!G344+[37]PPNE5!G344+[38]PPNE5!G344+[39]PPNE5!G344+[40]PPNE5!G344+[41]PPNE5!G344+[42]PPNE5!G344+[43]PPNE5!G344+[44]PPNE5!G344</f>
        <v>0</v>
      </c>
      <c r="H344" s="43">
        <f>+[29]PPNE5!H344+[30]PPNE5!H344+[31]PPNE5!H344+[32]PPNE5!H344+[33]PPNE5!H344+[34]PPNE5!H344+[35]PPNE5!H344+[36]PPNE5!H344+[37]PPNE5!H344+[38]PPNE5!H344+[39]PPNE5!H344+[40]PPNE5!H344+[41]PPNE5!H344+[42]PPNE5!H344+[43]PPNE5!H344+[44]PPNE5!H344</f>
        <v>0</v>
      </c>
      <c r="I344" s="43">
        <f>+[29]PPNE5!I344+[30]PPNE5!I344+[31]PPNE5!I344+[32]PPNE5!I344+[33]PPNE5!I344+[34]PPNE5!I344+[35]PPNE5!I344+[36]PPNE5!I344+[37]PPNE5!I344+[38]PPNE5!I344+[39]PPNE5!I344+[40]PPNE5!I344+[41]PPNE5!I344+[42]PPNE5!I344+[43]PPNE5!I344+[44]PPNE5!I344</f>
        <v>0</v>
      </c>
      <c r="J344" s="71">
        <f>SUBTOTAL(9,G344:I344)</f>
        <v>0</v>
      </c>
      <c r="K344" s="72">
        <f>IFERROR(J344/$J$18*100,"0.00")</f>
        <v>0</v>
      </c>
    </row>
    <row r="345" spans="1:11" ht="12.75" x14ac:dyDescent="0.2">
      <c r="A345" s="587">
        <v>2</v>
      </c>
      <c r="B345" s="588">
        <v>4</v>
      </c>
      <c r="C345" s="589"/>
      <c r="D345" s="589"/>
      <c r="E345" s="589"/>
      <c r="F345" s="590" t="s">
        <v>336</v>
      </c>
      <c r="G345" s="37">
        <f>+G346+G362+G373+G378+G387+G394</f>
        <v>1708332.1848681632</v>
      </c>
      <c r="H345" s="37">
        <f>+H346+H362+H373+H378+H387+H394</f>
        <v>69027439.677570581</v>
      </c>
      <c r="I345" s="37">
        <f>+I346+I362+I373+I378+I387+I394</f>
        <v>0</v>
      </c>
      <c r="J345" s="37">
        <f>+J346+J362+J373+J378+J387+J394</f>
        <v>70735771.862438738</v>
      </c>
      <c r="K345" s="38">
        <f>+K346+K362+K373+K378+K387+K394</f>
        <v>2.4604742969127997</v>
      </c>
    </row>
    <row r="346" spans="1:11" ht="12.75" x14ac:dyDescent="0.2">
      <c r="A346" s="591">
        <v>2</v>
      </c>
      <c r="B346" s="592">
        <v>4</v>
      </c>
      <c r="C346" s="592">
        <v>1</v>
      </c>
      <c r="D346" s="592"/>
      <c r="E346" s="592"/>
      <c r="F346" s="593" t="s">
        <v>337</v>
      </c>
      <c r="G346" s="39">
        <f>+G347+G351+G355+G358+G360</f>
        <v>0</v>
      </c>
      <c r="H346" s="39">
        <f>+H347+H351+H355+H358+H360</f>
        <v>0</v>
      </c>
      <c r="I346" s="39">
        <f>+I347+I351+I355+I358+I360</f>
        <v>0</v>
      </c>
      <c r="J346" s="39">
        <f>+J347+J351+J355+J358+J360</f>
        <v>0</v>
      </c>
      <c r="K346" s="40">
        <f>+K347+K351+K355+K358+K360</f>
        <v>0</v>
      </c>
    </row>
    <row r="347" spans="1:11" ht="12.75" x14ac:dyDescent="0.2">
      <c r="A347" s="594">
        <v>2</v>
      </c>
      <c r="B347" s="595">
        <v>4</v>
      </c>
      <c r="C347" s="595">
        <v>1</v>
      </c>
      <c r="D347" s="595">
        <v>1</v>
      </c>
      <c r="E347" s="595"/>
      <c r="F347" s="602" t="s">
        <v>338</v>
      </c>
      <c r="G347" s="47">
        <f>+G348+G349+G350</f>
        <v>0</v>
      </c>
      <c r="H347" s="47">
        <f>+H348+H349+H350</f>
        <v>0</v>
      </c>
      <c r="I347" s="47">
        <f>+I348+I349+I350</f>
        <v>0</v>
      </c>
      <c r="J347" s="47">
        <f>+J348+J349+J350</f>
        <v>0</v>
      </c>
      <c r="K347" s="48">
        <f>+K348+K349+K350</f>
        <v>0</v>
      </c>
    </row>
    <row r="348" spans="1:11" ht="12.75" x14ac:dyDescent="0.2">
      <c r="A348" s="606">
        <v>2</v>
      </c>
      <c r="B348" s="598">
        <v>4</v>
      </c>
      <c r="C348" s="598">
        <v>1</v>
      </c>
      <c r="D348" s="598">
        <v>1</v>
      </c>
      <c r="E348" s="598" t="s">
        <v>284</v>
      </c>
      <c r="F348" s="601" t="s">
        <v>339</v>
      </c>
      <c r="G348" s="43">
        <f>+[29]PPNE5!G348+[30]PPNE5!G348+[31]PPNE5!G348+[32]PPNE5!G348+[33]PPNE5!G348+[34]PPNE5!G348+[35]PPNE5!G348+[36]PPNE5!G348+[37]PPNE5!G348+[38]PPNE5!G348+[39]PPNE5!G348+[40]PPNE5!G348+[41]PPNE5!G348+[42]PPNE5!G348+[43]PPNE5!G348+[44]PPNE5!G348</f>
        <v>0</v>
      </c>
      <c r="H348" s="43">
        <f>+[29]PPNE5!H348+[30]PPNE5!H348+[31]PPNE5!H348+[32]PPNE5!H348+[33]PPNE5!H348+[34]PPNE5!H348+[35]PPNE5!H348+[36]PPNE5!H348+[37]PPNE5!H348+[38]PPNE5!H348+[39]PPNE5!H348+[40]PPNE5!H348+[41]PPNE5!H348+[42]PPNE5!H348+[43]PPNE5!H348+[44]PPNE5!H348</f>
        <v>0</v>
      </c>
      <c r="I348" s="43">
        <f>+[29]PPNE5!I348+[30]PPNE5!I348+[31]PPNE5!I348+[32]PPNE5!I348+[33]PPNE5!I348+[34]PPNE5!I348+[35]PPNE5!I348+[36]PPNE5!I348+[37]PPNE5!I348+[38]PPNE5!I348+[39]PPNE5!I348+[40]PPNE5!I348+[41]PPNE5!I348+[42]PPNE5!I348+[43]PPNE5!I348+[44]PPNE5!I348</f>
        <v>0</v>
      </c>
      <c r="J348" s="71">
        <f>SUBTOTAL(9,G348:I348)</f>
        <v>0</v>
      </c>
      <c r="K348" s="72">
        <f>IFERROR(J348/$J$18*100,"0.00")</f>
        <v>0</v>
      </c>
    </row>
    <row r="349" spans="1:11" ht="12.75" x14ac:dyDescent="0.2">
      <c r="A349" s="606">
        <v>2</v>
      </c>
      <c r="B349" s="598">
        <v>4</v>
      </c>
      <c r="C349" s="598">
        <v>1</v>
      </c>
      <c r="D349" s="598">
        <v>1</v>
      </c>
      <c r="E349" s="598" t="s">
        <v>285</v>
      </c>
      <c r="F349" s="601" t="s">
        <v>340</v>
      </c>
      <c r="G349" s="43">
        <f>+[29]PPNE5!G349+[30]PPNE5!G349+[31]PPNE5!G349+[32]PPNE5!G349+[33]PPNE5!G349+[34]PPNE5!G349+[35]PPNE5!G349+[36]PPNE5!G349+[37]PPNE5!G349+[38]PPNE5!G349+[39]PPNE5!G349+[40]PPNE5!G349+[41]PPNE5!G349+[42]PPNE5!G349+[43]PPNE5!G349+[44]PPNE5!G349</f>
        <v>0</v>
      </c>
      <c r="H349" s="43">
        <f>+[29]PPNE5!H349+[30]PPNE5!H349+[31]PPNE5!H349+[32]PPNE5!H349+[33]PPNE5!H349+[34]PPNE5!H349+[35]PPNE5!H349+[36]PPNE5!H349+[37]PPNE5!H349+[38]PPNE5!H349+[39]PPNE5!H349+[40]PPNE5!H349+[41]PPNE5!H349+[42]PPNE5!H349+[43]PPNE5!H349+[44]PPNE5!H349</f>
        <v>0</v>
      </c>
      <c r="I349" s="43">
        <f>+[29]PPNE5!I349+[30]PPNE5!I349+[31]PPNE5!I349+[32]PPNE5!I349+[33]PPNE5!I349+[34]PPNE5!I349+[35]PPNE5!I349+[36]PPNE5!I349+[37]PPNE5!I349+[38]PPNE5!I349+[39]PPNE5!I349+[40]PPNE5!I349+[41]PPNE5!I349+[42]PPNE5!I349+[43]PPNE5!I349+[44]PPNE5!I349</f>
        <v>0</v>
      </c>
      <c r="J349" s="71">
        <f>SUBTOTAL(9,G349:I349)</f>
        <v>0</v>
      </c>
      <c r="K349" s="72">
        <f>IFERROR(J349/$J$18*100,"0.00")</f>
        <v>0</v>
      </c>
    </row>
    <row r="350" spans="1:11" ht="12.75" x14ac:dyDescent="0.2">
      <c r="A350" s="606">
        <v>2</v>
      </c>
      <c r="B350" s="598">
        <v>4</v>
      </c>
      <c r="C350" s="598">
        <v>1</v>
      </c>
      <c r="D350" s="598">
        <v>1</v>
      </c>
      <c r="E350" s="598" t="s">
        <v>286</v>
      </c>
      <c r="F350" s="601" t="s">
        <v>341</v>
      </c>
      <c r="G350" s="43">
        <f>+[29]PPNE5!G350+[30]PPNE5!G350+[31]PPNE5!G350+[32]PPNE5!G350+[33]PPNE5!G350+[34]PPNE5!G350+[35]PPNE5!G350+[36]PPNE5!G350+[37]PPNE5!G350+[38]PPNE5!G350+[39]PPNE5!G350+[40]PPNE5!G350+[41]PPNE5!G350+[42]PPNE5!G350+[43]PPNE5!G350+[44]PPNE5!G350</f>
        <v>0</v>
      </c>
      <c r="H350" s="43">
        <f>+[29]PPNE5!H350+[30]PPNE5!H350+[31]PPNE5!H350+[32]PPNE5!H350+[33]PPNE5!H350+[34]PPNE5!H350+[35]PPNE5!H350+[36]PPNE5!H350+[37]PPNE5!H350+[38]PPNE5!H350+[39]PPNE5!H350+[40]PPNE5!H350+[41]PPNE5!H350+[42]PPNE5!H350+[43]PPNE5!H350+[44]PPNE5!H350</f>
        <v>0</v>
      </c>
      <c r="I350" s="43">
        <f>+[29]PPNE5!I350+[30]PPNE5!I350+[31]PPNE5!I350+[32]PPNE5!I350+[33]PPNE5!I350+[34]PPNE5!I350+[35]PPNE5!I350+[36]PPNE5!I350+[37]PPNE5!I350+[38]PPNE5!I350+[39]PPNE5!I350+[40]PPNE5!I350+[41]PPNE5!I350+[42]PPNE5!I350+[43]PPNE5!I350+[44]PPNE5!I350</f>
        <v>0</v>
      </c>
      <c r="J350" s="71">
        <f>SUBTOTAL(9,G350:I350)</f>
        <v>0</v>
      </c>
      <c r="K350" s="72">
        <f>IFERROR(J350/$J$18*100,"0.00")</f>
        <v>0</v>
      </c>
    </row>
    <row r="351" spans="1:11" ht="12.75" x14ac:dyDescent="0.2">
      <c r="A351" s="594">
        <v>2</v>
      </c>
      <c r="B351" s="595">
        <v>4</v>
      </c>
      <c r="C351" s="595">
        <v>1</v>
      </c>
      <c r="D351" s="595">
        <v>2</v>
      </c>
      <c r="E351" s="595"/>
      <c r="F351" s="602" t="s">
        <v>342</v>
      </c>
      <c r="G351" s="47">
        <f>+G352+G353+G354</f>
        <v>0</v>
      </c>
      <c r="H351" s="47">
        <f>+H352+H353+H354</f>
        <v>0</v>
      </c>
      <c r="I351" s="47">
        <f>+I352+I353+I354</f>
        <v>0</v>
      </c>
      <c r="J351" s="47">
        <f>+J352+J353+J354</f>
        <v>0</v>
      </c>
      <c r="K351" s="48">
        <f>+K352+K353+K354</f>
        <v>0</v>
      </c>
    </row>
    <row r="352" spans="1:11" ht="12.75" x14ac:dyDescent="0.2">
      <c r="A352" s="606">
        <v>2</v>
      </c>
      <c r="B352" s="598">
        <v>4</v>
      </c>
      <c r="C352" s="598">
        <v>1</v>
      </c>
      <c r="D352" s="598">
        <v>2</v>
      </c>
      <c r="E352" s="598" t="s">
        <v>284</v>
      </c>
      <c r="F352" s="601" t="s">
        <v>343</v>
      </c>
      <c r="G352" s="43">
        <f>+[29]PPNE5!G352+[30]PPNE5!G352+[31]PPNE5!G352+[32]PPNE5!G352+[33]PPNE5!G352+[34]PPNE5!G352+[35]PPNE5!G352+[36]PPNE5!G352+[37]PPNE5!G352+[38]PPNE5!G352+[39]PPNE5!G352+[40]PPNE5!G352+[41]PPNE5!G352+[42]PPNE5!G352+[43]PPNE5!G352+[44]PPNE5!G352</f>
        <v>0</v>
      </c>
      <c r="H352" s="43">
        <f>+[29]PPNE5!H352+[30]PPNE5!H352+[31]PPNE5!H352+[32]PPNE5!H352+[33]PPNE5!H352+[34]PPNE5!H352+[35]PPNE5!H352+[36]PPNE5!H352+[37]PPNE5!H352+[38]PPNE5!H352+[39]PPNE5!H352+[40]PPNE5!H352+[41]PPNE5!H352+[42]PPNE5!H352+[43]PPNE5!H352+[44]PPNE5!H352</f>
        <v>0</v>
      </c>
      <c r="I352" s="43">
        <f>+[29]PPNE5!I352+[30]PPNE5!I352+[31]PPNE5!I352+[32]PPNE5!I352+[33]PPNE5!I352+[34]PPNE5!I352+[35]PPNE5!I352+[36]PPNE5!I352+[37]PPNE5!I352+[38]PPNE5!I352+[39]PPNE5!I352+[40]PPNE5!I352+[41]PPNE5!I352+[42]PPNE5!I352+[43]PPNE5!I352+[44]PPNE5!I352</f>
        <v>0</v>
      </c>
      <c r="J352" s="71">
        <f>SUBTOTAL(9,G352:I352)</f>
        <v>0</v>
      </c>
      <c r="K352" s="72">
        <f>IFERROR(J352/$J$18*100,"0.00")</f>
        <v>0</v>
      </c>
    </row>
    <row r="353" spans="1:11" ht="12.75" x14ac:dyDescent="0.2">
      <c r="A353" s="606">
        <v>2</v>
      </c>
      <c r="B353" s="598">
        <v>4</v>
      </c>
      <c r="C353" s="598">
        <v>1</v>
      </c>
      <c r="D353" s="598">
        <v>2</v>
      </c>
      <c r="E353" s="598" t="s">
        <v>285</v>
      </c>
      <c r="F353" s="601" t="s">
        <v>344</v>
      </c>
      <c r="G353" s="43">
        <f>+[29]PPNE5!G353+[30]PPNE5!G353+[31]PPNE5!G353+[32]PPNE5!G353+[33]PPNE5!G353+[34]PPNE5!G353+[35]PPNE5!G353+[36]PPNE5!G353+[37]PPNE5!G353+[38]PPNE5!G353+[39]PPNE5!G353+[40]PPNE5!G353+[41]PPNE5!G353+[42]PPNE5!G353+[43]PPNE5!G353+[44]PPNE5!G353</f>
        <v>0</v>
      </c>
      <c r="H353" s="43">
        <f>+[29]PPNE5!H353+[30]PPNE5!H353+[31]PPNE5!H353+[32]PPNE5!H353+[33]PPNE5!H353+[34]PPNE5!H353+[35]PPNE5!H353+[36]PPNE5!H353+[37]PPNE5!H353+[38]PPNE5!H353+[39]PPNE5!H353+[40]PPNE5!H353+[41]PPNE5!H353+[42]PPNE5!H353+[43]PPNE5!H353+[44]PPNE5!H353</f>
        <v>0</v>
      </c>
      <c r="I353" s="43">
        <f>+[29]PPNE5!I353+[30]PPNE5!I353+[31]PPNE5!I353+[32]PPNE5!I353+[33]PPNE5!I353+[34]PPNE5!I353+[35]PPNE5!I353+[36]PPNE5!I353+[37]PPNE5!I353+[38]PPNE5!I353+[39]PPNE5!I353+[40]PPNE5!I353+[41]PPNE5!I353+[42]PPNE5!I353+[43]PPNE5!I353+[44]PPNE5!I353</f>
        <v>0</v>
      </c>
      <c r="J353" s="71">
        <f>SUBTOTAL(9,G353:I353)</f>
        <v>0</v>
      </c>
      <c r="K353" s="72">
        <f>IFERROR(J353/$J$18*100,"0.00")</f>
        <v>0</v>
      </c>
    </row>
    <row r="354" spans="1:11" ht="12.75" x14ac:dyDescent="0.2">
      <c r="A354" s="606">
        <v>2</v>
      </c>
      <c r="B354" s="598">
        <v>4</v>
      </c>
      <c r="C354" s="598">
        <v>1</v>
      </c>
      <c r="D354" s="598">
        <v>2</v>
      </c>
      <c r="E354" s="598" t="s">
        <v>286</v>
      </c>
      <c r="F354" s="601" t="s">
        <v>345</v>
      </c>
      <c r="G354" s="43">
        <f>+[29]PPNE5!G354+[30]PPNE5!G354+[31]PPNE5!G354+[32]PPNE5!G354+[33]PPNE5!G354+[34]PPNE5!G354+[35]PPNE5!G354+[36]PPNE5!G354+[37]PPNE5!G354+[38]PPNE5!G354+[39]PPNE5!G354+[40]PPNE5!G354+[41]PPNE5!G354+[42]PPNE5!G354+[43]PPNE5!G354+[44]PPNE5!G354</f>
        <v>0</v>
      </c>
      <c r="H354" s="43">
        <f>+[29]PPNE5!H354+[30]PPNE5!H354+[31]PPNE5!H354+[32]PPNE5!H354+[33]PPNE5!H354+[34]PPNE5!H354+[35]PPNE5!H354+[36]PPNE5!H354+[37]PPNE5!H354+[38]PPNE5!H354+[39]PPNE5!H354+[40]PPNE5!H354+[41]PPNE5!H354+[42]PPNE5!H354+[43]PPNE5!H354+[44]PPNE5!H354</f>
        <v>0</v>
      </c>
      <c r="I354" s="43">
        <f>+[29]PPNE5!I354+[30]PPNE5!I354+[31]PPNE5!I354+[32]PPNE5!I354+[33]PPNE5!I354+[34]PPNE5!I354+[35]PPNE5!I354+[36]PPNE5!I354+[37]PPNE5!I354+[38]PPNE5!I354+[39]PPNE5!I354+[40]PPNE5!I354+[41]PPNE5!I354+[42]PPNE5!I354+[43]PPNE5!I354+[44]PPNE5!I354</f>
        <v>0</v>
      </c>
      <c r="J354" s="71">
        <f>SUBTOTAL(9,G354:I354)</f>
        <v>0</v>
      </c>
      <c r="K354" s="72">
        <f>IFERROR(J354/$J$18*100,"0.00")</f>
        <v>0</v>
      </c>
    </row>
    <row r="355" spans="1:11" ht="12.75" x14ac:dyDescent="0.2">
      <c r="A355" s="594">
        <v>2</v>
      </c>
      <c r="B355" s="595">
        <v>4</v>
      </c>
      <c r="C355" s="595">
        <v>1</v>
      </c>
      <c r="D355" s="595">
        <v>4</v>
      </c>
      <c r="E355" s="598"/>
      <c r="F355" s="622" t="s">
        <v>346</v>
      </c>
      <c r="G355" s="47">
        <f>+G356+G357</f>
        <v>0</v>
      </c>
      <c r="H355" s="47">
        <f>+H356+H357</f>
        <v>0</v>
      </c>
      <c r="I355" s="47">
        <f>+I356+I357</f>
        <v>0</v>
      </c>
      <c r="J355" s="47">
        <f>+J356+J357</f>
        <v>0</v>
      </c>
      <c r="K355" s="48">
        <f>+K356+K357</f>
        <v>0</v>
      </c>
    </row>
    <row r="356" spans="1:11" ht="12.75" x14ac:dyDescent="0.2">
      <c r="A356" s="49">
        <v>2</v>
      </c>
      <c r="B356" s="50">
        <v>4</v>
      </c>
      <c r="C356" s="50">
        <v>1</v>
      </c>
      <c r="D356" s="50">
        <v>4</v>
      </c>
      <c r="E356" s="598" t="s">
        <v>284</v>
      </c>
      <c r="F356" s="51" t="s">
        <v>347</v>
      </c>
      <c r="G356" s="43">
        <f>+[29]PPNE5!G356+[30]PPNE5!G356+[31]PPNE5!G356+[32]PPNE5!G356+[33]PPNE5!G356+[34]PPNE5!G356+[35]PPNE5!G356+[36]PPNE5!G356+[37]PPNE5!G356+[38]PPNE5!G356+[39]PPNE5!G356+[40]PPNE5!G356+[41]PPNE5!G356+[42]PPNE5!G356+[43]PPNE5!G356+[44]PPNE5!G356</f>
        <v>0</v>
      </c>
      <c r="H356" s="43">
        <f>+[29]PPNE5!H356+[30]PPNE5!H356+[31]PPNE5!H356+[32]PPNE5!H356+[33]PPNE5!H356+[34]PPNE5!H356+[35]PPNE5!H356+[36]PPNE5!H356+[37]PPNE5!H356+[38]PPNE5!H356+[39]PPNE5!H356+[40]PPNE5!H356+[41]PPNE5!H356+[42]PPNE5!H356+[43]PPNE5!H356+[44]PPNE5!H356</f>
        <v>0</v>
      </c>
      <c r="I356" s="43">
        <f>+[29]PPNE5!I356+[30]PPNE5!I356+[31]PPNE5!I356+[32]PPNE5!I356+[33]PPNE5!I356+[34]PPNE5!I356+[35]PPNE5!I356+[36]PPNE5!I356+[37]PPNE5!I356+[38]PPNE5!I356+[39]PPNE5!I356+[40]PPNE5!I356+[41]PPNE5!I356+[42]PPNE5!I356+[43]PPNE5!I356+[44]PPNE5!I356</f>
        <v>0</v>
      </c>
      <c r="J356" s="71">
        <f>SUBTOTAL(9,G356:I356)</f>
        <v>0</v>
      </c>
      <c r="K356" s="72">
        <f>IFERROR(J356/$J$18*100,"0.00")</f>
        <v>0</v>
      </c>
    </row>
    <row r="357" spans="1:11" ht="12.75" x14ac:dyDescent="0.2">
      <c r="A357" s="606">
        <v>2</v>
      </c>
      <c r="B357" s="598">
        <v>4</v>
      </c>
      <c r="C357" s="598">
        <v>1</v>
      </c>
      <c r="D357" s="598">
        <v>4</v>
      </c>
      <c r="E357" s="598" t="s">
        <v>285</v>
      </c>
      <c r="F357" s="601" t="s">
        <v>348</v>
      </c>
      <c r="G357" s="43">
        <f>+[29]PPNE5!G357+[30]PPNE5!G357+[31]PPNE5!G357+[32]PPNE5!G357+[33]PPNE5!G357+[34]PPNE5!G357+[35]PPNE5!G357+[36]PPNE5!G357+[37]PPNE5!G357+[38]PPNE5!G357+[39]PPNE5!G357+[40]PPNE5!G357+[41]PPNE5!G357+[42]PPNE5!G357+[43]PPNE5!G357+[44]PPNE5!G357</f>
        <v>0</v>
      </c>
      <c r="H357" s="43">
        <f>+[29]PPNE5!H357+[30]PPNE5!H357+[31]PPNE5!H357+[32]PPNE5!H357+[33]PPNE5!H357+[34]PPNE5!H357+[35]PPNE5!H357+[36]PPNE5!H357+[37]PPNE5!H357+[38]PPNE5!H357+[39]PPNE5!H357+[40]PPNE5!H357+[41]PPNE5!H357+[42]PPNE5!H357+[43]PPNE5!H357+[44]PPNE5!H357</f>
        <v>0</v>
      </c>
      <c r="I357" s="43">
        <f>+[29]PPNE5!I357+[30]PPNE5!I357+[31]PPNE5!I357+[32]PPNE5!I357+[33]PPNE5!I357+[34]PPNE5!I357+[35]PPNE5!I357+[36]PPNE5!I357+[37]PPNE5!I357+[38]PPNE5!I357+[39]PPNE5!I357+[40]PPNE5!I357+[41]PPNE5!I357+[42]PPNE5!I357+[43]PPNE5!I357+[44]PPNE5!I357</f>
        <v>0</v>
      </c>
      <c r="J357" s="71">
        <f>SUBTOTAL(9,G357:I357)</f>
        <v>0</v>
      </c>
      <c r="K357" s="72">
        <f>IFERROR(J357/$J$18*100,"0.00")</f>
        <v>0</v>
      </c>
    </row>
    <row r="358" spans="1:11" ht="12.75" x14ac:dyDescent="0.2">
      <c r="A358" s="608">
        <v>2</v>
      </c>
      <c r="B358" s="595">
        <v>4</v>
      </c>
      <c r="C358" s="595">
        <v>1</v>
      </c>
      <c r="D358" s="595">
        <v>5</v>
      </c>
      <c r="E358" s="595"/>
      <c r="F358" s="622" t="s">
        <v>349</v>
      </c>
      <c r="G358" s="41">
        <f>+G359</f>
        <v>0</v>
      </c>
      <c r="H358" s="41">
        <f>+H359</f>
        <v>0</v>
      </c>
      <c r="I358" s="41">
        <f>+I359</f>
        <v>0</v>
      </c>
      <c r="J358" s="41">
        <f>+J359</f>
        <v>0</v>
      </c>
      <c r="K358" s="42">
        <f>+K359</f>
        <v>0</v>
      </c>
    </row>
    <row r="359" spans="1:11" ht="12.75" x14ac:dyDescent="0.2">
      <c r="A359" s="606">
        <v>2</v>
      </c>
      <c r="B359" s="598">
        <v>4</v>
      </c>
      <c r="C359" s="598">
        <v>1</v>
      </c>
      <c r="D359" s="598">
        <v>5</v>
      </c>
      <c r="E359" s="598" t="s">
        <v>284</v>
      </c>
      <c r="F359" s="601" t="s">
        <v>349</v>
      </c>
      <c r="G359" s="46"/>
      <c r="H359" s="46"/>
      <c r="I359" s="46"/>
      <c r="J359" s="71">
        <f>SUBTOTAL(9,G359:I359)</f>
        <v>0</v>
      </c>
      <c r="K359" s="72">
        <f>IFERROR(J359/$J$18*100,"0.00")</f>
        <v>0</v>
      </c>
    </row>
    <row r="360" spans="1:11" ht="12.75" x14ac:dyDescent="0.2">
      <c r="A360" s="594">
        <v>2</v>
      </c>
      <c r="B360" s="595">
        <v>4</v>
      </c>
      <c r="C360" s="595">
        <v>1</v>
      </c>
      <c r="D360" s="595">
        <v>6</v>
      </c>
      <c r="E360" s="598"/>
      <c r="F360" s="622" t="s">
        <v>350</v>
      </c>
      <c r="G360" s="47">
        <f>+G361</f>
        <v>0</v>
      </c>
      <c r="H360" s="47">
        <f>+H361</f>
        <v>0</v>
      </c>
      <c r="I360" s="47">
        <f>+I361</f>
        <v>0</v>
      </c>
      <c r="J360" s="47">
        <f>+J361</f>
        <v>0</v>
      </c>
      <c r="K360" s="48">
        <f>+K361</f>
        <v>0</v>
      </c>
    </row>
    <row r="361" spans="1:11" ht="12.75" x14ac:dyDescent="0.2">
      <c r="A361" s="606">
        <v>2</v>
      </c>
      <c r="B361" s="598">
        <v>4</v>
      </c>
      <c r="C361" s="598">
        <v>1</v>
      </c>
      <c r="D361" s="598">
        <v>6</v>
      </c>
      <c r="E361" s="598" t="s">
        <v>284</v>
      </c>
      <c r="F361" s="601" t="s">
        <v>351</v>
      </c>
      <c r="G361" s="46"/>
      <c r="H361" s="46"/>
      <c r="I361" s="46"/>
      <c r="J361" s="71">
        <f>SUBTOTAL(9,G361:I361)</f>
        <v>0</v>
      </c>
      <c r="K361" s="72">
        <f>IFERROR(J361/$J$18*100,"0.00")</f>
        <v>0</v>
      </c>
    </row>
    <row r="362" spans="1:11" ht="12.75" x14ac:dyDescent="0.2">
      <c r="A362" s="591">
        <v>2</v>
      </c>
      <c r="B362" s="592">
        <v>4</v>
      </c>
      <c r="C362" s="592">
        <v>2</v>
      </c>
      <c r="D362" s="592"/>
      <c r="E362" s="592"/>
      <c r="F362" s="593" t="s">
        <v>352</v>
      </c>
      <c r="G362" s="39">
        <f>+G363+G365+G369</f>
        <v>0</v>
      </c>
      <c r="H362" s="39">
        <f>+H363+H365+H369</f>
        <v>0</v>
      </c>
      <c r="I362" s="39">
        <f>+I363+I365+I369</f>
        <v>0</v>
      </c>
      <c r="J362" s="39">
        <f>+J363+J365+J369</f>
        <v>0</v>
      </c>
      <c r="K362" s="40">
        <f>+K363+K365+K369</f>
        <v>0</v>
      </c>
    </row>
    <row r="363" spans="1:11" ht="12.75" x14ac:dyDescent="0.2">
      <c r="A363" s="594">
        <v>2</v>
      </c>
      <c r="B363" s="595">
        <v>4</v>
      </c>
      <c r="C363" s="595">
        <v>2</v>
      </c>
      <c r="D363" s="595">
        <v>1</v>
      </c>
      <c r="E363" s="598"/>
      <c r="F363" s="602" t="s">
        <v>353</v>
      </c>
      <c r="G363" s="47">
        <f>+G364</f>
        <v>0</v>
      </c>
      <c r="H363" s="47">
        <f>+H364</f>
        <v>0</v>
      </c>
      <c r="I363" s="47">
        <f>+I364</f>
        <v>0</v>
      </c>
      <c r="J363" s="47">
        <f>+J364</f>
        <v>0</v>
      </c>
      <c r="K363" s="48">
        <f>+K364</f>
        <v>0</v>
      </c>
    </row>
    <row r="364" spans="1:11" ht="12.75" x14ac:dyDescent="0.2">
      <c r="A364" s="597">
        <v>2</v>
      </c>
      <c r="B364" s="598">
        <v>4</v>
      </c>
      <c r="C364" s="598">
        <v>2</v>
      </c>
      <c r="D364" s="598">
        <v>1</v>
      </c>
      <c r="E364" s="598" t="s">
        <v>284</v>
      </c>
      <c r="F364" s="601" t="s">
        <v>354</v>
      </c>
      <c r="G364" s="43">
        <f>+[29]PPNE5!G364+[30]PPNE5!G364+[31]PPNE5!G364+[32]PPNE5!G364+[33]PPNE5!G364+[34]PPNE5!G364+[35]PPNE5!G364+[36]PPNE5!G364+[37]PPNE5!G364+[38]PPNE5!G364+[39]PPNE5!G364+[40]PPNE5!G364+[41]PPNE5!G364+[42]PPNE5!G364+[43]PPNE5!G364+[44]PPNE5!G364</f>
        <v>0</v>
      </c>
      <c r="H364" s="43">
        <f>+[29]PPNE5!H364+[30]PPNE5!H364+[31]PPNE5!H364+[32]PPNE5!H364+[33]PPNE5!H364+[34]PPNE5!H364+[35]PPNE5!H364+[36]PPNE5!H364+[37]PPNE5!H364+[38]PPNE5!H364+[39]PPNE5!H364+[40]PPNE5!H364+[41]PPNE5!H364+[42]PPNE5!H364+[43]PPNE5!H364+[44]PPNE5!H364</f>
        <v>0</v>
      </c>
      <c r="I364" s="43">
        <f>+[29]PPNE5!I364+[30]PPNE5!I364+[31]PPNE5!I364+[32]PPNE5!I364+[33]PPNE5!I364+[34]PPNE5!I364+[35]PPNE5!I364+[36]PPNE5!I364+[37]PPNE5!I364+[38]PPNE5!I364+[39]PPNE5!I364+[40]PPNE5!I364+[41]PPNE5!I364+[42]PPNE5!I364+[43]PPNE5!I364+[44]PPNE5!I364</f>
        <v>0</v>
      </c>
      <c r="J364" s="71">
        <f>SUBTOTAL(9,G364:I364)</f>
        <v>0</v>
      </c>
      <c r="K364" s="72">
        <f>IFERROR(J364/$J$18*100,"0.00")</f>
        <v>0</v>
      </c>
    </row>
    <row r="365" spans="1:11" ht="12.75" x14ac:dyDescent="0.2">
      <c r="A365" s="594">
        <v>2</v>
      </c>
      <c r="B365" s="595">
        <v>4</v>
      </c>
      <c r="C365" s="595">
        <v>2</v>
      </c>
      <c r="D365" s="595">
        <v>2</v>
      </c>
      <c r="E365" s="598"/>
      <c r="F365" s="622" t="s">
        <v>355</v>
      </c>
      <c r="G365" s="41">
        <f>+G366+G367+G368</f>
        <v>0</v>
      </c>
      <c r="H365" s="41">
        <f>+H366+H367+H368</f>
        <v>0</v>
      </c>
      <c r="I365" s="41">
        <f>+I366+I367+I368</f>
        <v>0</v>
      </c>
      <c r="J365" s="41">
        <f>+J366+J367+J368</f>
        <v>0</v>
      </c>
      <c r="K365" s="42">
        <f>+K366+K367+K368</f>
        <v>0</v>
      </c>
    </row>
    <row r="366" spans="1:11" ht="22.5" x14ac:dyDescent="0.2">
      <c r="A366" s="597">
        <v>2</v>
      </c>
      <c r="B366" s="598">
        <v>4</v>
      </c>
      <c r="C366" s="598">
        <v>2</v>
      </c>
      <c r="D366" s="598">
        <v>2</v>
      </c>
      <c r="E366" s="598" t="s">
        <v>284</v>
      </c>
      <c r="F366" s="601" t="s">
        <v>356</v>
      </c>
      <c r="G366" s="43">
        <f>+[29]PPNE5!G366+[30]PPNE5!G366+[31]PPNE5!G366+[32]PPNE5!G366+[33]PPNE5!G366+[34]PPNE5!G366+[35]PPNE5!G366+[36]PPNE5!G366+[37]PPNE5!G366+[38]PPNE5!G366+[39]PPNE5!G366+[40]PPNE5!G366+[41]PPNE5!G366+[42]PPNE5!G366+[43]PPNE5!G366+[44]PPNE5!G366</f>
        <v>0</v>
      </c>
      <c r="H366" s="43">
        <f>+[29]PPNE5!H366+[30]PPNE5!H366+[31]PPNE5!H366+[32]PPNE5!H366+[33]PPNE5!H366+[34]PPNE5!H366+[35]PPNE5!H366+[36]PPNE5!H366+[37]PPNE5!H366+[38]PPNE5!H366+[39]PPNE5!H366+[40]PPNE5!H366+[41]PPNE5!H366+[42]PPNE5!H366+[43]PPNE5!H366+[44]PPNE5!H366</f>
        <v>0</v>
      </c>
      <c r="I366" s="43">
        <f>+[29]PPNE5!I366+[30]PPNE5!I366+[31]PPNE5!I366+[32]PPNE5!I366+[33]PPNE5!I366+[34]PPNE5!I366+[35]PPNE5!I366+[36]PPNE5!I366+[37]PPNE5!I366+[38]PPNE5!I366+[39]PPNE5!I366+[40]PPNE5!I366+[41]PPNE5!I366+[42]PPNE5!I366+[43]PPNE5!I366+[44]PPNE5!I366</f>
        <v>0</v>
      </c>
      <c r="J366" s="71">
        <f>SUBTOTAL(9,G366:I366)</f>
        <v>0</v>
      </c>
      <c r="K366" s="72">
        <f>IFERROR(J366/$J$18*100,"0.00")</f>
        <v>0</v>
      </c>
    </row>
    <row r="367" spans="1:11" ht="22.5" x14ac:dyDescent="0.2">
      <c r="A367" s="626">
        <v>2</v>
      </c>
      <c r="B367" s="618">
        <v>4</v>
      </c>
      <c r="C367" s="618">
        <v>2</v>
      </c>
      <c r="D367" s="618">
        <v>2</v>
      </c>
      <c r="E367" s="618" t="s">
        <v>285</v>
      </c>
      <c r="F367" s="627" t="s">
        <v>357</v>
      </c>
      <c r="G367" s="43">
        <f>+[29]PPNE5!G367+[30]PPNE5!G367+[31]PPNE5!G367+[32]PPNE5!G367+[33]PPNE5!G367+[34]PPNE5!G367+[35]PPNE5!G367+[36]PPNE5!G367+[37]PPNE5!G367+[38]PPNE5!G367+[39]PPNE5!G367+[40]PPNE5!G367+[41]PPNE5!G367+[42]PPNE5!G367+[43]PPNE5!G367+[44]PPNE5!G367</f>
        <v>0</v>
      </c>
      <c r="H367" s="43">
        <f>+[29]PPNE5!H367+[30]PPNE5!H367+[31]PPNE5!H367+[32]PPNE5!H367+[33]PPNE5!H367+[34]PPNE5!H367+[35]PPNE5!H367+[36]PPNE5!H367+[37]PPNE5!H367+[38]PPNE5!H367+[39]PPNE5!H367+[40]PPNE5!H367+[41]PPNE5!H367+[42]PPNE5!H367+[43]PPNE5!H367+[44]PPNE5!H367</f>
        <v>0</v>
      </c>
      <c r="I367" s="43">
        <f>+[29]PPNE5!I367+[30]PPNE5!I367+[31]PPNE5!I367+[32]PPNE5!I367+[33]PPNE5!I367+[34]PPNE5!I367+[35]PPNE5!I367+[36]PPNE5!I367+[37]PPNE5!I367+[38]PPNE5!I367+[39]PPNE5!I367+[40]PPNE5!I367+[41]PPNE5!I367+[42]PPNE5!I367+[43]PPNE5!I367+[44]PPNE5!I367</f>
        <v>0</v>
      </c>
      <c r="J367" s="628">
        <f>SUBTOTAL(9,G367:I367)</f>
        <v>0</v>
      </c>
      <c r="K367" s="629">
        <f>IFERROR(J367/$J$18*100,"0.00")</f>
        <v>0</v>
      </c>
    </row>
    <row r="368" spans="1:11" ht="22.5" x14ac:dyDescent="0.2">
      <c r="A368" s="597">
        <v>2</v>
      </c>
      <c r="B368" s="598">
        <v>4</v>
      </c>
      <c r="C368" s="598">
        <v>2</v>
      </c>
      <c r="D368" s="598">
        <v>2</v>
      </c>
      <c r="E368" s="598" t="s">
        <v>286</v>
      </c>
      <c r="F368" s="601" t="s">
        <v>358</v>
      </c>
      <c r="G368" s="43">
        <f>+[29]PPNE5!G368+[30]PPNE5!G368+[31]PPNE5!G368+[32]PPNE5!G368+[33]PPNE5!G368+[34]PPNE5!G368+[35]PPNE5!G368+[36]PPNE5!G368+[37]PPNE5!G368+[38]PPNE5!G368+[39]PPNE5!G368+[40]PPNE5!G368+[41]PPNE5!G368+[42]PPNE5!G368+[43]PPNE5!G368+[44]PPNE5!G368</f>
        <v>0</v>
      </c>
      <c r="H368" s="43">
        <f>+[29]PPNE5!H368+[30]PPNE5!H368+[31]PPNE5!H368+[32]PPNE5!H368+[33]PPNE5!H368+[34]PPNE5!H368+[35]PPNE5!H368+[36]PPNE5!H368+[37]PPNE5!H368+[38]PPNE5!H368+[39]PPNE5!H368+[40]PPNE5!H368+[41]PPNE5!H368+[42]PPNE5!H368+[43]PPNE5!H368+[44]PPNE5!H368</f>
        <v>0</v>
      </c>
      <c r="I368" s="43">
        <f>+[29]PPNE5!I368+[30]PPNE5!I368+[31]PPNE5!I368+[32]PPNE5!I368+[33]PPNE5!I368+[34]PPNE5!I368+[35]PPNE5!I368+[36]PPNE5!I368+[37]PPNE5!I368+[38]PPNE5!I368+[39]PPNE5!I368+[40]PPNE5!I368+[41]PPNE5!I368+[42]PPNE5!I368+[43]PPNE5!I368+[44]PPNE5!I368</f>
        <v>0</v>
      </c>
      <c r="J368" s="71">
        <f>SUBTOTAL(9,G368:I368)</f>
        <v>0</v>
      </c>
      <c r="K368" s="72">
        <f>IFERROR(J368/$J$18*100,"0.00")</f>
        <v>0</v>
      </c>
    </row>
    <row r="369" spans="1:11" ht="12.75" x14ac:dyDescent="0.2">
      <c r="A369" s="602">
        <v>2</v>
      </c>
      <c r="B369" s="595">
        <v>4</v>
      </c>
      <c r="C369" s="595">
        <v>2</v>
      </c>
      <c r="D369" s="595">
        <v>3</v>
      </c>
      <c r="E369" s="595"/>
      <c r="F369" s="622" t="s">
        <v>359</v>
      </c>
      <c r="G369" s="46">
        <f>G370+G371+G372</f>
        <v>0</v>
      </c>
      <c r="H369" s="46">
        <f>H370+H371+H372</f>
        <v>0</v>
      </c>
      <c r="I369" s="46">
        <f>I370+I371+I372</f>
        <v>0</v>
      </c>
      <c r="J369" s="47">
        <f>J370+J371+J372</f>
        <v>0</v>
      </c>
      <c r="K369" s="48">
        <f>K370+K371+K372</f>
        <v>0</v>
      </c>
    </row>
    <row r="370" spans="1:11" ht="22.5" x14ac:dyDescent="0.2">
      <c r="A370" s="630">
        <v>2</v>
      </c>
      <c r="B370" s="618">
        <v>4</v>
      </c>
      <c r="C370" s="618">
        <v>2</v>
      </c>
      <c r="D370" s="618">
        <v>3</v>
      </c>
      <c r="E370" s="618" t="s">
        <v>284</v>
      </c>
      <c r="F370" s="627" t="s">
        <v>360</v>
      </c>
      <c r="G370" s="43">
        <f>+[29]PPNE5!G370+[30]PPNE5!G370+[31]PPNE5!G370+[32]PPNE5!G370+[33]PPNE5!G370+[34]PPNE5!G370+[35]PPNE5!G370+[36]PPNE5!G370+[37]PPNE5!G370+[38]PPNE5!G370+[39]PPNE5!G370+[40]PPNE5!G370+[41]PPNE5!G370+[42]PPNE5!G370+[43]PPNE5!G370+[44]PPNE5!G370</f>
        <v>0</v>
      </c>
      <c r="H370" s="43">
        <f>+[29]PPNE5!H370+[30]PPNE5!H370+[31]PPNE5!H370+[32]PPNE5!H370+[33]PPNE5!H370+[34]PPNE5!H370+[35]PPNE5!H370+[36]PPNE5!H370+[37]PPNE5!H370+[38]PPNE5!H370+[39]PPNE5!H370+[40]PPNE5!H370+[41]PPNE5!H370+[42]PPNE5!H370+[43]PPNE5!H370+[44]PPNE5!H370</f>
        <v>0</v>
      </c>
      <c r="I370" s="43">
        <f>+[29]PPNE5!I370+[30]PPNE5!I370+[31]PPNE5!I370+[32]PPNE5!I370+[33]PPNE5!I370+[34]PPNE5!I370+[35]PPNE5!I370+[36]PPNE5!I370+[37]PPNE5!I370+[38]PPNE5!I370+[39]PPNE5!I370+[40]PPNE5!I370+[41]PPNE5!I370+[42]PPNE5!I370+[43]PPNE5!I370+[44]PPNE5!I370</f>
        <v>0</v>
      </c>
      <c r="J370" s="628">
        <f>SUBTOTAL(9,G370:I370)</f>
        <v>0</v>
      </c>
      <c r="K370" s="629">
        <f>IFERROR(J370/$J$18*100,"0.00")</f>
        <v>0</v>
      </c>
    </row>
    <row r="371" spans="1:11" ht="12.75" x14ac:dyDescent="0.2">
      <c r="A371" s="599">
        <v>2</v>
      </c>
      <c r="B371" s="598">
        <v>4</v>
      </c>
      <c r="C371" s="598">
        <v>2</v>
      </c>
      <c r="D371" s="598">
        <v>3</v>
      </c>
      <c r="E371" s="598" t="s">
        <v>285</v>
      </c>
      <c r="F371" s="601" t="s">
        <v>361</v>
      </c>
      <c r="G371" s="43">
        <f>+[29]PPNE5!G371+[30]PPNE5!G371+[31]PPNE5!G371+[32]PPNE5!G371+[33]PPNE5!G371+[34]PPNE5!G371+[35]PPNE5!G371+[36]PPNE5!G371+[37]PPNE5!G371+[38]PPNE5!G371+[39]PPNE5!G371+[40]PPNE5!G371+[41]PPNE5!G371+[42]PPNE5!G371+[43]PPNE5!G371+[44]PPNE5!G371</f>
        <v>0</v>
      </c>
      <c r="H371" s="43">
        <f>+[29]PPNE5!H371+[30]PPNE5!H371+[31]PPNE5!H371+[32]PPNE5!H371+[33]PPNE5!H371+[34]PPNE5!H371+[35]PPNE5!H371+[36]PPNE5!H371+[37]PPNE5!H371+[38]PPNE5!H371+[39]PPNE5!H371+[40]PPNE5!H371+[41]PPNE5!H371+[42]PPNE5!H371+[43]PPNE5!H371+[44]PPNE5!H371</f>
        <v>0</v>
      </c>
      <c r="I371" s="43">
        <f>+[29]PPNE5!I371+[30]PPNE5!I371+[31]PPNE5!I371+[32]PPNE5!I371+[33]PPNE5!I371+[34]PPNE5!I371+[35]PPNE5!I371+[36]PPNE5!I371+[37]PPNE5!I371+[38]PPNE5!I371+[39]PPNE5!I371+[40]PPNE5!I371+[41]PPNE5!I371+[42]PPNE5!I371+[43]PPNE5!I371+[44]PPNE5!I371</f>
        <v>0</v>
      </c>
      <c r="J371" s="71">
        <f>SUBTOTAL(9,G371:I371)</f>
        <v>0</v>
      </c>
      <c r="K371" s="72">
        <f>IFERROR(J371/$J$18*100,"0.00")</f>
        <v>0</v>
      </c>
    </row>
    <row r="372" spans="1:11" ht="22.5" x14ac:dyDescent="0.2">
      <c r="A372" s="599">
        <v>2</v>
      </c>
      <c r="B372" s="598">
        <v>4</v>
      </c>
      <c r="C372" s="598">
        <v>2</v>
      </c>
      <c r="D372" s="598">
        <v>3</v>
      </c>
      <c r="E372" s="598" t="s">
        <v>286</v>
      </c>
      <c r="F372" s="601" t="s">
        <v>362</v>
      </c>
      <c r="G372" s="43">
        <f>+[29]PPNE5!G372+[30]PPNE5!G372+[31]PPNE5!G372+[32]PPNE5!G372+[33]PPNE5!G372+[34]PPNE5!G372+[35]PPNE5!G372+[36]PPNE5!G372+[37]PPNE5!G372+[38]PPNE5!G372+[39]PPNE5!G372+[40]PPNE5!G372+[41]PPNE5!G372+[42]PPNE5!G372+[43]PPNE5!G372+[44]PPNE5!G372</f>
        <v>0</v>
      </c>
      <c r="H372" s="43">
        <f>+[29]PPNE5!H372+[30]PPNE5!H372+[31]PPNE5!H372+[32]PPNE5!H372+[33]PPNE5!H372+[34]PPNE5!H372+[35]PPNE5!H372+[36]PPNE5!H372+[37]PPNE5!H372+[38]PPNE5!H372+[39]PPNE5!H372+[40]PPNE5!H372+[41]PPNE5!H372+[42]PPNE5!H372+[43]PPNE5!H372+[44]PPNE5!H372</f>
        <v>0</v>
      </c>
      <c r="I372" s="43">
        <f>+[29]PPNE5!I372+[30]PPNE5!I372+[31]PPNE5!I372+[32]PPNE5!I372+[33]PPNE5!I372+[34]PPNE5!I372+[35]PPNE5!I372+[36]PPNE5!I372+[37]PPNE5!I372+[38]PPNE5!I372+[39]PPNE5!I372+[40]PPNE5!I372+[41]PPNE5!I372+[42]PPNE5!I372+[43]PPNE5!I372+[44]PPNE5!I372</f>
        <v>0</v>
      </c>
      <c r="J372" s="71">
        <f>SUBTOTAL(9,G372:I372)</f>
        <v>0</v>
      </c>
      <c r="K372" s="72">
        <f>IFERROR(J372/$J$18*100,"0.00")</f>
        <v>0</v>
      </c>
    </row>
    <row r="373" spans="1:11" ht="12.75" x14ac:dyDescent="0.2">
      <c r="A373" s="591">
        <v>2</v>
      </c>
      <c r="B373" s="592">
        <v>4</v>
      </c>
      <c r="C373" s="592">
        <v>4</v>
      </c>
      <c r="D373" s="592"/>
      <c r="E373" s="592"/>
      <c r="F373" s="593" t="s">
        <v>363</v>
      </c>
      <c r="G373" s="39">
        <f>+G374</f>
        <v>0</v>
      </c>
      <c r="H373" s="39">
        <f>+H374</f>
        <v>0</v>
      </c>
      <c r="I373" s="39">
        <f>+I374</f>
        <v>0</v>
      </c>
      <c r="J373" s="39">
        <f>+J374</f>
        <v>0</v>
      </c>
      <c r="K373" s="40">
        <f>+K374</f>
        <v>0</v>
      </c>
    </row>
    <row r="374" spans="1:11" ht="12.75" x14ac:dyDescent="0.2">
      <c r="A374" s="602">
        <v>2</v>
      </c>
      <c r="B374" s="595">
        <v>4</v>
      </c>
      <c r="C374" s="595">
        <v>4</v>
      </c>
      <c r="D374" s="595">
        <v>1</v>
      </c>
      <c r="E374" s="595"/>
      <c r="F374" s="622" t="s">
        <v>364</v>
      </c>
      <c r="G374" s="46">
        <f>+G375+G376+G377</f>
        <v>0</v>
      </c>
      <c r="H374" s="46">
        <f>+H375+H376+H377</f>
        <v>0</v>
      </c>
      <c r="I374" s="46">
        <f>+I375+I376+I377</f>
        <v>0</v>
      </c>
      <c r="J374" s="47">
        <f>+J375+J376+J377</f>
        <v>0</v>
      </c>
      <c r="K374" s="48">
        <f>+K375+K376+K377</f>
        <v>0</v>
      </c>
    </row>
    <row r="375" spans="1:11" ht="22.5" x14ac:dyDescent="0.2">
      <c r="A375" s="630">
        <v>2</v>
      </c>
      <c r="B375" s="618">
        <v>4</v>
      </c>
      <c r="C375" s="618">
        <v>4</v>
      </c>
      <c r="D375" s="618">
        <v>1</v>
      </c>
      <c r="E375" s="618" t="s">
        <v>284</v>
      </c>
      <c r="F375" s="627" t="s">
        <v>365</v>
      </c>
      <c r="G375" s="43">
        <f>+[29]PPNE5!G375+[30]PPNE5!G375+[31]PPNE5!G375+[32]PPNE5!G375+[33]PPNE5!G375+[34]PPNE5!G375+[35]PPNE5!G375+[36]PPNE5!G375+[37]PPNE5!G375+[38]PPNE5!G375+[39]PPNE5!G375+[40]PPNE5!G375+[41]PPNE5!G375+[42]PPNE5!G375+[43]PPNE5!G375+[44]PPNE5!G375</f>
        <v>0</v>
      </c>
      <c r="H375" s="43">
        <f>+[29]PPNE5!H375+[30]PPNE5!H375+[31]PPNE5!H375+[32]PPNE5!H375+[33]PPNE5!H375+[34]PPNE5!H375+[35]PPNE5!H375+[36]PPNE5!H375+[37]PPNE5!H375+[38]PPNE5!H375+[39]PPNE5!H375+[40]PPNE5!H375+[41]PPNE5!H375+[42]PPNE5!H375+[43]PPNE5!H375+[44]PPNE5!H375</f>
        <v>0</v>
      </c>
      <c r="I375" s="43">
        <f>+[29]PPNE5!I375+[30]PPNE5!I375+[31]PPNE5!I375+[32]PPNE5!I375+[33]PPNE5!I375+[34]PPNE5!I375+[35]PPNE5!I375+[36]PPNE5!I375+[37]PPNE5!I375+[38]PPNE5!I375+[39]PPNE5!I375+[40]PPNE5!I375+[41]PPNE5!I375+[42]PPNE5!I375+[43]PPNE5!I375+[44]PPNE5!I375</f>
        <v>0</v>
      </c>
      <c r="J375" s="628">
        <f>SUBTOTAL(9,G375:I375)</f>
        <v>0</v>
      </c>
      <c r="K375" s="629">
        <f>IFERROR(J375/$J$18*100,"0.00")</f>
        <v>0</v>
      </c>
    </row>
    <row r="376" spans="1:11" ht="12.75" x14ac:dyDescent="0.2">
      <c r="A376" s="599">
        <v>2</v>
      </c>
      <c r="B376" s="598">
        <v>4</v>
      </c>
      <c r="C376" s="598">
        <v>4</v>
      </c>
      <c r="D376" s="598">
        <v>1</v>
      </c>
      <c r="E376" s="598" t="s">
        <v>285</v>
      </c>
      <c r="F376" s="601" t="s">
        <v>366</v>
      </c>
      <c r="G376" s="43">
        <f>+[29]PPNE5!G376+[30]PPNE5!G376+[31]PPNE5!G376+[32]PPNE5!G376+[33]PPNE5!G376+[34]PPNE5!G376+[35]PPNE5!G376+[36]PPNE5!G376+[37]PPNE5!G376+[38]PPNE5!G376+[39]PPNE5!G376+[40]PPNE5!G376+[41]PPNE5!G376+[42]PPNE5!G376+[43]PPNE5!G376+[44]PPNE5!G376</f>
        <v>0</v>
      </c>
      <c r="H376" s="43">
        <f>+[29]PPNE5!H376+[30]PPNE5!H376+[31]PPNE5!H376+[32]PPNE5!H376+[33]PPNE5!H376+[34]PPNE5!H376+[35]PPNE5!H376+[36]PPNE5!H376+[37]PPNE5!H376+[38]PPNE5!H376+[39]PPNE5!H376+[40]PPNE5!H376+[41]PPNE5!H376+[42]PPNE5!H376+[43]PPNE5!H376+[44]PPNE5!H376</f>
        <v>0</v>
      </c>
      <c r="I376" s="43">
        <f>+[29]PPNE5!I376+[30]PPNE5!I376+[31]PPNE5!I376+[32]PPNE5!I376+[33]PPNE5!I376+[34]PPNE5!I376+[35]PPNE5!I376+[36]PPNE5!I376+[37]PPNE5!I376+[38]PPNE5!I376+[39]PPNE5!I376+[40]PPNE5!I376+[41]PPNE5!I376+[42]PPNE5!I376+[43]PPNE5!I376+[44]PPNE5!I376</f>
        <v>0</v>
      </c>
      <c r="J376" s="71">
        <f>SUBTOTAL(9,G376:I376)</f>
        <v>0</v>
      </c>
      <c r="K376" s="72">
        <f>IFERROR(J376/$J$18*100,"0.00")</f>
        <v>0</v>
      </c>
    </row>
    <row r="377" spans="1:11" ht="22.5" x14ac:dyDescent="0.2">
      <c r="A377" s="599">
        <v>2</v>
      </c>
      <c r="B377" s="598">
        <v>4</v>
      </c>
      <c r="C377" s="598">
        <v>4</v>
      </c>
      <c r="D377" s="598">
        <v>1</v>
      </c>
      <c r="E377" s="598" t="s">
        <v>286</v>
      </c>
      <c r="F377" s="601" t="s">
        <v>367</v>
      </c>
      <c r="G377" s="43">
        <f>+[29]PPNE5!G377+[30]PPNE5!G377+[31]PPNE5!G377+[32]PPNE5!G377+[33]PPNE5!G377+[34]PPNE5!G377+[35]PPNE5!G377+[36]PPNE5!G377+[37]PPNE5!G377+[38]PPNE5!G377+[39]PPNE5!G377+[40]PPNE5!G377+[41]PPNE5!G377+[42]PPNE5!G377+[43]PPNE5!G377+[44]PPNE5!G377</f>
        <v>0</v>
      </c>
      <c r="H377" s="43">
        <f>+[29]PPNE5!H377+[30]PPNE5!H377+[31]PPNE5!H377+[32]PPNE5!H377+[33]PPNE5!H377+[34]PPNE5!H377+[35]PPNE5!H377+[36]PPNE5!H377+[37]PPNE5!H377+[38]PPNE5!H377+[39]PPNE5!H377+[40]PPNE5!H377+[41]PPNE5!H377+[42]PPNE5!H377+[43]PPNE5!H377+[44]PPNE5!H377</f>
        <v>0</v>
      </c>
      <c r="I377" s="43">
        <f>+[29]PPNE5!I377+[30]PPNE5!I377+[31]PPNE5!I377+[32]PPNE5!I377+[33]PPNE5!I377+[34]PPNE5!I377+[35]PPNE5!I377+[36]PPNE5!I377+[37]PPNE5!I377+[38]PPNE5!I377+[39]PPNE5!I377+[40]PPNE5!I377+[41]PPNE5!I377+[42]PPNE5!I377+[43]PPNE5!I377+[44]PPNE5!I377</f>
        <v>0</v>
      </c>
      <c r="J377" s="71">
        <f>SUBTOTAL(9,G377:I377)</f>
        <v>0</v>
      </c>
      <c r="K377" s="72">
        <f>IFERROR(J377/$J$18*100,"0.00")</f>
        <v>0</v>
      </c>
    </row>
    <row r="378" spans="1:11" ht="12.75" x14ac:dyDescent="0.2">
      <c r="A378" s="591">
        <v>2</v>
      </c>
      <c r="B378" s="592">
        <v>4</v>
      </c>
      <c r="C378" s="592">
        <v>6</v>
      </c>
      <c r="D378" s="592"/>
      <c r="E378" s="592"/>
      <c r="F378" s="593" t="s">
        <v>368</v>
      </c>
      <c r="G378" s="39">
        <f>+G379+G381+G383+G385</f>
        <v>0</v>
      </c>
      <c r="H378" s="39">
        <f>+H379+H381+H383+H385</f>
        <v>0</v>
      </c>
      <c r="I378" s="39">
        <f>+I379+I381+I383+I385</f>
        <v>0</v>
      </c>
      <c r="J378" s="39">
        <f>+J379+J381+J383+J385</f>
        <v>0</v>
      </c>
      <c r="K378" s="40">
        <f>+K379+K381+K383+K385</f>
        <v>0</v>
      </c>
    </row>
    <row r="379" spans="1:11" ht="12.75" x14ac:dyDescent="0.2">
      <c r="A379" s="608">
        <v>2</v>
      </c>
      <c r="B379" s="595">
        <v>4</v>
      </c>
      <c r="C379" s="595">
        <v>6</v>
      </c>
      <c r="D379" s="595">
        <v>1</v>
      </c>
      <c r="E379" s="595"/>
      <c r="F379" s="622" t="s">
        <v>369</v>
      </c>
      <c r="G379" s="47">
        <f>+G380</f>
        <v>0</v>
      </c>
      <c r="H379" s="47">
        <f>+H380</f>
        <v>0</v>
      </c>
      <c r="I379" s="47">
        <f>+I380</f>
        <v>0</v>
      </c>
      <c r="J379" s="47">
        <f>+J380</f>
        <v>0</v>
      </c>
      <c r="K379" s="48">
        <f>+K380</f>
        <v>0</v>
      </c>
    </row>
    <row r="380" spans="1:11" ht="12.75" x14ac:dyDescent="0.2">
      <c r="A380" s="606">
        <v>2</v>
      </c>
      <c r="B380" s="598">
        <v>4</v>
      </c>
      <c r="C380" s="598">
        <v>6</v>
      </c>
      <c r="D380" s="598">
        <v>1</v>
      </c>
      <c r="E380" s="598" t="s">
        <v>284</v>
      </c>
      <c r="F380" s="601" t="s">
        <v>369</v>
      </c>
      <c r="G380" s="43">
        <f>+[29]PPNE5!G380+[30]PPNE5!G380+[31]PPNE5!G380+[32]PPNE5!G380+[33]PPNE5!G380+[34]PPNE5!G380+[35]PPNE5!G380+[36]PPNE5!G380+[37]PPNE5!G380+[38]PPNE5!G380+[39]PPNE5!G380+[40]PPNE5!G380+[41]PPNE5!G380+[42]PPNE5!G380+[43]PPNE5!G380+[44]PPNE5!G380</f>
        <v>0</v>
      </c>
      <c r="H380" s="43">
        <f>+[29]PPNE5!H380+[30]PPNE5!H380+[31]PPNE5!H380+[32]PPNE5!H380+[33]PPNE5!H380+[34]PPNE5!H380+[35]PPNE5!H380+[36]PPNE5!H380+[37]PPNE5!H380+[38]PPNE5!H380+[39]PPNE5!H380+[40]PPNE5!H380+[41]PPNE5!H380+[42]PPNE5!H380+[43]PPNE5!H380+[44]PPNE5!H380</f>
        <v>0</v>
      </c>
      <c r="I380" s="43">
        <f>+[29]PPNE5!I380+[30]PPNE5!I380+[31]PPNE5!I380+[32]PPNE5!I380+[33]PPNE5!I380+[34]PPNE5!I380+[35]PPNE5!I380+[36]PPNE5!I380+[37]PPNE5!I380+[38]PPNE5!I380+[39]PPNE5!I380+[40]PPNE5!I380+[41]PPNE5!I380+[42]PPNE5!I380+[43]PPNE5!I380+[44]PPNE5!I380</f>
        <v>0</v>
      </c>
      <c r="J380" s="71">
        <f>SUBTOTAL(9,G380:I380)</f>
        <v>0</v>
      </c>
      <c r="K380" s="72">
        <f>IFERROR(J380/$J$18*100,"0.00")</f>
        <v>0</v>
      </c>
    </row>
    <row r="381" spans="1:11" ht="12.75" x14ac:dyDescent="0.2">
      <c r="A381" s="608">
        <v>2</v>
      </c>
      <c r="B381" s="595">
        <v>4</v>
      </c>
      <c r="C381" s="595">
        <v>6</v>
      </c>
      <c r="D381" s="595">
        <v>2</v>
      </c>
      <c r="E381" s="595"/>
      <c r="F381" s="622" t="s">
        <v>370</v>
      </c>
      <c r="G381" s="41">
        <f>+G382</f>
        <v>0</v>
      </c>
      <c r="H381" s="41">
        <f>+H382</f>
        <v>0</v>
      </c>
      <c r="I381" s="41">
        <f>+I382</f>
        <v>0</v>
      </c>
      <c r="J381" s="41">
        <f>+J382</f>
        <v>0</v>
      </c>
      <c r="K381" s="42">
        <f>+K382</f>
        <v>0</v>
      </c>
    </row>
    <row r="382" spans="1:11" ht="12.75" x14ac:dyDescent="0.2">
      <c r="A382" s="606">
        <v>2</v>
      </c>
      <c r="B382" s="598">
        <v>4</v>
      </c>
      <c r="C382" s="598">
        <v>6</v>
      </c>
      <c r="D382" s="598">
        <v>2</v>
      </c>
      <c r="E382" s="598" t="s">
        <v>284</v>
      </c>
      <c r="F382" s="601" t="s">
        <v>370</v>
      </c>
      <c r="G382" s="43">
        <f>+[29]PPNE5!G382+[30]PPNE5!G382+[31]PPNE5!G382+[32]PPNE5!G382+[33]PPNE5!G382+[34]PPNE5!G382+[35]PPNE5!G382+[36]PPNE5!G382+[37]PPNE5!G382+[38]PPNE5!G382+[39]PPNE5!G382+[40]PPNE5!G382+[41]PPNE5!G382+[42]PPNE5!G382+[43]PPNE5!G382+[44]PPNE5!G382</f>
        <v>0</v>
      </c>
      <c r="H382" s="43">
        <f>+[29]PPNE5!H382+[30]PPNE5!H382+[31]PPNE5!H382+[32]PPNE5!H382+[33]PPNE5!H382+[34]PPNE5!H382+[35]PPNE5!H382+[36]PPNE5!H382+[37]PPNE5!H382+[38]PPNE5!H382+[39]PPNE5!H382+[40]PPNE5!H382+[41]PPNE5!H382+[42]PPNE5!H382+[43]PPNE5!H382+[44]PPNE5!H382</f>
        <v>0</v>
      </c>
      <c r="I382" s="43">
        <f>+[29]PPNE5!I382+[30]PPNE5!I382+[31]PPNE5!I382+[32]PPNE5!I382+[33]PPNE5!I382+[34]PPNE5!I382+[35]PPNE5!I382+[36]PPNE5!I382+[37]PPNE5!I382+[38]PPNE5!I382+[39]PPNE5!I382+[40]PPNE5!I382+[41]PPNE5!I382+[42]PPNE5!I382+[43]PPNE5!I382+[44]PPNE5!I382</f>
        <v>0</v>
      </c>
      <c r="J382" s="71">
        <f>SUBTOTAL(9,G382:I382)</f>
        <v>0</v>
      </c>
      <c r="K382" s="72">
        <f>IFERROR(J382/$J$18*100,"0.00")</f>
        <v>0</v>
      </c>
    </row>
    <row r="383" spans="1:11" ht="12.75" x14ac:dyDescent="0.2">
      <c r="A383" s="608">
        <v>2</v>
      </c>
      <c r="B383" s="595">
        <v>4</v>
      </c>
      <c r="C383" s="595">
        <v>6</v>
      </c>
      <c r="D383" s="595">
        <v>3</v>
      </c>
      <c r="E383" s="598"/>
      <c r="F383" s="622" t="s">
        <v>371</v>
      </c>
      <c r="G383" s="41">
        <f>+G384</f>
        <v>0</v>
      </c>
      <c r="H383" s="41">
        <f>+H384</f>
        <v>0</v>
      </c>
      <c r="I383" s="41">
        <f>+I384</f>
        <v>0</v>
      </c>
      <c r="J383" s="41">
        <f>+J384</f>
        <v>0</v>
      </c>
      <c r="K383" s="42">
        <f>+K384</f>
        <v>0</v>
      </c>
    </row>
    <row r="384" spans="1:11" ht="12.75" x14ac:dyDescent="0.2">
      <c r="A384" s="606">
        <v>2</v>
      </c>
      <c r="B384" s="598">
        <v>4</v>
      </c>
      <c r="C384" s="598">
        <v>6</v>
      </c>
      <c r="D384" s="598">
        <v>3</v>
      </c>
      <c r="E384" s="598" t="s">
        <v>284</v>
      </c>
      <c r="F384" s="601" t="s">
        <v>371</v>
      </c>
      <c r="G384" s="43">
        <f>+[29]PPNE5!G384+[30]PPNE5!G384+[31]PPNE5!G384+[32]PPNE5!G384+[33]PPNE5!G384+[34]PPNE5!G384+[35]PPNE5!G384+[36]PPNE5!G384+[37]PPNE5!G384+[38]PPNE5!G384+[39]PPNE5!G384+[40]PPNE5!G384+[41]PPNE5!G384+[42]PPNE5!G384+[43]PPNE5!G384+[44]PPNE5!G384</f>
        <v>0</v>
      </c>
      <c r="H384" s="43">
        <f>+[29]PPNE5!H384+[30]PPNE5!H384+[31]PPNE5!H384+[32]PPNE5!H384+[33]PPNE5!H384+[34]PPNE5!H384+[35]PPNE5!H384+[36]PPNE5!H384+[37]PPNE5!H384+[38]PPNE5!H384+[39]PPNE5!H384+[40]PPNE5!H384+[41]PPNE5!H384+[42]PPNE5!H384+[43]PPNE5!H384+[44]PPNE5!H384</f>
        <v>0</v>
      </c>
      <c r="I384" s="43">
        <f>+[29]PPNE5!I384+[30]PPNE5!I384+[31]PPNE5!I384+[32]PPNE5!I384+[33]PPNE5!I384+[34]PPNE5!I384+[35]PPNE5!I384+[36]PPNE5!I384+[37]PPNE5!I384+[38]PPNE5!I384+[39]PPNE5!I384+[40]PPNE5!I384+[41]PPNE5!I384+[42]PPNE5!I384+[43]PPNE5!I384+[44]PPNE5!I384</f>
        <v>0</v>
      </c>
      <c r="J384" s="71">
        <f>SUBTOTAL(9,G384:I384)</f>
        <v>0</v>
      </c>
      <c r="K384" s="72">
        <f>IFERROR(J384/$J$18*100,"0.00")</f>
        <v>0</v>
      </c>
    </row>
    <row r="385" spans="1:11" ht="12.75" x14ac:dyDescent="0.2">
      <c r="A385" s="608">
        <v>2</v>
      </c>
      <c r="B385" s="595">
        <v>4</v>
      </c>
      <c r="C385" s="595">
        <v>6</v>
      </c>
      <c r="D385" s="595">
        <v>4</v>
      </c>
      <c r="E385" s="595"/>
      <c r="F385" s="622" t="s">
        <v>372</v>
      </c>
      <c r="G385" s="41">
        <f>+G386</f>
        <v>0</v>
      </c>
      <c r="H385" s="41">
        <f>+H386</f>
        <v>0</v>
      </c>
      <c r="I385" s="41">
        <f>+I386</f>
        <v>0</v>
      </c>
      <c r="J385" s="41">
        <f>+J386</f>
        <v>0</v>
      </c>
      <c r="K385" s="42">
        <f>+K386</f>
        <v>0</v>
      </c>
    </row>
    <row r="386" spans="1:11" ht="12.75" x14ac:dyDescent="0.2">
      <c r="A386" s="606">
        <v>2</v>
      </c>
      <c r="B386" s="598">
        <v>4</v>
      </c>
      <c r="C386" s="598">
        <v>6</v>
      </c>
      <c r="D386" s="598">
        <v>4</v>
      </c>
      <c r="E386" s="598" t="s">
        <v>284</v>
      </c>
      <c r="F386" s="601" t="s">
        <v>372</v>
      </c>
      <c r="G386" s="43">
        <f>+[29]PPNE5!G386+[30]PPNE5!G386+[31]PPNE5!G386+[32]PPNE5!G386+[33]PPNE5!G386+[34]PPNE5!G386+[35]PPNE5!G386+[36]PPNE5!G386+[37]PPNE5!G386+[38]PPNE5!G386+[39]PPNE5!G386+[40]PPNE5!G386+[41]PPNE5!G386+[42]PPNE5!G386+[43]PPNE5!G386+[44]PPNE5!G386</f>
        <v>0</v>
      </c>
      <c r="H386" s="43">
        <f>+[29]PPNE5!H386+[30]PPNE5!H386+[31]PPNE5!H386+[32]PPNE5!H386+[33]PPNE5!H386+[34]PPNE5!H386+[35]PPNE5!H386+[36]PPNE5!H386+[37]PPNE5!H386+[38]PPNE5!H386+[39]PPNE5!H386+[40]PPNE5!H386+[41]PPNE5!H386+[42]PPNE5!H386+[43]PPNE5!H386+[44]PPNE5!H386</f>
        <v>0</v>
      </c>
      <c r="I386" s="43">
        <f>+[29]PPNE5!I386+[30]PPNE5!I386+[31]PPNE5!I386+[32]PPNE5!I386+[33]PPNE5!I386+[34]PPNE5!I386+[35]PPNE5!I386+[36]PPNE5!I386+[37]PPNE5!I386+[38]PPNE5!I386+[39]PPNE5!I386+[40]PPNE5!I386+[41]PPNE5!I386+[42]PPNE5!I386+[43]PPNE5!I386+[44]PPNE5!I386</f>
        <v>0</v>
      </c>
      <c r="J386" s="71">
        <f>SUBTOTAL(9,G386:I386)</f>
        <v>0</v>
      </c>
      <c r="K386" s="72">
        <f>IFERROR(J386/$J$18*100,"0.00")</f>
        <v>0</v>
      </c>
    </row>
    <row r="387" spans="1:11" ht="12.75" x14ac:dyDescent="0.2">
      <c r="A387" s="591">
        <v>2</v>
      </c>
      <c r="B387" s="592">
        <v>4</v>
      </c>
      <c r="C387" s="592">
        <v>7</v>
      </c>
      <c r="D387" s="592"/>
      <c r="E387" s="592"/>
      <c r="F387" s="593" t="s">
        <v>373</v>
      </c>
      <c r="G387" s="39">
        <f>+G388+G390+G392</f>
        <v>0</v>
      </c>
      <c r="H387" s="39">
        <f>+H388+H390+H392</f>
        <v>0</v>
      </c>
      <c r="I387" s="39">
        <f>+I388+I390+I392</f>
        <v>0</v>
      </c>
      <c r="J387" s="39">
        <f>+J388+J390+J392</f>
        <v>0</v>
      </c>
      <c r="K387" s="40">
        <f>+K388+K390+K392</f>
        <v>0</v>
      </c>
    </row>
    <row r="388" spans="1:11" ht="12.75" x14ac:dyDescent="0.2">
      <c r="A388" s="631">
        <v>2</v>
      </c>
      <c r="B388" s="632">
        <v>4</v>
      </c>
      <c r="C388" s="632">
        <v>7</v>
      </c>
      <c r="D388" s="632">
        <v>1</v>
      </c>
      <c r="E388" s="632"/>
      <c r="F388" s="633" t="s">
        <v>375</v>
      </c>
      <c r="G388" s="634">
        <f>+G389</f>
        <v>0</v>
      </c>
      <c r="H388" s="634">
        <f>+H389</f>
        <v>0</v>
      </c>
      <c r="I388" s="634">
        <f>+I389</f>
        <v>0</v>
      </c>
      <c r="J388" s="634">
        <f>+J389</f>
        <v>0</v>
      </c>
      <c r="K388" s="635">
        <f>+K389</f>
        <v>0</v>
      </c>
    </row>
    <row r="389" spans="1:11" ht="12.75" x14ac:dyDescent="0.2">
      <c r="A389" s="626">
        <v>2</v>
      </c>
      <c r="B389" s="618">
        <v>4</v>
      </c>
      <c r="C389" s="618">
        <v>7</v>
      </c>
      <c r="D389" s="618">
        <v>1</v>
      </c>
      <c r="E389" s="618" t="s">
        <v>284</v>
      </c>
      <c r="F389" s="627" t="s">
        <v>375</v>
      </c>
      <c r="G389" s="43">
        <f>+[29]PPNE5!G389+[30]PPNE5!G389+[31]PPNE5!G389+[32]PPNE5!G389+[33]PPNE5!G389+[34]PPNE5!G389+[35]PPNE5!G389+[36]PPNE5!G389+[37]PPNE5!G389+[38]PPNE5!G389+[39]PPNE5!G389+[40]PPNE5!G389+[41]PPNE5!G389+[42]PPNE5!G389+[43]PPNE5!G389+[44]PPNE5!G389</f>
        <v>0</v>
      </c>
      <c r="H389" s="43">
        <f>+[29]PPNE5!H389+[30]PPNE5!H389+[31]PPNE5!H389+[32]PPNE5!H389+[33]PPNE5!H389+[34]PPNE5!H389+[35]PPNE5!H389+[36]PPNE5!H389+[37]PPNE5!H389+[38]PPNE5!H389+[39]PPNE5!H389+[40]PPNE5!H389+[41]PPNE5!H389+[42]PPNE5!H389+[43]PPNE5!H389+[44]PPNE5!H389</f>
        <v>0</v>
      </c>
      <c r="I389" s="43">
        <f>+[29]PPNE5!I389+[30]PPNE5!I389+[31]PPNE5!I389+[32]PPNE5!I389+[33]PPNE5!I389+[34]PPNE5!I389+[35]PPNE5!I389+[36]PPNE5!I389+[37]PPNE5!I389+[38]PPNE5!I389+[39]PPNE5!I389+[40]PPNE5!I389+[41]PPNE5!I389+[42]PPNE5!I389+[43]PPNE5!I389+[44]PPNE5!I389</f>
        <v>0</v>
      </c>
      <c r="J389" s="628">
        <f>SUBTOTAL(9,G389:I389)</f>
        <v>0</v>
      </c>
      <c r="K389" s="629">
        <f>IFERROR(J389/$J$18*100,"0.00")</f>
        <v>0</v>
      </c>
    </row>
    <row r="390" spans="1:11" ht="12.75" x14ac:dyDescent="0.2">
      <c r="A390" s="631">
        <v>2</v>
      </c>
      <c r="B390" s="632">
        <v>4</v>
      </c>
      <c r="C390" s="632">
        <v>7</v>
      </c>
      <c r="D390" s="632">
        <v>2</v>
      </c>
      <c r="E390" s="632"/>
      <c r="F390" s="636" t="s">
        <v>376</v>
      </c>
      <c r="G390" s="637">
        <f>+G391</f>
        <v>0</v>
      </c>
      <c r="H390" s="637">
        <f>+H391</f>
        <v>0</v>
      </c>
      <c r="I390" s="637">
        <f>+I391</f>
        <v>0</v>
      </c>
      <c r="J390" s="637">
        <f>+J391</f>
        <v>0</v>
      </c>
      <c r="K390" s="638">
        <f>+K391</f>
        <v>0</v>
      </c>
    </row>
    <row r="391" spans="1:11" ht="12.75" x14ac:dyDescent="0.2">
      <c r="A391" s="626">
        <v>2</v>
      </c>
      <c r="B391" s="618">
        <v>4</v>
      </c>
      <c r="C391" s="618">
        <v>7</v>
      </c>
      <c r="D391" s="618">
        <v>2</v>
      </c>
      <c r="E391" s="618" t="s">
        <v>284</v>
      </c>
      <c r="F391" s="627" t="s">
        <v>377</v>
      </c>
      <c r="G391" s="43">
        <f>+[29]PPNE5!G391+[30]PPNE5!G391+[31]PPNE5!G391+[32]PPNE5!G391+[33]PPNE5!G391+[34]PPNE5!G391+[35]PPNE5!G391+[36]PPNE5!G391+[37]PPNE5!G391+[38]PPNE5!G391+[39]PPNE5!G391+[40]PPNE5!G391+[41]PPNE5!G391+[42]PPNE5!G391+[43]PPNE5!G391+[44]PPNE5!G391</f>
        <v>0</v>
      </c>
      <c r="H391" s="43">
        <f>+[29]PPNE5!H391+[30]PPNE5!H391+[31]PPNE5!H391+[32]PPNE5!H391+[33]PPNE5!H391+[34]PPNE5!H391+[35]PPNE5!H391+[36]PPNE5!H391+[37]PPNE5!H391+[38]PPNE5!H391+[39]PPNE5!H391+[40]PPNE5!H391+[41]PPNE5!H391+[42]PPNE5!H391+[43]PPNE5!H391+[44]PPNE5!H391</f>
        <v>0</v>
      </c>
      <c r="I391" s="43">
        <f>+[29]PPNE5!I391+[30]PPNE5!I391+[31]PPNE5!I391+[32]PPNE5!I391+[33]PPNE5!I391+[34]PPNE5!I391+[35]PPNE5!I391+[36]PPNE5!I391+[37]PPNE5!I391+[38]PPNE5!I391+[39]PPNE5!I391+[40]PPNE5!I391+[41]PPNE5!I391+[42]PPNE5!I391+[43]PPNE5!I391+[44]PPNE5!I391</f>
        <v>0</v>
      </c>
      <c r="J391" s="628">
        <f>SUBTOTAL(9,G391:I391)</f>
        <v>0</v>
      </c>
      <c r="K391" s="629">
        <f>IFERROR(J391/$J$18*100,"0.00")</f>
        <v>0</v>
      </c>
    </row>
    <row r="392" spans="1:11" ht="12.75" x14ac:dyDescent="0.2">
      <c r="A392" s="631">
        <v>2</v>
      </c>
      <c r="B392" s="632">
        <v>4</v>
      </c>
      <c r="C392" s="632">
        <v>7</v>
      </c>
      <c r="D392" s="632">
        <v>3</v>
      </c>
      <c r="E392" s="632"/>
      <c r="F392" s="636" t="s">
        <v>378</v>
      </c>
      <c r="G392" s="637">
        <f>+G393</f>
        <v>0</v>
      </c>
      <c r="H392" s="637">
        <f>+H393</f>
        <v>0</v>
      </c>
      <c r="I392" s="637">
        <f>+I393</f>
        <v>0</v>
      </c>
      <c r="J392" s="637">
        <f>+J393</f>
        <v>0</v>
      </c>
      <c r="K392" s="638">
        <f>+K393</f>
        <v>0</v>
      </c>
    </row>
    <row r="393" spans="1:11" ht="12.75" x14ac:dyDescent="0.2">
      <c r="A393" s="626">
        <v>2</v>
      </c>
      <c r="B393" s="618">
        <v>4</v>
      </c>
      <c r="C393" s="618">
        <v>7</v>
      </c>
      <c r="D393" s="618">
        <v>3</v>
      </c>
      <c r="E393" s="618" t="s">
        <v>284</v>
      </c>
      <c r="F393" s="627" t="s">
        <v>378</v>
      </c>
      <c r="G393" s="43">
        <f>+[29]PPNE5!G393+[30]PPNE5!G393+[31]PPNE5!G393+[32]PPNE5!G393+[33]PPNE5!G393+[34]PPNE5!G393+[35]PPNE5!G393+[36]PPNE5!G393+[37]PPNE5!G393+[38]PPNE5!G393+[39]PPNE5!G393+[40]PPNE5!G393+[41]PPNE5!G393+[42]PPNE5!G393+[43]PPNE5!G393+[44]PPNE5!G393</f>
        <v>0</v>
      </c>
      <c r="H393" s="43">
        <f>+[29]PPNE5!H393+[30]PPNE5!H393+[31]PPNE5!H393+[32]PPNE5!H393+[33]PPNE5!H393+[34]PPNE5!H393+[35]PPNE5!H393+[36]PPNE5!H393+[37]PPNE5!H393+[38]PPNE5!H393+[39]PPNE5!H393+[40]PPNE5!H393+[41]PPNE5!H393+[42]PPNE5!H393+[43]PPNE5!H393+[44]PPNE5!H393</f>
        <v>0</v>
      </c>
      <c r="I393" s="43">
        <f>+[29]PPNE5!I393+[30]PPNE5!I393+[31]PPNE5!I393+[32]PPNE5!I393+[33]PPNE5!I393+[34]PPNE5!I393+[35]PPNE5!I393+[36]PPNE5!I393+[37]PPNE5!I393+[38]PPNE5!I393+[39]PPNE5!I393+[40]PPNE5!I393+[41]PPNE5!I393+[42]PPNE5!I393+[43]PPNE5!I393+[44]PPNE5!I393</f>
        <v>0</v>
      </c>
      <c r="J393" s="628">
        <f>SUBTOTAL(9,G393:I393)</f>
        <v>0</v>
      </c>
      <c r="K393" s="629">
        <f>IFERROR(J393/$J$18*100,"0.00")</f>
        <v>0</v>
      </c>
    </row>
    <row r="394" spans="1:11" ht="12.75" x14ac:dyDescent="0.2">
      <c r="A394" s="591">
        <v>2</v>
      </c>
      <c r="B394" s="592">
        <v>4</v>
      </c>
      <c r="C394" s="592">
        <v>9</v>
      </c>
      <c r="D394" s="592"/>
      <c r="E394" s="592"/>
      <c r="F394" s="593" t="s">
        <v>379</v>
      </c>
      <c r="G394" s="39">
        <f>+G395+G397+G399+G401</f>
        <v>1708332.1848681632</v>
      </c>
      <c r="H394" s="39">
        <f>+H395+H397+H399+H401</f>
        <v>69027439.677570581</v>
      </c>
      <c r="I394" s="39">
        <f>+I395+I397+I399+I401</f>
        <v>0</v>
      </c>
      <c r="J394" s="39">
        <f>+J395+J397+J399+J401</f>
        <v>70735771.862438738</v>
      </c>
      <c r="K394" s="40">
        <f>+K395+K397+K399+K401</f>
        <v>2.4604742969127997</v>
      </c>
    </row>
    <row r="395" spans="1:11" ht="12.75" x14ac:dyDescent="0.2">
      <c r="A395" s="608">
        <v>2</v>
      </c>
      <c r="B395" s="595">
        <v>4</v>
      </c>
      <c r="C395" s="595">
        <v>9</v>
      </c>
      <c r="D395" s="595">
        <v>1</v>
      </c>
      <c r="E395" s="595"/>
      <c r="F395" s="622" t="s">
        <v>379</v>
      </c>
      <c r="G395" s="47">
        <f>+G396</f>
        <v>0</v>
      </c>
      <c r="H395" s="47">
        <f>+H396</f>
        <v>0</v>
      </c>
      <c r="I395" s="47">
        <f>+I396</f>
        <v>0</v>
      </c>
      <c r="J395" s="47">
        <f>+J396</f>
        <v>0</v>
      </c>
      <c r="K395" s="48">
        <f>+K396</f>
        <v>0</v>
      </c>
    </row>
    <row r="396" spans="1:11" ht="12.75" x14ac:dyDescent="0.2">
      <c r="A396" s="606">
        <v>2</v>
      </c>
      <c r="B396" s="598">
        <v>4</v>
      </c>
      <c r="C396" s="598">
        <v>9</v>
      </c>
      <c r="D396" s="598">
        <v>1</v>
      </c>
      <c r="E396" s="598" t="s">
        <v>284</v>
      </c>
      <c r="F396" s="601" t="s">
        <v>379</v>
      </c>
      <c r="G396" s="43">
        <f>+[29]PPNE5!G396+[30]PPNE5!G396+[31]PPNE5!G396+[32]PPNE5!G396+[33]PPNE5!G396+[34]PPNE5!G396+[35]PPNE5!G396+[36]PPNE5!G396+[37]PPNE5!G396+[38]PPNE5!G396+[39]PPNE5!G396+[40]PPNE5!G396+[41]PPNE5!G396+[42]PPNE5!G396+[43]PPNE5!G396+[44]PPNE5!G396</f>
        <v>0</v>
      </c>
      <c r="H396" s="43">
        <f>+[29]PPNE5!H396+[30]PPNE5!H396+[31]PPNE5!H396+[32]PPNE5!H396+[33]PPNE5!H396+[34]PPNE5!H396+[35]PPNE5!H396+[36]PPNE5!H396+[37]PPNE5!H396+[38]PPNE5!H396+[39]PPNE5!H396+[40]PPNE5!H396+[41]PPNE5!H396+[42]PPNE5!H396+[43]PPNE5!H396+[44]PPNE5!H396</f>
        <v>0</v>
      </c>
      <c r="I396" s="43">
        <f>+[29]PPNE5!I396+[30]PPNE5!I396+[31]PPNE5!I396+[32]PPNE5!I396+[33]PPNE5!I396+[34]PPNE5!I396+[35]PPNE5!I396+[36]PPNE5!I396+[37]PPNE5!I396+[38]PPNE5!I396+[39]PPNE5!I396+[40]PPNE5!I396+[41]PPNE5!I396+[42]PPNE5!I396+[43]PPNE5!I396+[44]PPNE5!I396</f>
        <v>0</v>
      </c>
      <c r="J396" s="71">
        <f>SUBTOTAL(9,G396:I396)</f>
        <v>0</v>
      </c>
      <c r="K396" s="72">
        <f>IFERROR(J396/$J$18*100,"0.00")</f>
        <v>0</v>
      </c>
    </row>
    <row r="397" spans="1:11" ht="12.75" x14ac:dyDescent="0.2">
      <c r="A397" s="608">
        <v>2</v>
      </c>
      <c r="B397" s="595">
        <v>4</v>
      </c>
      <c r="C397" s="595">
        <v>9</v>
      </c>
      <c r="D397" s="595">
        <v>2</v>
      </c>
      <c r="E397" s="595"/>
      <c r="F397" s="622" t="s">
        <v>380</v>
      </c>
      <c r="G397" s="47">
        <f>+G398</f>
        <v>0</v>
      </c>
      <c r="H397" s="47">
        <f>+H398</f>
        <v>0</v>
      </c>
      <c r="I397" s="47">
        <f>+I398</f>
        <v>0</v>
      </c>
      <c r="J397" s="47">
        <f>+J398</f>
        <v>0</v>
      </c>
      <c r="K397" s="48">
        <f>+K398</f>
        <v>0</v>
      </c>
    </row>
    <row r="398" spans="1:11" ht="12.75" x14ac:dyDescent="0.2">
      <c r="A398" s="606">
        <v>2</v>
      </c>
      <c r="B398" s="598">
        <v>4</v>
      </c>
      <c r="C398" s="598">
        <v>9</v>
      </c>
      <c r="D398" s="598">
        <v>2</v>
      </c>
      <c r="E398" s="598" t="s">
        <v>284</v>
      </c>
      <c r="F398" s="601" t="s">
        <v>380</v>
      </c>
      <c r="G398" s="43">
        <f>+[29]PPNE5!G398+[30]PPNE5!G398+[31]PPNE5!G398+[32]PPNE5!G398+[33]PPNE5!G398+[34]PPNE5!G398+[35]PPNE5!G398+[36]PPNE5!G398+[37]PPNE5!G398+[38]PPNE5!G398+[39]PPNE5!G398+[40]PPNE5!G398+[41]PPNE5!G398+[42]PPNE5!G398+[43]PPNE5!G398+[44]PPNE5!G398</f>
        <v>0</v>
      </c>
      <c r="H398" s="43">
        <f>+[29]PPNE5!H398+[30]PPNE5!H398+[31]PPNE5!H398+[32]PPNE5!H398+[33]PPNE5!H398+[34]PPNE5!H398+[35]PPNE5!H398+[36]PPNE5!H398+[37]PPNE5!H398+[38]PPNE5!H398+[39]PPNE5!H398+[40]PPNE5!H398+[41]PPNE5!H398+[42]PPNE5!H398+[43]PPNE5!H398+[44]PPNE5!H398</f>
        <v>0</v>
      </c>
      <c r="I398" s="43">
        <f>+[29]PPNE5!I398+[30]PPNE5!I398+[31]PPNE5!I398+[32]PPNE5!I398+[33]PPNE5!I398+[34]PPNE5!I398+[35]PPNE5!I398+[36]PPNE5!I398+[37]PPNE5!I398+[38]PPNE5!I398+[39]PPNE5!I398+[40]PPNE5!I398+[41]PPNE5!I398+[42]PPNE5!I398+[43]PPNE5!I398+[44]PPNE5!I398</f>
        <v>0</v>
      </c>
      <c r="J398" s="71">
        <f>SUBTOTAL(9,G398:I398)</f>
        <v>0</v>
      </c>
      <c r="K398" s="72">
        <f>IFERROR(J398/$J$18*100,"0.00")</f>
        <v>0</v>
      </c>
    </row>
    <row r="399" spans="1:11" ht="12.75" x14ac:dyDescent="0.2">
      <c r="A399" s="608">
        <v>2</v>
      </c>
      <c r="B399" s="595">
        <v>4</v>
      </c>
      <c r="C399" s="595">
        <v>9</v>
      </c>
      <c r="D399" s="595">
        <v>3</v>
      </c>
      <c r="E399" s="595"/>
      <c r="F399" s="622" t="s">
        <v>381</v>
      </c>
      <c r="G399" s="47">
        <f>+G400</f>
        <v>0</v>
      </c>
      <c r="H399" s="47">
        <f>+H400</f>
        <v>0</v>
      </c>
      <c r="I399" s="47">
        <f>+I400</f>
        <v>0</v>
      </c>
      <c r="J399" s="47">
        <f>+J400</f>
        <v>0</v>
      </c>
      <c r="K399" s="48">
        <f>+K400</f>
        <v>0</v>
      </c>
    </row>
    <row r="400" spans="1:11" ht="12.75" x14ac:dyDescent="0.2">
      <c r="A400" s="606">
        <v>2</v>
      </c>
      <c r="B400" s="598">
        <v>4</v>
      </c>
      <c r="C400" s="598">
        <v>9</v>
      </c>
      <c r="D400" s="598">
        <v>3</v>
      </c>
      <c r="E400" s="598" t="s">
        <v>284</v>
      </c>
      <c r="F400" s="601" t="s">
        <v>381</v>
      </c>
      <c r="G400" s="43">
        <f>+[29]PPNE5!G400+[30]PPNE5!G400+[31]PPNE5!G400+[32]PPNE5!G400+[33]PPNE5!G400+[34]PPNE5!G400+[35]PPNE5!G400+[36]PPNE5!G400+[37]PPNE5!G400+[38]PPNE5!G400+[39]PPNE5!G400+[40]PPNE5!G400+[41]PPNE5!G400+[42]PPNE5!G400+[43]PPNE5!G400+[44]PPNE5!G400</f>
        <v>0</v>
      </c>
      <c r="H400" s="43">
        <f>+[29]PPNE5!H400+[30]PPNE5!H400+[31]PPNE5!H400+[32]PPNE5!H400+[33]PPNE5!H400+[34]PPNE5!H400+[35]PPNE5!H400+[36]PPNE5!H400+[37]PPNE5!H400+[38]PPNE5!H400+[39]PPNE5!H400+[40]PPNE5!H400+[41]PPNE5!H400+[42]PPNE5!H400+[43]PPNE5!H400+[44]PPNE5!H400</f>
        <v>0</v>
      </c>
      <c r="I400" s="43">
        <f>+[29]PPNE5!I400+[30]PPNE5!I400+[31]PPNE5!I400+[32]PPNE5!I400+[33]PPNE5!I400+[34]PPNE5!I400+[35]PPNE5!I400+[36]PPNE5!I400+[37]PPNE5!I400+[38]PPNE5!I400+[39]PPNE5!I400+[40]PPNE5!I400+[41]PPNE5!I400+[42]PPNE5!I400+[43]PPNE5!I400+[44]PPNE5!I400</f>
        <v>0</v>
      </c>
      <c r="J400" s="71">
        <f>SUBTOTAL(9,G400:I400)</f>
        <v>0</v>
      </c>
      <c r="K400" s="72">
        <f>IFERROR(J400/$J$18*100,"0.00")</f>
        <v>0</v>
      </c>
    </row>
    <row r="401" spans="1:11" ht="12.75" x14ac:dyDescent="0.2">
      <c r="A401" s="608">
        <v>2</v>
      </c>
      <c r="B401" s="595">
        <v>4</v>
      </c>
      <c r="C401" s="595">
        <v>9</v>
      </c>
      <c r="D401" s="595">
        <v>4</v>
      </c>
      <c r="E401" s="595"/>
      <c r="F401" s="622" t="s">
        <v>382</v>
      </c>
      <c r="G401" s="47">
        <f>+G402</f>
        <v>1708332.1848681632</v>
      </c>
      <c r="H401" s="47">
        <f>+H402</f>
        <v>69027439.677570581</v>
      </c>
      <c r="I401" s="47">
        <f>+I402</f>
        <v>0</v>
      </c>
      <c r="J401" s="47">
        <f>+J402</f>
        <v>70735771.862438738</v>
      </c>
      <c r="K401" s="48">
        <f>+K402</f>
        <v>2.4604742969127997</v>
      </c>
    </row>
    <row r="402" spans="1:11" ht="12.75" x14ac:dyDescent="0.2">
      <c r="A402" s="597">
        <v>2</v>
      </c>
      <c r="B402" s="598">
        <v>4</v>
      </c>
      <c r="C402" s="598">
        <v>9</v>
      </c>
      <c r="D402" s="598">
        <v>4</v>
      </c>
      <c r="E402" s="598" t="s">
        <v>284</v>
      </c>
      <c r="F402" s="601" t="s">
        <v>382</v>
      </c>
      <c r="G402" s="43">
        <f>+[29]PPNE5!G402+[30]PPNE5!G402+[31]PPNE5!G402+[32]PPNE5!G402+[33]PPNE5!G402+[34]PPNE5!G402+[35]PPNE5!G402+[36]PPNE5!G402+[37]PPNE5!G402+[38]PPNE5!G402+[39]PPNE5!G402+[40]PPNE5!G402+[41]PPNE5!G402+[42]PPNE5!G402+[43]PPNE5!G402+[44]PPNE5!G402</f>
        <v>1708332.1848681632</v>
      </c>
      <c r="H402" s="43">
        <f>+[29]PPNE5!H402+[30]PPNE5!H402+[31]PPNE5!H402+[32]PPNE5!H402+[33]PPNE5!H402+[34]PPNE5!H402+[35]PPNE5!H402+[36]PPNE5!H402+[37]PPNE5!H402+[38]PPNE5!H402+[39]PPNE5!H402+[40]PPNE5!H402+[41]PPNE5!H402+[42]PPNE5!H402+[43]PPNE5!H402+[44]PPNE5!H402</f>
        <v>69027439.677570581</v>
      </c>
      <c r="I402" s="43">
        <f>+[29]PPNE5!I402+[30]PPNE5!I402+[31]PPNE5!I402+[32]PPNE5!I402+[33]PPNE5!I402+[34]PPNE5!I402+[35]PPNE5!I402+[36]PPNE5!I402+[37]PPNE5!I402+[38]PPNE5!I402+[39]PPNE5!I402+[40]PPNE5!I402+[41]PPNE5!I402+[42]PPNE5!I402+[43]PPNE5!I402+[44]PPNE5!I402</f>
        <v>0</v>
      </c>
      <c r="J402" s="71">
        <f>SUBTOTAL(9,G402:I402)</f>
        <v>70735771.862438738</v>
      </c>
      <c r="K402" s="72">
        <f>IFERROR(J402/$J$18*100,"0.00")</f>
        <v>2.4604742969127997</v>
      </c>
    </row>
    <row r="403" spans="1:11" ht="12.75" x14ac:dyDescent="0.2">
      <c r="A403" s="587">
        <v>2</v>
      </c>
      <c r="B403" s="588">
        <v>5</v>
      </c>
      <c r="C403" s="589"/>
      <c r="D403" s="589"/>
      <c r="E403" s="589"/>
      <c r="F403" s="590" t="s">
        <v>383</v>
      </c>
      <c r="G403" s="37">
        <f>+G404+G406+G408</f>
        <v>0</v>
      </c>
      <c r="H403" s="37">
        <f>+H404+H406+H408</f>
        <v>10739154.99</v>
      </c>
      <c r="I403" s="37">
        <f>+I404+I406+I408</f>
        <v>0</v>
      </c>
      <c r="J403" s="37">
        <f>+J404+J406+J408</f>
        <v>10739154.99</v>
      </c>
      <c r="K403" s="38">
        <f>+K404+K406+K408</f>
        <v>0.37355095063985416</v>
      </c>
    </row>
    <row r="404" spans="1:11" ht="12.75" x14ac:dyDescent="0.2">
      <c r="A404" s="591">
        <v>2</v>
      </c>
      <c r="B404" s="592">
        <v>5</v>
      </c>
      <c r="C404" s="592">
        <v>1</v>
      </c>
      <c r="D404" s="592"/>
      <c r="E404" s="592"/>
      <c r="F404" s="593" t="s">
        <v>384</v>
      </c>
      <c r="G404" s="39">
        <f>+G405</f>
        <v>0</v>
      </c>
      <c r="H404" s="39">
        <f>+H405</f>
        <v>924198.84000000008</v>
      </c>
      <c r="I404" s="39">
        <f>+I405</f>
        <v>0</v>
      </c>
      <c r="J404" s="39">
        <f>+J405</f>
        <v>924198.84000000008</v>
      </c>
      <c r="K404" s="40">
        <f>+K405</f>
        <v>3.2147348239570425E-2</v>
      </c>
    </row>
    <row r="405" spans="1:11" ht="12.75" x14ac:dyDescent="0.2">
      <c r="A405" s="49">
        <v>2</v>
      </c>
      <c r="B405" s="50">
        <v>5</v>
      </c>
      <c r="C405" s="50">
        <v>1</v>
      </c>
      <c r="D405" s="50">
        <v>1</v>
      </c>
      <c r="E405" s="50" t="s">
        <v>284</v>
      </c>
      <c r="F405" s="51" t="s">
        <v>385</v>
      </c>
      <c r="G405" s="43">
        <f>+[29]PPNE5!G405+[30]PPNE5!G405+[31]PPNE5!G405+[32]PPNE5!G405+[33]PPNE5!G405+[34]PPNE5!G405+[35]PPNE5!G405+[36]PPNE5!G405+[37]PPNE5!G405+[38]PPNE5!G405+[39]PPNE5!G405+[40]PPNE5!G405+[41]PPNE5!G405+[42]PPNE5!G405+[43]PPNE5!G405+[44]PPNE5!G405</f>
        <v>0</v>
      </c>
      <c r="H405" s="43">
        <f>+[29]PPNE5!H405+[30]PPNE5!H405+[31]PPNE5!H405+[32]PPNE5!H405+[33]PPNE5!H405+[34]PPNE5!H405+[35]PPNE5!H405+[36]PPNE5!H405+[37]PPNE5!H405+[38]PPNE5!H405+[39]PPNE5!H405+[40]PPNE5!H405+[41]PPNE5!H405+[42]PPNE5!H405+[43]PPNE5!H405+[44]PPNE5!H405</f>
        <v>924198.84000000008</v>
      </c>
      <c r="I405" s="43">
        <f>+[29]PPNE5!I405+[30]PPNE5!I405+[31]PPNE5!I405+[32]PPNE5!I405+[33]PPNE5!I405+[34]PPNE5!I405+[35]PPNE5!I405+[36]PPNE5!I405+[37]PPNE5!I405+[38]PPNE5!I405+[39]PPNE5!I405+[40]PPNE5!I405+[41]PPNE5!I405+[42]PPNE5!I405+[43]PPNE5!I405+[44]PPNE5!I405</f>
        <v>0</v>
      </c>
      <c r="J405" s="71">
        <f>SUBTOTAL(9,G405:I405)</f>
        <v>924198.84000000008</v>
      </c>
      <c r="K405" s="72">
        <f>IFERROR(J405/$J$18*100,"0.00")</f>
        <v>3.2147348239570425E-2</v>
      </c>
    </row>
    <row r="406" spans="1:11" ht="12.75" x14ac:dyDescent="0.2">
      <c r="A406" s="594">
        <v>2</v>
      </c>
      <c r="B406" s="595">
        <v>5</v>
      </c>
      <c r="C406" s="595">
        <v>1</v>
      </c>
      <c r="D406" s="595">
        <v>2</v>
      </c>
      <c r="E406" s="595"/>
      <c r="F406" s="622" t="s">
        <v>386</v>
      </c>
      <c r="G406" s="47">
        <f>+G407</f>
        <v>0</v>
      </c>
      <c r="H406" s="47">
        <f>+H407</f>
        <v>0</v>
      </c>
      <c r="I406" s="47">
        <f>+I407</f>
        <v>0</v>
      </c>
      <c r="J406" s="47">
        <f>+J407</f>
        <v>0</v>
      </c>
      <c r="K406" s="48">
        <f>+K407</f>
        <v>0</v>
      </c>
    </row>
    <row r="407" spans="1:11" ht="12.75" x14ac:dyDescent="0.2">
      <c r="A407" s="597">
        <v>2</v>
      </c>
      <c r="B407" s="598">
        <v>5</v>
      </c>
      <c r="C407" s="598">
        <v>1</v>
      </c>
      <c r="D407" s="598">
        <v>2</v>
      </c>
      <c r="E407" s="598" t="s">
        <v>284</v>
      </c>
      <c r="F407" s="601" t="s">
        <v>386</v>
      </c>
      <c r="G407" s="43">
        <f>+[29]PPNE5!G407+[30]PPNE5!G407+[31]PPNE5!G407+[32]PPNE5!G407+[33]PPNE5!G407+[34]PPNE5!G407+[35]PPNE5!G407+[36]PPNE5!G407+[37]PPNE5!G407+[38]PPNE5!G407+[39]PPNE5!G407+[40]PPNE5!G407+[41]PPNE5!G407+[42]PPNE5!G407+[43]PPNE5!G407+[44]PPNE5!G407</f>
        <v>0</v>
      </c>
      <c r="H407" s="43">
        <f>+[29]PPNE5!H407+[30]PPNE5!H407+[31]PPNE5!H407+[32]PPNE5!H407+[33]PPNE5!H407+[34]PPNE5!H407+[35]PPNE5!H407+[36]PPNE5!H407+[37]PPNE5!H407+[38]PPNE5!H407+[39]PPNE5!H407+[40]PPNE5!H407+[41]PPNE5!H407+[42]PPNE5!H407+[43]PPNE5!H407+[44]PPNE5!H407</f>
        <v>0</v>
      </c>
      <c r="I407" s="43">
        <f>+[29]PPNE5!I407+[30]PPNE5!I407+[31]PPNE5!I407+[32]PPNE5!I407+[33]PPNE5!I407+[34]PPNE5!I407+[35]PPNE5!I407+[36]PPNE5!I407+[37]PPNE5!I407+[38]PPNE5!I407+[39]PPNE5!I407+[40]PPNE5!I407+[41]PPNE5!I407+[42]PPNE5!I407+[43]PPNE5!I407+[44]PPNE5!I407</f>
        <v>0</v>
      </c>
      <c r="J407" s="71">
        <f>SUBTOTAL(9,G407:I407)</f>
        <v>0</v>
      </c>
      <c r="K407" s="72">
        <f>IFERROR(J407/$J$18*100,"0.00")</f>
        <v>0</v>
      </c>
    </row>
    <row r="408" spans="1:11" ht="12.75" x14ac:dyDescent="0.2">
      <c r="A408" s="594">
        <v>2</v>
      </c>
      <c r="B408" s="595">
        <v>5</v>
      </c>
      <c r="C408" s="595">
        <v>1</v>
      </c>
      <c r="D408" s="595">
        <v>3</v>
      </c>
      <c r="E408" s="595"/>
      <c r="F408" s="622" t="s">
        <v>387</v>
      </c>
      <c r="G408" s="41">
        <f>+G409</f>
        <v>0</v>
      </c>
      <c r="H408" s="41">
        <f>+H409</f>
        <v>9814956.1500000004</v>
      </c>
      <c r="I408" s="41">
        <f>+I409</f>
        <v>0</v>
      </c>
      <c r="J408" s="41">
        <f>+J409</f>
        <v>9814956.1500000004</v>
      </c>
      <c r="K408" s="42">
        <f>+K409</f>
        <v>0.34140360240028372</v>
      </c>
    </row>
    <row r="409" spans="1:11" ht="12.75" x14ac:dyDescent="0.2">
      <c r="A409" s="597">
        <v>2</v>
      </c>
      <c r="B409" s="598">
        <v>5</v>
      </c>
      <c r="C409" s="598">
        <v>1</v>
      </c>
      <c r="D409" s="598">
        <v>3</v>
      </c>
      <c r="E409" s="598" t="s">
        <v>284</v>
      </c>
      <c r="F409" s="601" t="s">
        <v>387</v>
      </c>
      <c r="G409" s="43">
        <f>+[29]PPNE5!G409+[30]PPNE5!G409+[31]PPNE5!G409+[32]PPNE5!G409+[33]PPNE5!G409+[34]PPNE5!G409+[35]PPNE5!G409+[36]PPNE5!G409+[37]PPNE5!G409+[38]PPNE5!G409+[39]PPNE5!G409+[40]PPNE5!G409+[41]PPNE5!G409+[42]PPNE5!G409+[43]PPNE5!G409+[44]PPNE5!G409</f>
        <v>0</v>
      </c>
      <c r="H409" s="43">
        <f>+[29]PPNE5!H409+[30]PPNE5!H409+[31]PPNE5!H409+[32]PPNE5!H409+[33]PPNE5!H409+[34]PPNE5!H409+[35]PPNE5!H409+[36]PPNE5!H409+[37]PPNE5!H409+[38]PPNE5!H409+[39]PPNE5!H409+[40]PPNE5!H409+[41]PPNE5!H409+[42]PPNE5!H409+[43]PPNE5!H409+[44]PPNE5!H409</f>
        <v>9814956.1500000004</v>
      </c>
      <c r="I409" s="43">
        <f>+[29]PPNE5!I409+[30]PPNE5!I409+[31]PPNE5!I409+[32]PPNE5!I409+[33]PPNE5!I409+[34]PPNE5!I409+[35]PPNE5!I409+[36]PPNE5!I409+[37]PPNE5!I409+[38]PPNE5!I409+[39]PPNE5!I409+[40]PPNE5!I409+[41]PPNE5!I409+[42]PPNE5!I409+[43]PPNE5!I409+[44]PPNE5!I409</f>
        <v>0</v>
      </c>
      <c r="J409" s="71">
        <f>SUBTOTAL(9,G409:I409)</f>
        <v>9814956.1500000004</v>
      </c>
      <c r="K409" s="72">
        <f>IFERROR(J409/$J$18*100,"0.00")</f>
        <v>0.34140360240028372</v>
      </c>
    </row>
    <row r="410" spans="1:11" ht="12.75" x14ac:dyDescent="0.2">
      <c r="A410" s="587">
        <v>2</v>
      </c>
      <c r="B410" s="588">
        <v>6</v>
      </c>
      <c r="C410" s="589"/>
      <c r="D410" s="589"/>
      <c r="E410" s="589"/>
      <c r="F410" s="590" t="s">
        <v>231</v>
      </c>
      <c r="G410" s="37">
        <f>+G411+G422+G431+G440+G447+G462+G467+G486</f>
        <v>1708332.1848681632</v>
      </c>
      <c r="H410" s="37">
        <f>+H411+H422+H431+H440+H447+H462+H467+H486</f>
        <v>89116305.841772899</v>
      </c>
      <c r="I410" s="37">
        <f>+I411+I422+I431+I440+I447+I462+I467+I486</f>
        <v>0</v>
      </c>
      <c r="J410" s="37">
        <f>+J411+J422+J431+J440+J447+J462+J467+J486</f>
        <v>90824638.026641071</v>
      </c>
      <c r="K410" s="38">
        <f>+K411+K422+K431+K440+K447+K462+K467+K486</f>
        <v>3.1592457607665478</v>
      </c>
    </row>
    <row r="411" spans="1:11" ht="12.75" x14ac:dyDescent="0.2">
      <c r="A411" s="591">
        <v>2</v>
      </c>
      <c r="B411" s="592">
        <v>6</v>
      </c>
      <c r="C411" s="592">
        <v>1</v>
      </c>
      <c r="D411" s="592"/>
      <c r="E411" s="592"/>
      <c r="F411" s="593" t="s">
        <v>232</v>
      </c>
      <c r="G411" s="39">
        <f>+G412+G414+G416+G418+G420</f>
        <v>0</v>
      </c>
      <c r="H411" s="39">
        <f>+H412+H414+H416+H418+H420</f>
        <v>28000</v>
      </c>
      <c r="I411" s="39">
        <f>+I412+I414+I416+I418+I420</f>
        <v>0</v>
      </c>
      <c r="J411" s="39">
        <f>+J412+J414+J416+J418+J420</f>
        <v>28000</v>
      </c>
      <c r="K411" s="40">
        <f>+K412+K414+K416+K418+K420</f>
        <v>9.7395247835192246E-4</v>
      </c>
    </row>
    <row r="412" spans="1:11" ht="12.75" x14ac:dyDescent="0.2">
      <c r="A412" s="594">
        <v>2</v>
      </c>
      <c r="B412" s="595">
        <v>6</v>
      </c>
      <c r="C412" s="595">
        <v>1</v>
      </c>
      <c r="D412" s="595">
        <v>1</v>
      </c>
      <c r="E412" s="595"/>
      <c r="F412" s="602" t="s">
        <v>1936</v>
      </c>
      <c r="G412" s="47">
        <f>+G413</f>
        <v>0</v>
      </c>
      <c r="H412" s="47">
        <f>+H413</f>
        <v>0</v>
      </c>
      <c r="I412" s="47">
        <f>+I413</f>
        <v>0</v>
      </c>
      <c r="J412" s="47">
        <f>+J413</f>
        <v>0</v>
      </c>
      <c r="K412" s="48">
        <f>+K413</f>
        <v>0</v>
      </c>
    </row>
    <row r="413" spans="1:11" ht="12.75" x14ac:dyDescent="0.2">
      <c r="A413" s="597">
        <v>2</v>
      </c>
      <c r="B413" s="598">
        <v>6</v>
      </c>
      <c r="C413" s="598">
        <v>1</v>
      </c>
      <c r="D413" s="598">
        <v>1</v>
      </c>
      <c r="E413" s="598" t="s">
        <v>284</v>
      </c>
      <c r="F413" s="599" t="s">
        <v>1936</v>
      </c>
      <c r="G413" s="43">
        <f>+[29]PPNE5!G413+[30]PPNE5!G413+[31]PPNE5!G413+[32]PPNE5!G413+[33]PPNE5!G413+[34]PPNE5!G413+[35]PPNE5!G413+[36]PPNE5!G413+[37]PPNE5!G413+[38]PPNE5!G413+[39]PPNE5!G413+[40]PPNE5!G413+[41]PPNE5!G413+[42]PPNE5!G413+[43]PPNE5!G413+[44]PPNE5!G413</f>
        <v>0</v>
      </c>
      <c r="H413" s="43">
        <f>+[29]PPNE5!H413+[30]PPNE5!H413+[31]PPNE5!H413+[32]PPNE5!H413+[33]PPNE5!H413+[34]PPNE5!H413+[35]PPNE5!H413+[36]PPNE5!H413+[37]PPNE5!H413+[38]PPNE5!H413+[39]PPNE5!H413+[40]PPNE5!H413+[41]PPNE5!H413+[42]PPNE5!H413+[43]PPNE5!H413+[44]PPNE5!H413</f>
        <v>0</v>
      </c>
      <c r="I413" s="43">
        <f>+[29]PPNE5!I413+[30]PPNE5!I413+[31]PPNE5!I413+[32]PPNE5!I413+[33]PPNE5!I413+[34]PPNE5!I413+[35]PPNE5!I413+[36]PPNE5!I413+[37]PPNE5!I413+[38]PPNE5!I413+[39]PPNE5!I413+[40]PPNE5!I413+[41]PPNE5!I413+[42]PPNE5!I413+[43]PPNE5!I413+[44]PPNE5!I413</f>
        <v>0</v>
      </c>
      <c r="J413" s="71">
        <f>SUBTOTAL(9,G413:I413)</f>
        <v>0</v>
      </c>
      <c r="K413" s="72">
        <f>IFERROR(J413/$J$18*100,"0.00")</f>
        <v>0</v>
      </c>
    </row>
    <row r="414" spans="1:11" ht="12.75" x14ac:dyDescent="0.2">
      <c r="A414" s="594">
        <v>2</v>
      </c>
      <c r="B414" s="595">
        <v>6</v>
      </c>
      <c r="C414" s="595">
        <v>1</v>
      </c>
      <c r="D414" s="595">
        <v>2</v>
      </c>
      <c r="E414" s="595"/>
      <c r="F414" s="602" t="s">
        <v>946</v>
      </c>
      <c r="G414" s="47">
        <f>+G415</f>
        <v>0</v>
      </c>
      <c r="H414" s="47">
        <f>+H415</f>
        <v>0</v>
      </c>
      <c r="I414" s="47">
        <f>+I415</f>
        <v>0</v>
      </c>
      <c r="J414" s="47">
        <f>+J415</f>
        <v>0</v>
      </c>
      <c r="K414" s="48">
        <f>+K415</f>
        <v>0</v>
      </c>
    </row>
    <row r="415" spans="1:11" ht="12.75" x14ac:dyDescent="0.2">
      <c r="A415" s="597">
        <v>2</v>
      </c>
      <c r="B415" s="598">
        <v>6</v>
      </c>
      <c r="C415" s="598">
        <v>1</v>
      </c>
      <c r="D415" s="598">
        <v>2</v>
      </c>
      <c r="E415" s="598" t="s">
        <v>284</v>
      </c>
      <c r="F415" s="601" t="s">
        <v>946</v>
      </c>
      <c r="G415" s="43">
        <f>+[29]PPNE5!G415+[30]PPNE5!G415+[31]PPNE5!G415+[32]PPNE5!G415+[33]PPNE5!G415+[34]PPNE5!G415+[35]PPNE5!G415+[36]PPNE5!G415+[37]PPNE5!G415+[38]PPNE5!G415+[39]PPNE5!G415+[40]PPNE5!G415+[41]PPNE5!G415+[42]PPNE5!G415+[43]PPNE5!G415+[44]PPNE5!G415</f>
        <v>0</v>
      </c>
      <c r="H415" s="43">
        <f>+[29]PPNE5!H415+[30]PPNE5!H415+[31]PPNE5!H415+[32]PPNE5!H415+[33]PPNE5!H415+[34]PPNE5!H415+[35]PPNE5!H415+[36]PPNE5!H415+[37]PPNE5!H415+[38]PPNE5!H415+[39]PPNE5!H415+[40]PPNE5!H415+[41]PPNE5!H415+[42]PPNE5!H415+[43]PPNE5!H415+[44]PPNE5!H415</f>
        <v>0</v>
      </c>
      <c r="I415" s="43">
        <f>+[29]PPNE5!I415+[30]PPNE5!I415+[31]PPNE5!I415+[32]PPNE5!I415+[33]PPNE5!I415+[34]PPNE5!I415+[35]PPNE5!I415+[36]PPNE5!I415+[37]PPNE5!I415+[38]PPNE5!I415+[39]PPNE5!I415+[40]PPNE5!I415+[41]PPNE5!I415+[42]PPNE5!I415+[43]PPNE5!I415+[44]PPNE5!I415</f>
        <v>0</v>
      </c>
      <c r="J415" s="71">
        <f>SUBTOTAL(9,G415:I415)</f>
        <v>0</v>
      </c>
      <c r="K415" s="72">
        <f>IFERROR(J415/$J$18*100,"0.00")</f>
        <v>0</v>
      </c>
    </row>
    <row r="416" spans="1:11" ht="12.75" x14ac:dyDescent="0.2">
      <c r="A416" s="594">
        <v>2</v>
      </c>
      <c r="B416" s="595">
        <v>6</v>
      </c>
      <c r="C416" s="595">
        <v>1</v>
      </c>
      <c r="D416" s="595">
        <v>3</v>
      </c>
      <c r="E416" s="595"/>
      <c r="F416" s="622" t="s">
        <v>1937</v>
      </c>
      <c r="G416" s="47">
        <f>+G417</f>
        <v>0</v>
      </c>
      <c r="H416" s="47">
        <f>+H417</f>
        <v>0</v>
      </c>
      <c r="I416" s="47">
        <f>+I417</f>
        <v>0</v>
      </c>
      <c r="J416" s="47">
        <f>+J417</f>
        <v>0</v>
      </c>
      <c r="K416" s="48">
        <f>+K417</f>
        <v>0</v>
      </c>
    </row>
    <row r="417" spans="1:11" ht="12.75" x14ac:dyDescent="0.2">
      <c r="A417" s="597">
        <v>2</v>
      </c>
      <c r="B417" s="598">
        <v>6</v>
      </c>
      <c r="C417" s="598">
        <v>1</v>
      </c>
      <c r="D417" s="598">
        <v>3</v>
      </c>
      <c r="E417" s="598" t="s">
        <v>284</v>
      </c>
      <c r="F417" s="622" t="s">
        <v>1937</v>
      </c>
      <c r="G417" s="43">
        <f>+[29]PPNE5!G417+[30]PPNE5!G417+[31]PPNE5!G417+[32]PPNE5!G417+[33]PPNE5!G417+[34]PPNE5!G417+[35]PPNE5!G417+[36]PPNE5!G417+[37]PPNE5!G417+[38]PPNE5!G417+[39]PPNE5!G417+[40]PPNE5!G417+[41]PPNE5!G417+[42]PPNE5!G417+[43]PPNE5!G417+[44]PPNE5!G417</f>
        <v>0</v>
      </c>
      <c r="H417" s="43">
        <f>+[29]PPNE5!H417+[30]PPNE5!H417+[31]PPNE5!H417+[32]PPNE5!H417+[33]PPNE5!H417+[34]PPNE5!H417+[35]PPNE5!H417+[36]PPNE5!H417+[37]PPNE5!H417+[38]PPNE5!H417+[39]PPNE5!H417+[40]PPNE5!H417+[41]PPNE5!H417+[42]PPNE5!H417+[43]PPNE5!H417+[44]PPNE5!H417</f>
        <v>0</v>
      </c>
      <c r="I417" s="43">
        <f>+[29]PPNE5!I417+[30]PPNE5!I417+[31]PPNE5!I417+[32]PPNE5!I417+[33]PPNE5!I417+[34]PPNE5!I417+[35]PPNE5!I417+[36]PPNE5!I417+[37]PPNE5!I417+[38]PPNE5!I417+[39]PPNE5!I417+[40]PPNE5!I417+[41]PPNE5!I417+[42]PPNE5!I417+[43]PPNE5!I417+[44]PPNE5!I417</f>
        <v>0</v>
      </c>
      <c r="J417" s="71">
        <f>SUBTOTAL(9,G417:I417)</f>
        <v>0</v>
      </c>
      <c r="K417" s="72">
        <f>IFERROR(J417/$J$18*100,"0.00")</f>
        <v>0</v>
      </c>
    </row>
    <row r="418" spans="1:11" ht="12.75" x14ac:dyDescent="0.2">
      <c r="A418" s="594">
        <v>2</v>
      </c>
      <c r="B418" s="595">
        <v>6</v>
      </c>
      <c r="C418" s="595">
        <v>1</v>
      </c>
      <c r="D418" s="595">
        <v>4</v>
      </c>
      <c r="E418" s="595"/>
      <c r="F418" s="602" t="s">
        <v>388</v>
      </c>
      <c r="G418" s="47">
        <f>+G419</f>
        <v>0</v>
      </c>
      <c r="H418" s="47">
        <f>+H419</f>
        <v>28000</v>
      </c>
      <c r="I418" s="47">
        <f>+I419</f>
        <v>0</v>
      </c>
      <c r="J418" s="47">
        <f>+J419</f>
        <v>28000</v>
      </c>
      <c r="K418" s="48">
        <f>+K419</f>
        <v>9.7395247835192246E-4</v>
      </c>
    </row>
    <row r="419" spans="1:11" ht="12.75" x14ac:dyDescent="0.2">
      <c r="A419" s="597">
        <v>2</v>
      </c>
      <c r="B419" s="598">
        <v>6</v>
      </c>
      <c r="C419" s="598">
        <v>1</v>
      </c>
      <c r="D419" s="598">
        <v>4</v>
      </c>
      <c r="E419" s="598" t="s">
        <v>284</v>
      </c>
      <c r="F419" s="601" t="s">
        <v>388</v>
      </c>
      <c r="G419" s="43">
        <f>+[29]PPNE5!G419+[30]PPNE5!G419+[31]PPNE5!G419+[32]PPNE5!G419+[33]PPNE5!G419+[34]PPNE5!G419+[35]PPNE5!G419+[36]PPNE5!G419+[37]PPNE5!G419+[38]PPNE5!G419+[39]PPNE5!G419+[40]PPNE5!G419+[41]PPNE5!G419+[42]PPNE5!G419+[43]PPNE5!G419+[44]PPNE5!G419</f>
        <v>0</v>
      </c>
      <c r="H419" s="43">
        <f>+[29]PPNE5!H419+[30]PPNE5!H419+[31]PPNE5!H419+[32]PPNE5!H419+[33]PPNE5!H419+[34]PPNE5!H419+[35]PPNE5!H419+[36]PPNE5!H419+[37]PPNE5!H419+[38]PPNE5!H419+[39]PPNE5!H419+[40]PPNE5!H419+[41]PPNE5!H419+[42]PPNE5!H419+[43]PPNE5!H419+[44]PPNE5!H419</f>
        <v>28000</v>
      </c>
      <c r="I419" s="43">
        <f>+[29]PPNE5!I419+[30]PPNE5!I419+[31]PPNE5!I419+[32]PPNE5!I419+[33]PPNE5!I419+[34]PPNE5!I419+[35]PPNE5!I419+[36]PPNE5!I419+[37]PPNE5!I419+[38]PPNE5!I419+[39]PPNE5!I419+[40]PPNE5!I419+[41]PPNE5!I419+[42]PPNE5!I419+[43]PPNE5!I419+[44]PPNE5!I419</f>
        <v>0</v>
      </c>
      <c r="J419" s="71">
        <f>SUBTOTAL(9,G419:I419)</f>
        <v>28000</v>
      </c>
      <c r="K419" s="72">
        <f>IFERROR(J419/$J$18*100,"0.00")</f>
        <v>9.7395247835192246E-4</v>
      </c>
    </row>
    <row r="420" spans="1:11" ht="12.75" x14ac:dyDescent="0.2">
      <c r="A420" s="594">
        <v>2</v>
      </c>
      <c r="B420" s="595">
        <v>6</v>
      </c>
      <c r="C420" s="595">
        <v>1</v>
      </c>
      <c r="D420" s="595">
        <v>9</v>
      </c>
      <c r="E420" s="595"/>
      <c r="F420" s="602" t="s">
        <v>234</v>
      </c>
      <c r="G420" s="47">
        <f>+G421</f>
        <v>0</v>
      </c>
      <c r="H420" s="47">
        <f>+H421</f>
        <v>0</v>
      </c>
      <c r="I420" s="47">
        <f>+I421</f>
        <v>0</v>
      </c>
      <c r="J420" s="47">
        <f>+J421</f>
        <v>0</v>
      </c>
      <c r="K420" s="48">
        <f>+K421</f>
        <v>0</v>
      </c>
    </row>
    <row r="421" spans="1:11" ht="12.75" x14ac:dyDescent="0.2">
      <c r="A421" s="597">
        <v>2</v>
      </c>
      <c r="B421" s="598">
        <v>6</v>
      </c>
      <c r="C421" s="598">
        <v>1</v>
      </c>
      <c r="D421" s="598">
        <v>9</v>
      </c>
      <c r="E421" s="598" t="s">
        <v>284</v>
      </c>
      <c r="F421" s="601" t="s">
        <v>234</v>
      </c>
      <c r="G421" s="43">
        <f>+[29]PPNE5!G421+[30]PPNE5!G421+[31]PPNE5!G421+[32]PPNE5!G421+[33]PPNE5!G421+[34]PPNE5!G421+[35]PPNE5!G421+[36]PPNE5!G421+[37]PPNE5!G421+[38]PPNE5!G421+[39]PPNE5!G421+[40]PPNE5!G421+[41]PPNE5!G421+[42]PPNE5!G421+[43]PPNE5!G421+[44]PPNE5!G421</f>
        <v>0</v>
      </c>
      <c r="H421" s="43">
        <f>+[29]PPNE5!H421+[30]PPNE5!H421+[31]PPNE5!H421+[32]PPNE5!H421+[33]PPNE5!H421+[34]PPNE5!H421+[35]PPNE5!H421+[36]PPNE5!H421+[37]PPNE5!H421+[38]PPNE5!H421+[39]PPNE5!H421+[40]PPNE5!H421+[41]PPNE5!H421+[42]PPNE5!H421+[43]PPNE5!H421+[44]PPNE5!H421</f>
        <v>0</v>
      </c>
      <c r="I421" s="43">
        <f>+[29]PPNE5!I421+[30]PPNE5!I421+[31]PPNE5!I421+[32]PPNE5!I421+[33]PPNE5!I421+[34]PPNE5!I421+[35]PPNE5!I421+[36]PPNE5!I421+[37]PPNE5!I421+[38]PPNE5!I421+[39]PPNE5!I421+[40]PPNE5!I421+[41]PPNE5!I421+[42]PPNE5!I421+[43]PPNE5!I421+[44]PPNE5!I421</f>
        <v>0</v>
      </c>
      <c r="J421" s="71">
        <f>SUBTOTAL(9,G421:I421)</f>
        <v>0</v>
      </c>
      <c r="K421" s="72">
        <f>IFERROR(J421/$J$18*100,"0.00")</f>
        <v>0</v>
      </c>
    </row>
    <row r="422" spans="1:11" ht="12.75" x14ac:dyDescent="0.2">
      <c r="A422" s="591">
        <v>2</v>
      </c>
      <c r="B422" s="592">
        <v>6</v>
      </c>
      <c r="C422" s="592">
        <v>2</v>
      </c>
      <c r="D422" s="592"/>
      <c r="E422" s="592"/>
      <c r="F422" s="593" t="s">
        <v>1938</v>
      </c>
      <c r="G422" s="39">
        <f>+G423+G425+G427+G429</f>
        <v>1708332.1848681632</v>
      </c>
      <c r="H422" s="39">
        <f>+H423+H425+H427+H429</f>
        <v>36930793.110469446</v>
      </c>
      <c r="I422" s="39">
        <f>+I423+I425+I427+I429</f>
        <v>0</v>
      </c>
      <c r="J422" s="39">
        <f>+J423+J425+J427+J429</f>
        <v>38639125.29533761</v>
      </c>
      <c r="K422" s="40">
        <f>+K423+K425+K427+K429</f>
        <v>1.3440239943837331</v>
      </c>
    </row>
    <row r="423" spans="1:11" ht="12.75" x14ac:dyDescent="0.2">
      <c r="A423" s="594">
        <v>2</v>
      </c>
      <c r="B423" s="595">
        <v>6</v>
      </c>
      <c r="C423" s="595">
        <v>2</v>
      </c>
      <c r="D423" s="595">
        <v>1</v>
      </c>
      <c r="E423" s="595"/>
      <c r="F423" s="602" t="s">
        <v>389</v>
      </c>
      <c r="G423" s="47">
        <f>+G424</f>
        <v>10034.4</v>
      </c>
      <c r="H423" s="47">
        <f>+H424</f>
        <v>33321883.710000001</v>
      </c>
      <c r="I423" s="47">
        <f>+I424</f>
        <v>0</v>
      </c>
      <c r="J423" s="47">
        <f>+J424</f>
        <v>33331918.109999999</v>
      </c>
      <c r="K423" s="48">
        <f>+K424</f>
        <v>1.1594180089806367</v>
      </c>
    </row>
    <row r="424" spans="1:11" ht="12.75" x14ac:dyDescent="0.2">
      <c r="A424" s="606">
        <v>2</v>
      </c>
      <c r="B424" s="598">
        <v>6</v>
      </c>
      <c r="C424" s="598">
        <v>2</v>
      </c>
      <c r="D424" s="598">
        <v>1</v>
      </c>
      <c r="E424" s="598" t="s">
        <v>284</v>
      </c>
      <c r="F424" s="601" t="s">
        <v>389</v>
      </c>
      <c r="G424" s="43">
        <f>+[29]PPNE5!G424+[30]PPNE5!G424+[31]PPNE5!G424+[32]PPNE5!G424+[33]PPNE5!G424+[34]PPNE5!G424+[35]PPNE5!G424+[36]PPNE5!G424+[37]PPNE5!G424+[38]PPNE5!G424+[39]PPNE5!G424+[40]PPNE5!G424+[41]PPNE5!G424+[42]PPNE5!G424+[43]PPNE5!G424+[44]PPNE5!G424</f>
        <v>10034.4</v>
      </c>
      <c r="H424" s="43">
        <f>+[29]PPNE5!H424+[30]PPNE5!H424+[31]PPNE5!H424+[32]PPNE5!H424+[33]PPNE5!H424+[34]PPNE5!H424+[35]PPNE5!H424+[36]PPNE5!H424+[37]PPNE5!H424+[38]PPNE5!H424+[39]PPNE5!H424+[40]PPNE5!H424+[41]PPNE5!H424+[42]PPNE5!H424+[43]PPNE5!H424+[44]PPNE5!H424</f>
        <v>33321883.710000001</v>
      </c>
      <c r="I424" s="43">
        <f>+[29]PPNE5!I424+[30]PPNE5!I424+[31]PPNE5!I424+[32]PPNE5!I424+[33]PPNE5!I424+[34]PPNE5!I424+[35]PPNE5!I424+[36]PPNE5!I424+[37]PPNE5!I424+[38]PPNE5!I424+[39]PPNE5!I424+[40]PPNE5!I424+[41]PPNE5!I424+[42]PPNE5!I424+[43]PPNE5!I424+[44]PPNE5!I424</f>
        <v>0</v>
      </c>
      <c r="J424" s="71">
        <f>SUBTOTAL(9,G424:I424)</f>
        <v>33331918.109999999</v>
      </c>
      <c r="K424" s="72">
        <f>IFERROR(J424/$J$18*100,"0.00")</f>
        <v>1.1594180089806367</v>
      </c>
    </row>
    <row r="425" spans="1:11" ht="12.75" x14ac:dyDescent="0.2">
      <c r="A425" s="608">
        <v>2</v>
      </c>
      <c r="B425" s="595">
        <v>6</v>
      </c>
      <c r="C425" s="595">
        <v>2</v>
      </c>
      <c r="D425" s="595">
        <v>2</v>
      </c>
      <c r="E425" s="595"/>
      <c r="F425" s="622" t="s">
        <v>235</v>
      </c>
      <c r="G425" s="41">
        <f>+G426</f>
        <v>1698297.7848681633</v>
      </c>
      <c r="H425" s="41">
        <f>+H426</f>
        <v>3608909.4004694466</v>
      </c>
      <c r="I425" s="41">
        <f>+I426</f>
        <v>0</v>
      </c>
      <c r="J425" s="41">
        <f>+J426</f>
        <v>5307207.1853376096</v>
      </c>
      <c r="K425" s="42">
        <f>+K426</f>
        <v>0.18460598540309625</v>
      </c>
    </row>
    <row r="426" spans="1:11" ht="12.75" x14ac:dyDescent="0.2">
      <c r="A426" s="606">
        <v>2</v>
      </c>
      <c r="B426" s="598">
        <v>6</v>
      </c>
      <c r="C426" s="598">
        <v>2</v>
      </c>
      <c r="D426" s="598">
        <v>2</v>
      </c>
      <c r="E426" s="598" t="s">
        <v>284</v>
      </c>
      <c r="F426" s="601" t="s">
        <v>235</v>
      </c>
      <c r="G426" s="43">
        <f>+[29]PPNE5!G426+[30]PPNE5!G426+[31]PPNE5!G426+[32]PPNE5!G426+[33]PPNE5!G426+[34]PPNE5!G426+[35]PPNE5!G426+[36]PPNE5!G426+[37]PPNE5!G426+[38]PPNE5!G426+[39]PPNE5!G426+[40]PPNE5!G426+[41]PPNE5!G426+[42]PPNE5!G426+[43]PPNE5!G426+[44]PPNE5!G426</f>
        <v>1698297.7848681633</v>
      </c>
      <c r="H426" s="43">
        <f>+[29]PPNE5!H426+[30]PPNE5!H426+[31]PPNE5!H426+[32]PPNE5!H426+[33]PPNE5!H426+[34]PPNE5!H426+[35]PPNE5!H426+[36]PPNE5!H426+[37]PPNE5!H426+[38]PPNE5!H426+[39]PPNE5!H426+[40]PPNE5!H426+[41]PPNE5!H426+[42]PPNE5!H426+[43]PPNE5!H426+[44]PPNE5!H426</f>
        <v>3608909.4004694466</v>
      </c>
      <c r="I426" s="43">
        <f>+[29]PPNE5!I426+[30]PPNE5!I426+[31]PPNE5!I426+[32]PPNE5!I426+[33]PPNE5!I426+[34]PPNE5!I426+[35]PPNE5!I426+[36]PPNE5!I426+[37]PPNE5!I426+[38]PPNE5!I426+[39]PPNE5!I426+[40]PPNE5!I426+[41]PPNE5!I426+[42]PPNE5!I426+[43]PPNE5!I426+[44]PPNE5!I426</f>
        <v>0</v>
      </c>
      <c r="J426" s="71">
        <f>SUBTOTAL(9,G426:I426)</f>
        <v>5307207.1853376096</v>
      </c>
      <c r="K426" s="72">
        <f>IFERROR(J426/$J$18*100,"0.00")</f>
        <v>0.18460598540309625</v>
      </c>
    </row>
    <row r="427" spans="1:11" ht="12.75" x14ac:dyDescent="0.2">
      <c r="A427" s="594">
        <v>2</v>
      </c>
      <c r="B427" s="595">
        <v>6</v>
      </c>
      <c r="C427" s="595">
        <v>2</v>
      </c>
      <c r="D427" s="595">
        <v>3</v>
      </c>
      <c r="E427" s="595"/>
      <c r="F427" s="602" t="s">
        <v>236</v>
      </c>
      <c r="G427" s="47">
        <f>+G428</f>
        <v>0</v>
      </c>
      <c r="H427" s="47">
        <f>+H428</f>
        <v>0</v>
      </c>
      <c r="I427" s="47">
        <f>+I428</f>
        <v>0</v>
      </c>
      <c r="J427" s="47">
        <f>+J428</f>
        <v>0</v>
      </c>
      <c r="K427" s="48">
        <f>+K428</f>
        <v>0</v>
      </c>
    </row>
    <row r="428" spans="1:11" ht="12.75" x14ac:dyDescent="0.2">
      <c r="A428" s="606">
        <v>2</v>
      </c>
      <c r="B428" s="598">
        <v>6</v>
      </c>
      <c r="C428" s="598">
        <v>2</v>
      </c>
      <c r="D428" s="598">
        <v>3</v>
      </c>
      <c r="E428" s="598" t="s">
        <v>284</v>
      </c>
      <c r="F428" s="601" t="s">
        <v>236</v>
      </c>
      <c r="G428" s="43">
        <f>+[29]PPNE5!G428+[30]PPNE5!G428+[31]PPNE5!G428+[32]PPNE5!G428+[33]PPNE5!G428+[34]PPNE5!G428+[35]PPNE5!G428+[36]PPNE5!G428+[37]PPNE5!G428+[38]PPNE5!G428+[39]PPNE5!G428+[40]PPNE5!G428+[41]PPNE5!G428+[42]PPNE5!G428+[43]PPNE5!G428+[44]PPNE5!G428</f>
        <v>0</v>
      </c>
      <c r="H428" s="43">
        <f>+[29]PPNE5!H428+[30]PPNE5!H428+[31]PPNE5!H428+[32]PPNE5!H428+[33]PPNE5!H428+[34]PPNE5!H428+[35]PPNE5!H428+[36]PPNE5!H428+[37]PPNE5!H428+[38]PPNE5!H428+[39]PPNE5!H428+[40]PPNE5!H428+[41]PPNE5!H428+[42]PPNE5!H428+[43]PPNE5!H428+[44]PPNE5!H428</f>
        <v>0</v>
      </c>
      <c r="I428" s="43">
        <f>+[29]PPNE5!I428+[30]PPNE5!I428+[31]PPNE5!I428+[32]PPNE5!I428+[33]PPNE5!I428+[34]PPNE5!I428+[35]PPNE5!I428+[36]PPNE5!I428+[37]PPNE5!I428+[38]PPNE5!I428+[39]PPNE5!I428+[40]PPNE5!I428+[41]PPNE5!I428+[42]PPNE5!I428+[43]PPNE5!I428+[44]PPNE5!I428</f>
        <v>0</v>
      </c>
      <c r="J428" s="71">
        <f>SUBTOTAL(9,G428:I428)</f>
        <v>0</v>
      </c>
      <c r="K428" s="72">
        <f>IFERROR(J428/$J$18*100,"0.00")</f>
        <v>0</v>
      </c>
    </row>
    <row r="429" spans="1:11" ht="12.75" x14ac:dyDescent="0.2">
      <c r="A429" s="594">
        <v>2</v>
      </c>
      <c r="B429" s="595">
        <v>6</v>
      </c>
      <c r="C429" s="595">
        <v>2</v>
      </c>
      <c r="D429" s="595">
        <v>4</v>
      </c>
      <c r="E429" s="595"/>
      <c r="F429" s="602" t="s">
        <v>1939</v>
      </c>
      <c r="G429" s="47">
        <f>+G430</f>
        <v>0</v>
      </c>
      <c r="H429" s="47">
        <f>+H430</f>
        <v>0</v>
      </c>
      <c r="I429" s="47">
        <f>+I430</f>
        <v>0</v>
      </c>
      <c r="J429" s="47">
        <f>+J430</f>
        <v>0</v>
      </c>
      <c r="K429" s="48">
        <f>+K430</f>
        <v>0</v>
      </c>
    </row>
    <row r="430" spans="1:11" ht="12.75" x14ac:dyDescent="0.2">
      <c r="A430" s="606">
        <v>2</v>
      </c>
      <c r="B430" s="598">
        <v>6</v>
      </c>
      <c r="C430" s="598">
        <v>2</v>
      </c>
      <c r="D430" s="598">
        <v>4</v>
      </c>
      <c r="E430" s="598" t="s">
        <v>284</v>
      </c>
      <c r="F430" s="599" t="s">
        <v>1939</v>
      </c>
      <c r="G430" s="43">
        <f>+[29]PPNE5!G430+[30]PPNE5!G430+[31]PPNE5!G430+[32]PPNE5!G430+[33]PPNE5!G430+[34]PPNE5!G430+[35]PPNE5!G430+[36]PPNE5!G430+[37]PPNE5!G430+[38]PPNE5!G430+[39]PPNE5!G430+[40]PPNE5!G430+[41]PPNE5!G430+[42]PPNE5!G430+[43]PPNE5!G430+[44]PPNE5!G430</f>
        <v>0</v>
      </c>
      <c r="H430" s="43">
        <f>+[29]PPNE5!H430+[30]PPNE5!H430+[31]PPNE5!H430+[32]PPNE5!H430+[33]PPNE5!H430+[34]PPNE5!H430+[35]PPNE5!H430+[36]PPNE5!H430+[37]PPNE5!H430+[38]PPNE5!H430+[39]PPNE5!H430+[40]PPNE5!H430+[41]PPNE5!H430+[42]PPNE5!H430+[43]PPNE5!H430+[44]PPNE5!H430</f>
        <v>0</v>
      </c>
      <c r="I430" s="43">
        <f>+[29]PPNE5!I430+[30]PPNE5!I430+[31]PPNE5!I430+[32]PPNE5!I430+[33]PPNE5!I430+[34]PPNE5!I430+[35]PPNE5!I430+[36]PPNE5!I430+[37]PPNE5!I430+[38]PPNE5!I430+[39]PPNE5!I430+[40]PPNE5!I430+[41]PPNE5!I430+[42]PPNE5!I430+[43]PPNE5!I430+[44]PPNE5!I430</f>
        <v>0</v>
      </c>
      <c r="J430" s="71">
        <f>SUBTOTAL(9,G430:I430)</f>
        <v>0</v>
      </c>
      <c r="K430" s="72">
        <f>IFERROR(J430/$J$18*100,"0.00")</f>
        <v>0</v>
      </c>
    </row>
    <row r="431" spans="1:11" ht="12.75" x14ac:dyDescent="0.2">
      <c r="A431" s="591">
        <v>2</v>
      </c>
      <c r="B431" s="592">
        <v>6</v>
      </c>
      <c r="C431" s="592">
        <v>3</v>
      </c>
      <c r="D431" s="592"/>
      <c r="E431" s="592"/>
      <c r="F431" s="593" t="s">
        <v>237</v>
      </c>
      <c r="G431" s="39">
        <f>+G432+G434+G436+G438</f>
        <v>0</v>
      </c>
      <c r="H431" s="39">
        <f>+H432+H434+H436+H438</f>
        <v>6663532</v>
      </c>
      <c r="I431" s="39">
        <f>+I432+I434+I436+I438</f>
        <v>0</v>
      </c>
      <c r="J431" s="39">
        <f>+J432+J434+J436+J438</f>
        <v>6663532</v>
      </c>
      <c r="K431" s="40">
        <f>+K432+K434+K436+K438</f>
        <v>0.23178441092776222</v>
      </c>
    </row>
    <row r="432" spans="1:11" ht="12.75" x14ac:dyDescent="0.2">
      <c r="A432" s="608">
        <v>2</v>
      </c>
      <c r="B432" s="595">
        <v>6</v>
      </c>
      <c r="C432" s="595">
        <v>3</v>
      </c>
      <c r="D432" s="595">
        <v>1</v>
      </c>
      <c r="E432" s="595"/>
      <c r="F432" s="622" t="s">
        <v>238</v>
      </c>
      <c r="G432" s="47">
        <f>+G433</f>
        <v>0</v>
      </c>
      <c r="H432" s="47">
        <f>+H433</f>
        <v>2600000</v>
      </c>
      <c r="I432" s="47">
        <f>+I433</f>
        <v>0</v>
      </c>
      <c r="J432" s="47">
        <f>+J433</f>
        <v>2600000</v>
      </c>
      <c r="K432" s="48">
        <f>+K433</f>
        <v>9.0438444418392799E-2</v>
      </c>
    </row>
    <row r="433" spans="1:11" ht="12.75" x14ac:dyDescent="0.2">
      <c r="A433" s="597">
        <v>2</v>
      </c>
      <c r="B433" s="598">
        <v>6</v>
      </c>
      <c r="C433" s="598">
        <v>3</v>
      </c>
      <c r="D433" s="598">
        <v>1</v>
      </c>
      <c r="E433" s="598" t="s">
        <v>284</v>
      </c>
      <c r="F433" s="599" t="s">
        <v>238</v>
      </c>
      <c r="G433" s="43">
        <f>+[29]PPNE5!G433+[30]PPNE5!G433+[31]PPNE5!G433+[32]PPNE5!G433+[33]PPNE5!G433+[34]PPNE5!G433+[35]PPNE5!G433+[36]PPNE5!G433+[37]PPNE5!G433+[38]PPNE5!G433+[39]PPNE5!G433+[40]PPNE5!G433+[41]PPNE5!G433+[42]PPNE5!G433+[43]PPNE5!G433+[44]PPNE5!G433</f>
        <v>0</v>
      </c>
      <c r="H433" s="43">
        <f>+[29]PPNE5!H433+[30]PPNE5!H433+[31]PPNE5!H433+[32]PPNE5!H433+[33]PPNE5!H433+[34]PPNE5!H433+[35]PPNE5!H433+[36]PPNE5!H433+[37]PPNE5!H433+[38]PPNE5!H433+[39]PPNE5!H433+[40]PPNE5!H433+[41]PPNE5!H433+[42]PPNE5!H433+[43]PPNE5!H433+[44]PPNE5!H433</f>
        <v>2600000</v>
      </c>
      <c r="I433" s="43">
        <f>+[29]PPNE5!I433+[30]PPNE5!I433+[31]PPNE5!I433+[32]PPNE5!I433+[33]PPNE5!I433+[34]PPNE5!I433+[35]PPNE5!I433+[36]PPNE5!I433+[37]PPNE5!I433+[38]PPNE5!I433+[39]PPNE5!I433+[40]PPNE5!I433+[41]PPNE5!I433+[42]PPNE5!I433+[43]PPNE5!I433+[44]PPNE5!I433</f>
        <v>0</v>
      </c>
      <c r="J433" s="71">
        <f>SUBTOTAL(9,G433:I433)</f>
        <v>2600000</v>
      </c>
      <c r="K433" s="72">
        <f>IFERROR(J433/$J$18*100,"0.00")</f>
        <v>9.0438444418392799E-2</v>
      </c>
    </row>
    <row r="434" spans="1:11" ht="12.75" x14ac:dyDescent="0.2">
      <c r="A434" s="594">
        <v>2</v>
      </c>
      <c r="B434" s="595">
        <v>6</v>
      </c>
      <c r="C434" s="595">
        <v>3</v>
      </c>
      <c r="D434" s="595">
        <v>2</v>
      </c>
      <c r="E434" s="595"/>
      <c r="F434" s="602" t="s">
        <v>239</v>
      </c>
      <c r="G434" s="47">
        <f>+G435</f>
        <v>0</v>
      </c>
      <c r="H434" s="47">
        <f>+H435</f>
        <v>0</v>
      </c>
      <c r="I434" s="47">
        <f>+I435</f>
        <v>0</v>
      </c>
      <c r="J434" s="47">
        <f>+J435</f>
        <v>0</v>
      </c>
      <c r="K434" s="48">
        <f>+K435</f>
        <v>0</v>
      </c>
    </row>
    <row r="435" spans="1:11" ht="12.75" x14ac:dyDescent="0.2">
      <c r="A435" s="606">
        <v>2</v>
      </c>
      <c r="B435" s="598">
        <v>6</v>
      </c>
      <c r="C435" s="598">
        <v>3</v>
      </c>
      <c r="D435" s="598">
        <v>2</v>
      </c>
      <c r="E435" s="598" t="s">
        <v>284</v>
      </c>
      <c r="F435" s="601" t="s">
        <v>239</v>
      </c>
      <c r="G435" s="43">
        <f>+[29]PPNE5!G435+[30]PPNE5!G435+[31]PPNE5!G435+[32]PPNE5!G435+[33]PPNE5!G435+[34]PPNE5!G435+[35]PPNE5!G435+[36]PPNE5!G435+[37]PPNE5!G435+[38]PPNE5!G435+[39]PPNE5!G435+[40]PPNE5!G435+[41]PPNE5!G435+[42]PPNE5!G435+[43]PPNE5!G435+[44]PPNE5!G435</f>
        <v>0</v>
      </c>
      <c r="H435" s="43">
        <f>+[29]PPNE5!H435+[30]PPNE5!H435+[31]PPNE5!H435+[32]PPNE5!H435+[33]PPNE5!H435+[34]PPNE5!H435+[35]PPNE5!H435+[36]PPNE5!H435+[37]PPNE5!H435+[38]PPNE5!H435+[39]PPNE5!H435+[40]PPNE5!H435+[41]PPNE5!H435+[42]PPNE5!H435+[43]PPNE5!H435+[44]PPNE5!H435</f>
        <v>0</v>
      </c>
      <c r="I435" s="43">
        <f>+[29]PPNE5!I435+[30]PPNE5!I435+[31]PPNE5!I435+[32]PPNE5!I435+[33]PPNE5!I435+[34]PPNE5!I435+[35]PPNE5!I435+[36]PPNE5!I435+[37]PPNE5!I435+[38]PPNE5!I435+[39]PPNE5!I435+[40]PPNE5!I435+[41]PPNE5!I435+[42]PPNE5!I435+[43]PPNE5!I435+[44]PPNE5!I435</f>
        <v>0</v>
      </c>
      <c r="J435" s="71">
        <f>SUBTOTAL(9,G435:I435)</f>
        <v>0</v>
      </c>
      <c r="K435" s="72">
        <f>IFERROR(J435/$J$18*100,"0.00")</f>
        <v>0</v>
      </c>
    </row>
    <row r="436" spans="1:11" ht="12.75" x14ac:dyDescent="0.2">
      <c r="A436" s="594">
        <v>2</v>
      </c>
      <c r="B436" s="595">
        <v>6</v>
      </c>
      <c r="C436" s="595">
        <v>3</v>
      </c>
      <c r="D436" s="595">
        <v>3</v>
      </c>
      <c r="E436" s="595"/>
      <c r="F436" s="602" t="s">
        <v>240</v>
      </c>
      <c r="G436" s="47">
        <f>+G437</f>
        <v>0</v>
      </c>
      <c r="H436" s="47">
        <f>+H437</f>
        <v>0</v>
      </c>
      <c r="I436" s="47">
        <f>+I437</f>
        <v>0</v>
      </c>
      <c r="J436" s="47">
        <f>+J437</f>
        <v>0</v>
      </c>
      <c r="K436" s="48">
        <f>+K437</f>
        <v>0</v>
      </c>
    </row>
    <row r="437" spans="1:11" ht="12.75" x14ac:dyDescent="0.2">
      <c r="A437" s="606">
        <v>2</v>
      </c>
      <c r="B437" s="598">
        <v>6</v>
      </c>
      <c r="C437" s="598">
        <v>3</v>
      </c>
      <c r="D437" s="598">
        <v>3</v>
      </c>
      <c r="E437" s="598" t="s">
        <v>284</v>
      </c>
      <c r="F437" s="601" t="s">
        <v>240</v>
      </c>
      <c r="G437" s="43">
        <f>+[29]PPNE5!G437+[30]PPNE5!G437+[31]PPNE5!G437+[32]PPNE5!G437+[33]PPNE5!G437+[34]PPNE5!G437+[35]PPNE5!G437+[36]PPNE5!G437+[37]PPNE5!G437+[38]PPNE5!G437+[39]PPNE5!G437+[40]PPNE5!G437+[41]PPNE5!G437+[42]PPNE5!G437+[43]PPNE5!G437+[44]PPNE5!G437</f>
        <v>0</v>
      </c>
      <c r="H437" s="43">
        <f>+[29]PPNE5!H437+[30]PPNE5!H437+[31]PPNE5!H437+[32]PPNE5!H437+[33]PPNE5!H437+[34]PPNE5!H437+[35]PPNE5!H437+[36]PPNE5!H437+[37]PPNE5!H437+[38]PPNE5!H437+[39]PPNE5!H437+[40]PPNE5!H437+[41]PPNE5!H437+[42]PPNE5!H437+[43]PPNE5!H437+[44]PPNE5!H437</f>
        <v>0</v>
      </c>
      <c r="I437" s="43">
        <f>+[29]PPNE5!I437+[30]PPNE5!I437+[31]PPNE5!I437+[32]PPNE5!I437+[33]PPNE5!I437+[34]PPNE5!I437+[35]PPNE5!I437+[36]PPNE5!I437+[37]PPNE5!I437+[38]PPNE5!I437+[39]PPNE5!I437+[40]PPNE5!I437+[41]PPNE5!I437+[42]PPNE5!I437+[43]PPNE5!I437+[44]PPNE5!I437</f>
        <v>0</v>
      </c>
      <c r="J437" s="71">
        <f>SUBTOTAL(9,G437:I437)</f>
        <v>0</v>
      </c>
      <c r="K437" s="72">
        <f>IFERROR(J437/$J$18*100,"0.00")</f>
        <v>0</v>
      </c>
    </row>
    <row r="438" spans="1:11" ht="12.75" x14ac:dyDescent="0.2">
      <c r="A438" s="594">
        <v>2</v>
      </c>
      <c r="B438" s="595">
        <v>6</v>
      </c>
      <c r="C438" s="595">
        <v>3</v>
      </c>
      <c r="D438" s="595">
        <v>4</v>
      </c>
      <c r="E438" s="595"/>
      <c r="F438" s="602" t="s">
        <v>241</v>
      </c>
      <c r="G438" s="47">
        <f>+G439</f>
        <v>0</v>
      </c>
      <c r="H438" s="47">
        <f>+H439</f>
        <v>4063532</v>
      </c>
      <c r="I438" s="47">
        <f>+I439</f>
        <v>0</v>
      </c>
      <c r="J438" s="47">
        <f>+J439</f>
        <v>4063532</v>
      </c>
      <c r="K438" s="48">
        <f>+K439</f>
        <v>0.14134596650936943</v>
      </c>
    </row>
    <row r="439" spans="1:11" ht="12.75" x14ac:dyDescent="0.2">
      <c r="A439" s="606">
        <v>2</v>
      </c>
      <c r="B439" s="598">
        <v>6</v>
      </c>
      <c r="C439" s="598">
        <v>3</v>
      </c>
      <c r="D439" s="598">
        <v>4</v>
      </c>
      <c r="E439" s="598" t="s">
        <v>284</v>
      </c>
      <c r="F439" s="601" t="s">
        <v>241</v>
      </c>
      <c r="G439" s="43">
        <f>+[29]PPNE5!G439+[30]PPNE5!G439+[31]PPNE5!G439+[32]PPNE5!G439+[33]PPNE5!G439+[34]PPNE5!G439+[35]PPNE5!G439+[36]PPNE5!G439+[37]PPNE5!G439+[38]PPNE5!G439+[39]PPNE5!G439+[40]PPNE5!G439+[41]PPNE5!G439+[42]PPNE5!G439+[43]PPNE5!G439+[44]PPNE5!G439</f>
        <v>0</v>
      </c>
      <c r="H439" s="43">
        <f>+[29]PPNE5!H439+[30]PPNE5!H439+[31]PPNE5!H439+[32]PPNE5!H439+[33]PPNE5!H439+[34]PPNE5!H439+[35]PPNE5!H439+[36]PPNE5!H439+[37]PPNE5!H439+[38]PPNE5!H439+[39]PPNE5!H439+[40]PPNE5!H439+[41]PPNE5!H439+[42]PPNE5!H439+[43]PPNE5!H439+[44]PPNE5!H439</f>
        <v>4063532</v>
      </c>
      <c r="I439" s="43">
        <f>+[29]PPNE5!I439+[30]PPNE5!I439+[31]PPNE5!I439+[32]PPNE5!I439+[33]PPNE5!I439+[34]PPNE5!I439+[35]PPNE5!I439+[36]PPNE5!I439+[37]PPNE5!I439+[38]PPNE5!I439+[39]PPNE5!I439+[40]PPNE5!I439+[41]PPNE5!I439+[42]PPNE5!I439+[43]PPNE5!I439+[44]PPNE5!I439</f>
        <v>0</v>
      </c>
      <c r="J439" s="71">
        <f>SUBTOTAL(9,G439:I439)</f>
        <v>4063532</v>
      </c>
      <c r="K439" s="72">
        <f>IFERROR(J439/$J$18*100,"0.00")</f>
        <v>0.14134596650936943</v>
      </c>
    </row>
    <row r="440" spans="1:11" ht="12.75" x14ac:dyDescent="0.2">
      <c r="A440" s="591">
        <v>2</v>
      </c>
      <c r="B440" s="592">
        <v>6</v>
      </c>
      <c r="C440" s="592">
        <v>4</v>
      </c>
      <c r="D440" s="592"/>
      <c r="E440" s="592"/>
      <c r="F440" s="593" t="s">
        <v>242</v>
      </c>
      <c r="G440" s="39">
        <f>+G441+G443+G445</f>
        <v>0</v>
      </c>
      <c r="H440" s="39">
        <f>+H441+H443+H445</f>
        <v>924000</v>
      </c>
      <c r="I440" s="39">
        <f>+I441+I443+I445</f>
        <v>0</v>
      </c>
      <c r="J440" s="39">
        <f>+J441+J443+J445</f>
        <v>924000</v>
      </c>
      <c r="K440" s="40">
        <f>+K441+K443+K445</f>
        <v>3.2140431785613439E-2</v>
      </c>
    </row>
    <row r="441" spans="1:11" ht="12.75" x14ac:dyDescent="0.2">
      <c r="A441" s="594">
        <v>2</v>
      </c>
      <c r="B441" s="595">
        <v>6</v>
      </c>
      <c r="C441" s="595">
        <v>4</v>
      </c>
      <c r="D441" s="595">
        <v>1</v>
      </c>
      <c r="E441" s="595"/>
      <c r="F441" s="602" t="s">
        <v>243</v>
      </c>
      <c r="G441" s="47">
        <f>+G442</f>
        <v>0</v>
      </c>
      <c r="H441" s="47">
        <f>+H442</f>
        <v>0</v>
      </c>
      <c r="I441" s="47">
        <f>+I442</f>
        <v>0</v>
      </c>
      <c r="J441" s="47">
        <f>+J442</f>
        <v>0</v>
      </c>
      <c r="K441" s="48">
        <f>+K442</f>
        <v>0</v>
      </c>
    </row>
    <row r="442" spans="1:11" ht="12.75" x14ac:dyDescent="0.2">
      <c r="A442" s="606">
        <v>2</v>
      </c>
      <c r="B442" s="598">
        <v>6</v>
      </c>
      <c r="C442" s="598">
        <v>4</v>
      </c>
      <c r="D442" s="598">
        <v>1</v>
      </c>
      <c r="E442" s="598" t="s">
        <v>284</v>
      </c>
      <c r="F442" s="601" t="s">
        <v>243</v>
      </c>
      <c r="G442" s="43">
        <f>+[29]PPNE5!G442+[30]PPNE5!G442+[31]PPNE5!G442+[32]PPNE5!G442+[33]PPNE5!G442+[34]PPNE5!G442+[35]PPNE5!G442+[36]PPNE5!G442+[37]PPNE5!G442+[38]PPNE5!G442+[39]PPNE5!G442+[40]PPNE5!G442+[41]PPNE5!G442+[42]PPNE5!G442+[43]PPNE5!G442+[44]PPNE5!G442</f>
        <v>0</v>
      </c>
      <c r="H442" s="43">
        <f>+[29]PPNE5!H442+[30]PPNE5!H442+[31]PPNE5!H442+[32]PPNE5!H442+[33]PPNE5!H442+[34]PPNE5!H442+[35]PPNE5!H442+[36]PPNE5!H442+[37]PPNE5!H442+[38]PPNE5!H442+[39]PPNE5!H442+[40]PPNE5!H442+[41]PPNE5!H442+[42]PPNE5!H442+[43]PPNE5!H442+[44]PPNE5!H442</f>
        <v>0</v>
      </c>
      <c r="I442" s="43">
        <f>+[29]PPNE5!I442+[30]PPNE5!I442+[31]PPNE5!I442+[32]PPNE5!I442+[33]PPNE5!I442+[34]PPNE5!I442+[35]PPNE5!I442+[36]PPNE5!I442+[37]PPNE5!I442+[38]PPNE5!I442+[39]PPNE5!I442+[40]PPNE5!I442+[41]PPNE5!I442+[42]PPNE5!I442+[43]PPNE5!I442+[44]PPNE5!I442</f>
        <v>0</v>
      </c>
      <c r="J442" s="71">
        <f>SUBTOTAL(9,G442:I442)</f>
        <v>0</v>
      </c>
      <c r="K442" s="72">
        <f>IFERROR(J442/$J$18*100,"0.00")</f>
        <v>0</v>
      </c>
    </row>
    <row r="443" spans="1:11" ht="12.75" x14ac:dyDescent="0.2">
      <c r="A443" s="594">
        <v>2</v>
      </c>
      <c r="B443" s="595">
        <v>6</v>
      </c>
      <c r="C443" s="595">
        <v>4</v>
      </c>
      <c r="D443" s="595">
        <v>2</v>
      </c>
      <c r="E443" s="595"/>
      <c r="F443" s="602" t="s">
        <v>244</v>
      </c>
      <c r="G443" s="47">
        <f>+G444</f>
        <v>0</v>
      </c>
      <c r="H443" s="47">
        <f>+H444</f>
        <v>846000</v>
      </c>
      <c r="I443" s="47">
        <f>+I444</f>
        <v>0</v>
      </c>
      <c r="J443" s="47">
        <f>+J444</f>
        <v>846000</v>
      </c>
      <c r="K443" s="48">
        <f>+K444</f>
        <v>2.9427278453061655E-2</v>
      </c>
    </row>
    <row r="444" spans="1:11" ht="12.75" x14ac:dyDescent="0.2">
      <c r="A444" s="606">
        <v>2</v>
      </c>
      <c r="B444" s="598">
        <v>6</v>
      </c>
      <c r="C444" s="598">
        <v>4</v>
      </c>
      <c r="D444" s="598">
        <v>2</v>
      </c>
      <c r="E444" s="598" t="s">
        <v>284</v>
      </c>
      <c r="F444" s="601" t="s">
        <v>244</v>
      </c>
      <c r="G444" s="43">
        <f>+[29]PPNE5!G444+[30]PPNE5!G444+[31]PPNE5!G444+[32]PPNE5!G444+[33]PPNE5!G444+[34]PPNE5!G444+[35]PPNE5!G444+[36]PPNE5!G444+[37]PPNE5!G444+[38]PPNE5!G444+[39]PPNE5!G444+[40]PPNE5!G444+[41]PPNE5!G444+[42]PPNE5!G444+[43]PPNE5!G444+[44]PPNE5!G444</f>
        <v>0</v>
      </c>
      <c r="H444" s="43">
        <f>+[29]PPNE5!H444+[30]PPNE5!H444+[31]PPNE5!H444+[32]PPNE5!H444+[33]PPNE5!H444+[34]PPNE5!H444+[35]PPNE5!H444+[36]PPNE5!H444+[37]PPNE5!H444+[38]PPNE5!H444+[39]PPNE5!H444+[40]PPNE5!H444+[41]PPNE5!H444+[42]PPNE5!H444+[43]PPNE5!H444+[44]PPNE5!H444</f>
        <v>846000</v>
      </c>
      <c r="I444" s="43">
        <f>+[29]PPNE5!I444+[30]PPNE5!I444+[31]PPNE5!I444+[32]PPNE5!I444+[33]PPNE5!I444+[34]PPNE5!I444+[35]PPNE5!I444+[36]PPNE5!I444+[37]PPNE5!I444+[38]PPNE5!I444+[39]PPNE5!I444+[40]PPNE5!I444+[41]PPNE5!I444+[42]PPNE5!I444+[43]PPNE5!I444+[44]PPNE5!I444</f>
        <v>0</v>
      </c>
      <c r="J444" s="71">
        <f>SUBTOTAL(9,G444:I444)</f>
        <v>846000</v>
      </c>
      <c r="K444" s="72">
        <f>IFERROR(J444/$J$18*100,"0.00")</f>
        <v>2.9427278453061655E-2</v>
      </c>
    </row>
    <row r="445" spans="1:11" ht="12.75" x14ac:dyDescent="0.2">
      <c r="A445" s="594">
        <v>2</v>
      </c>
      <c r="B445" s="595">
        <v>6</v>
      </c>
      <c r="C445" s="595">
        <v>4</v>
      </c>
      <c r="D445" s="595">
        <v>8</v>
      </c>
      <c r="E445" s="595"/>
      <c r="F445" s="602" t="s">
        <v>245</v>
      </c>
      <c r="G445" s="47">
        <f>+G446</f>
        <v>0</v>
      </c>
      <c r="H445" s="47">
        <f>+H446</f>
        <v>78000</v>
      </c>
      <c r="I445" s="47">
        <f>+I446</f>
        <v>0</v>
      </c>
      <c r="J445" s="47">
        <f>+J446</f>
        <v>78000</v>
      </c>
      <c r="K445" s="48">
        <f>+K446</f>
        <v>2.7131533325517841E-3</v>
      </c>
    </row>
    <row r="446" spans="1:11" ht="12.75" x14ac:dyDescent="0.2">
      <c r="A446" s="606">
        <v>2</v>
      </c>
      <c r="B446" s="598">
        <v>6</v>
      </c>
      <c r="C446" s="598">
        <v>4</v>
      </c>
      <c r="D446" s="598">
        <v>8</v>
      </c>
      <c r="E446" s="598" t="s">
        <v>284</v>
      </c>
      <c r="F446" s="601" t="s">
        <v>245</v>
      </c>
      <c r="G446" s="43">
        <f>+[29]PPNE5!G446+[30]PPNE5!G446+[31]PPNE5!G446+[32]PPNE5!G446+[33]PPNE5!G446+[34]PPNE5!G446+[35]PPNE5!G446+[36]PPNE5!G446+[37]PPNE5!G446+[38]PPNE5!G446+[39]PPNE5!G446+[40]PPNE5!G446+[41]PPNE5!G446+[42]PPNE5!G446+[43]PPNE5!G446+[44]PPNE5!G446</f>
        <v>0</v>
      </c>
      <c r="H446" s="43">
        <f>+[29]PPNE5!H446+[30]PPNE5!H446+[31]PPNE5!H446+[32]PPNE5!H446+[33]PPNE5!H446+[34]PPNE5!H446+[35]PPNE5!H446+[36]PPNE5!H446+[37]PPNE5!H446+[38]PPNE5!H446+[39]PPNE5!H446+[40]PPNE5!H446+[41]PPNE5!H446+[42]PPNE5!H446+[43]PPNE5!H446+[44]PPNE5!H446</f>
        <v>78000</v>
      </c>
      <c r="I446" s="43">
        <f>+[29]PPNE5!I446+[30]PPNE5!I446+[31]PPNE5!I446+[32]PPNE5!I446+[33]PPNE5!I446+[34]PPNE5!I446+[35]PPNE5!I446+[36]PPNE5!I446+[37]PPNE5!I446+[38]PPNE5!I446+[39]PPNE5!I446+[40]PPNE5!I446+[41]PPNE5!I446+[42]PPNE5!I446+[43]PPNE5!I446+[44]PPNE5!I446</f>
        <v>0</v>
      </c>
      <c r="J446" s="71">
        <f>SUBTOTAL(9,G446:I446)</f>
        <v>78000</v>
      </c>
      <c r="K446" s="72">
        <f>IFERROR(J446/$J$18*100,"0.00")</f>
        <v>2.7131533325517841E-3</v>
      </c>
    </row>
    <row r="447" spans="1:11" ht="12.75" x14ac:dyDescent="0.2">
      <c r="A447" s="591">
        <v>2</v>
      </c>
      <c r="B447" s="592">
        <v>6</v>
      </c>
      <c r="C447" s="592">
        <v>5</v>
      </c>
      <c r="D447" s="592"/>
      <c r="E447" s="592"/>
      <c r="F447" s="593" t="s">
        <v>246</v>
      </c>
      <c r="G447" s="39">
        <f>+G448+G450+G452+G454+G456+G458+G460</f>
        <v>0</v>
      </c>
      <c r="H447" s="39">
        <f>+H448+H450+H452+H454+H456+H458+H460</f>
        <v>3905972</v>
      </c>
      <c r="I447" s="39">
        <f>+I448+I450+I452+I454+I456+I458+I460</f>
        <v>0</v>
      </c>
      <c r="J447" s="39">
        <f>+J448+J450+J452+J454+J456+J458+J460</f>
        <v>3905972</v>
      </c>
      <c r="K447" s="40">
        <f>+K448+K450+K452+K454+K456+K458+K460</f>
        <v>0.13586539677761483</v>
      </c>
    </row>
    <row r="448" spans="1:11" ht="12.75" x14ac:dyDescent="0.2">
      <c r="A448" s="594">
        <v>2</v>
      </c>
      <c r="B448" s="595">
        <v>6</v>
      </c>
      <c r="C448" s="595">
        <v>5</v>
      </c>
      <c r="D448" s="595">
        <v>2</v>
      </c>
      <c r="E448" s="595"/>
      <c r="F448" s="602" t="s">
        <v>247</v>
      </c>
      <c r="G448" s="47">
        <f>+G449</f>
        <v>0</v>
      </c>
      <c r="H448" s="47">
        <f>+H449</f>
        <v>3074532</v>
      </c>
      <c r="I448" s="47">
        <f>+I449</f>
        <v>0</v>
      </c>
      <c r="J448" s="47">
        <f>+J449</f>
        <v>3074532</v>
      </c>
      <c r="K448" s="48">
        <f>+K449</f>
        <v>0.10694457361329616</v>
      </c>
    </row>
    <row r="449" spans="1:11" ht="12.75" x14ac:dyDescent="0.2">
      <c r="A449" s="597">
        <v>2</v>
      </c>
      <c r="B449" s="598">
        <v>6</v>
      </c>
      <c r="C449" s="598">
        <v>5</v>
      </c>
      <c r="D449" s="598">
        <v>2</v>
      </c>
      <c r="E449" s="598" t="s">
        <v>284</v>
      </c>
      <c r="F449" s="601" t="s">
        <v>247</v>
      </c>
      <c r="G449" s="43">
        <f>+[29]PPNE5!G449+[30]PPNE5!G449+[31]PPNE5!G449+[32]PPNE5!G449+[33]PPNE5!G449+[34]PPNE5!G449+[35]PPNE5!G449+[36]PPNE5!G449+[37]PPNE5!G449+[38]PPNE5!G449+[39]PPNE5!G449+[40]PPNE5!G449+[41]PPNE5!G449+[42]PPNE5!G449+[43]PPNE5!G449+[44]PPNE5!G449</f>
        <v>0</v>
      </c>
      <c r="H449" s="43">
        <f>+[29]PPNE5!H449+[30]PPNE5!H449+[31]PPNE5!H449+[32]PPNE5!H449+[33]PPNE5!H449+[34]PPNE5!H449+[35]PPNE5!H449+[36]PPNE5!H449+[37]PPNE5!H449+[38]PPNE5!H449+[39]PPNE5!H449+[40]PPNE5!H449+[41]PPNE5!H449+[42]PPNE5!H449+[43]PPNE5!H449+[44]PPNE5!H449</f>
        <v>3074532</v>
      </c>
      <c r="I449" s="43">
        <f>+[29]PPNE5!I449+[30]PPNE5!I449+[31]PPNE5!I449+[32]PPNE5!I449+[33]PPNE5!I449+[34]PPNE5!I449+[35]PPNE5!I449+[36]PPNE5!I449+[37]PPNE5!I449+[38]PPNE5!I449+[39]PPNE5!I449+[40]PPNE5!I449+[41]PPNE5!I449+[42]PPNE5!I449+[43]PPNE5!I449+[44]PPNE5!I449</f>
        <v>0</v>
      </c>
      <c r="J449" s="71">
        <f>SUBTOTAL(9,G449:I449)</f>
        <v>3074532</v>
      </c>
      <c r="K449" s="72">
        <f>IFERROR(J449/$J$18*100,"0.00")</f>
        <v>0.10694457361329616</v>
      </c>
    </row>
    <row r="450" spans="1:11" ht="12.75" x14ac:dyDescent="0.2">
      <c r="A450" s="594">
        <v>2</v>
      </c>
      <c r="B450" s="595">
        <v>6</v>
      </c>
      <c r="C450" s="595">
        <v>5</v>
      </c>
      <c r="D450" s="595">
        <v>3</v>
      </c>
      <c r="E450" s="595"/>
      <c r="F450" s="602" t="s">
        <v>248</v>
      </c>
      <c r="G450" s="47">
        <f>+G451</f>
        <v>0</v>
      </c>
      <c r="H450" s="47">
        <f>+H451</f>
        <v>0</v>
      </c>
      <c r="I450" s="47">
        <f>+I451</f>
        <v>0</v>
      </c>
      <c r="J450" s="47">
        <f>+J451</f>
        <v>0</v>
      </c>
      <c r="K450" s="48">
        <f>+K451</f>
        <v>0</v>
      </c>
    </row>
    <row r="451" spans="1:11" ht="12.75" x14ac:dyDescent="0.2">
      <c r="A451" s="597">
        <v>2</v>
      </c>
      <c r="B451" s="598">
        <v>6</v>
      </c>
      <c r="C451" s="598">
        <v>5</v>
      </c>
      <c r="D451" s="598">
        <v>3</v>
      </c>
      <c r="E451" s="598" t="s">
        <v>284</v>
      </c>
      <c r="F451" s="601" t="s">
        <v>248</v>
      </c>
      <c r="G451" s="43">
        <f>+[29]PPNE5!G451+[30]PPNE5!G451+[31]PPNE5!G451+[32]PPNE5!G451+[33]PPNE5!G451+[34]PPNE5!G451+[35]PPNE5!G451+[36]PPNE5!G451+[37]PPNE5!G451+[38]PPNE5!G451+[39]PPNE5!G451+[40]PPNE5!G451+[41]PPNE5!G451+[42]PPNE5!G451+[43]PPNE5!G451+[44]PPNE5!G451</f>
        <v>0</v>
      </c>
      <c r="H451" s="43">
        <f>+[29]PPNE5!H451+[30]PPNE5!H451+[31]PPNE5!H451+[32]PPNE5!H451+[33]PPNE5!H451+[34]PPNE5!H451+[35]PPNE5!H451+[36]PPNE5!H451+[37]PPNE5!H451+[38]PPNE5!H451+[39]PPNE5!H451+[40]PPNE5!H451+[41]PPNE5!H451+[42]PPNE5!H451+[43]PPNE5!H451+[44]PPNE5!H451</f>
        <v>0</v>
      </c>
      <c r="I451" s="43">
        <f>+[29]PPNE5!I451+[30]PPNE5!I451+[31]PPNE5!I451+[32]PPNE5!I451+[33]PPNE5!I451+[34]PPNE5!I451+[35]PPNE5!I451+[36]PPNE5!I451+[37]PPNE5!I451+[38]PPNE5!I451+[39]PPNE5!I451+[40]PPNE5!I451+[41]PPNE5!I451+[42]PPNE5!I451+[43]PPNE5!I451+[44]PPNE5!I451</f>
        <v>0</v>
      </c>
      <c r="J451" s="71">
        <f>SUBTOTAL(9,G451:I451)</f>
        <v>0</v>
      </c>
      <c r="K451" s="72">
        <f>IFERROR(J451/$J$18*100,"0.00")</f>
        <v>0</v>
      </c>
    </row>
    <row r="452" spans="1:11" ht="12.75" x14ac:dyDescent="0.2">
      <c r="A452" s="594">
        <v>2</v>
      </c>
      <c r="B452" s="595">
        <v>6</v>
      </c>
      <c r="C452" s="595">
        <v>5</v>
      </c>
      <c r="D452" s="595">
        <v>4</v>
      </c>
      <c r="E452" s="595"/>
      <c r="F452" s="602" t="s">
        <v>1941</v>
      </c>
      <c r="G452" s="47">
        <f>+G453</f>
        <v>0</v>
      </c>
      <c r="H452" s="47">
        <f>+H453</f>
        <v>65000</v>
      </c>
      <c r="I452" s="47">
        <f>+I453</f>
        <v>0</v>
      </c>
      <c r="J452" s="47">
        <f>+J453</f>
        <v>65000</v>
      </c>
      <c r="K452" s="48">
        <f>+K453</f>
        <v>2.2609611104598198E-3</v>
      </c>
    </row>
    <row r="453" spans="1:11" ht="12.75" x14ac:dyDescent="0.2">
      <c r="A453" s="597">
        <v>2</v>
      </c>
      <c r="B453" s="598">
        <v>6</v>
      </c>
      <c r="C453" s="598">
        <v>5</v>
      </c>
      <c r="D453" s="598">
        <v>4</v>
      </c>
      <c r="E453" s="598" t="s">
        <v>284</v>
      </c>
      <c r="F453" s="601" t="s">
        <v>1941</v>
      </c>
      <c r="G453" s="43">
        <f>+[29]PPNE5!G453+[30]PPNE5!G453+[31]PPNE5!G453+[32]PPNE5!G453+[33]PPNE5!G453+[34]PPNE5!G453+[35]PPNE5!G453+[36]PPNE5!G453+[37]PPNE5!G453+[38]PPNE5!G453+[39]PPNE5!G453+[40]PPNE5!G453+[41]PPNE5!G453+[42]PPNE5!G453+[43]PPNE5!G453+[44]PPNE5!G453</f>
        <v>0</v>
      </c>
      <c r="H453" s="43">
        <f>+[29]PPNE5!H453+[30]PPNE5!H453+[31]PPNE5!H453+[32]PPNE5!H453+[33]PPNE5!H453+[34]PPNE5!H453+[35]PPNE5!H453+[36]PPNE5!H453+[37]PPNE5!H453+[38]PPNE5!H453+[39]PPNE5!H453+[40]PPNE5!H453+[41]PPNE5!H453+[42]PPNE5!H453+[43]PPNE5!H453+[44]PPNE5!H453</f>
        <v>65000</v>
      </c>
      <c r="I453" s="43">
        <f>+[29]PPNE5!I453+[30]PPNE5!I453+[31]PPNE5!I453+[32]PPNE5!I453+[33]PPNE5!I453+[34]PPNE5!I453+[35]PPNE5!I453+[36]PPNE5!I453+[37]PPNE5!I453+[38]PPNE5!I453+[39]PPNE5!I453+[40]PPNE5!I453+[41]PPNE5!I453+[42]PPNE5!I453+[43]PPNE5!I453+[44]PPNE5!I453</f>
        <v>0</v>
      </c>
      <c r="J453" s="71">
        <f>SUBTOTAL(9,G453:I453)</f>
        <v>65000</v>
      </c>
      <c r="K453" s="72">
        <f>IFERROR(J453/$J$18*100,"0.00")</f>
        <v>2.2609611104598198E-3</v>
      </c>
    </row>
    <row r="454" spans="1:11" ht="12.75" x14ac:dyDescent="0.2">
      <c r="A454" s="594">
        <v>2</v>
      </c>
      <c r="B454" s="595">
        <v>6</v>
      </c>
      <c r="C454" s="595">
        <v>5</v>
      </c>
      <c r="D454" s="595">
        <v>5</v>
      </c>
      <c r="E454" s="595"/>
      <c r="F454" s="602" t="s">
        <v>249</v>
      </c>
      <c r="G454" s="47">
        <f>+G455</f>
        <v>0</v>
      </c>
      <c r="H454" s="47">
        <f>+H455</f>
        <v>0</v>
      </c>
      <c r="I454" s="47">
        <f>+I455</f>
        <v>0</v>
      </c>
      <c r="J454" s="47">
        <f>+J455</f>
        <v>0</v>
      </c>
      <c r="K454" s="48">
        <f>+K455</f>
        <v>0</v>
      </c>
    </row>
    <row r="455" spans="1:11" ht="12.75" x14ac:dyDescent="0.2">
      <c r="A455" s="597">
        <v>2</v>
      </c>
      <c r="B455" s="598">
        <v>6</v>
      </c>
      <c r="C455" s="598">
        <v>5</v>
      </c>
      <c r="D455" s="598">
        <v>5</v>
      </c>
      <c r="E455" s="598" t="s">
        <v>284</v>
      </c>
      <c r="F455" s="601" t="s">
        <v>249</v>
      </c>
      <c r="G455" s="43">
        <f>+[29]PPNE5!G455+[30]PPNE5!G455+[31]PPNE5!G455+[32]PPNE5!G455+[33]PPNE5!G455+[34]PPNE5!G455+[35]PPNE5!G455+[36]PPNE5!G455+[37]PPNE5!G455+[38]PPNE5!G455+[39]PPNE5!G455+[40]PPNE5!G455+[41]PPNE5!G455+[42]PPNE5!G455+[43]PPNE5!G455+[44]PPNE5!G455</f>
        <v>0</v>
      </c>
      <c r="H455" s="43">
        <f>+[29]PPNE5!H455+[30]PPNE5!H455+[31]PPNE5!H455+[32]PPNE5!H455+[33]PPNE5!H455+[34]PPNE5!H455+[35]PPNE5!H455+[36]PPNE5!H455+[37]PPNE5!H455+[38]PPNE5!H455+[39]PPNE5!H455+[40]PPNE5!H455+[41]PPNE5!H455+[42]PPNE5!H455+[43]PPNE5!H455+[44]PPNE5!H455</f>
        <v>0</v>
      </c>
      <c r="I455" s="43">
        <f>+[29]PPNE5!I455+[30]PPNE5!I455+[31]PPNE5!I455+[32]PPNE5!I455+[33]PPNE5!I455+[34]PPNE5!I455+[35]PPNE5!I455+[36]PPNE5!I455+[37]PPNE5!I455+[38]PPNE5!I455+[39]PPNE5!I455+[40]PPNE5!I455+[41]PPNE5!I455+[42]PPNE5!I455+[43]PPNE5!I455+[44]PPNE5!I455</f>
        <v>0</v>
      </c>
      <c r="J455" s="71">
        <f>SUBTOTAL(9,G455:I455)</f>
        <v>0</v>
      </c>
      <c r="K455" s="72">
        <f>IFERROR(J455/$J$18*100,"0.00")</f>
        <v>0</v>
      </c>
    </row>
    <row r="456" spans="1:11" ht="12.75" x14ac:dyDescent="0.2">
      <c r="A456" s="594">
        <v>2</v>
      </c>
      <c r="B456" s="595">
        <v>6</v>
      </c>
      <c r="C456" s="595">
        <v>5</v>
      </c>
      <c r="D456" s="595">
        <v>6</v>
      </c>
      <c r="E456" s="595"/>
      <c r="F456" s="602" t="s">
        <v>250</v>
      </c>
      <c r="G456" s="47">
        <f>+G457</f>
        <v>0</v>
      </c>
      <c r="H456" s="47">
        <f>+H457</f>
        <v>0</v>
      </c>
      <c r="I456" s="47">
        <f>+I457</f>
        <v>0</v>
      </c>
      <c r="J456" s="47">
        <f>+J457</f>
        <v>0</v>
      </c>
      <c r="K456" s="48">
        <f>+K457</f>
        <v>0</v>
      </c>
    </row>
    <row r="457" spans="1:11" ht="12.75" x14ac:dyDescent="0.2">
      <c r="A457" s="597">
        <v>2</v>
      </c>
      <c r="B457" s="598">
        <v>6</v>
      </c>
      <c r="C457" s="598">
        <v>5</v>
      </c>
      <c r="D457" s="598">
        <v>6</v>
      </c>
      <c r="E457" s="598" t="s">
        <v>284</v>
      </c>
      <c r="F457" s="601" t="s">
        <v>250</v>
      </c>
      <c r="G457" s="43">
        <f>+[29]PPNE5!G457+[30]PPNE5!G457+[31]PPNE5!G457+[32]PPNE5!G457+[33]PPNE5!G457+[34]PPNE5!G457+[35]PPNE5!G457+[36]PPNE5!G457+[37]PPNE5!G457+[38]PPNE5!G457+[39]PPNE5!G457+[40]PPNE5!G457+[41]PPNE5!G457+[42]PPNE5!G457+[43]PPNE5!G457+[44]PPNE5!G457</f>
        <v>0</v>
      </c>
      <c r="H457" s="43">
        <f>+[29]PPNE5!H457+[30]PPNE5!H457+[31]PPNE5!H457+[32]PPNE5!H457+[33]PPNE5!H457+[34]PPNE5!H457+[35]PPNE5!H457+[36]PPNE5!H457+[37]PPNE5!H457+[38]PPNE5!H457+[39]PPNE5!H457+[40]PPNE5!H457+[41]PPNE5!H457+[42]PPNE5!H457+[43]PPNE5!H457+[44]PPNE5!H457</f>
        <v>0</v>
      </c>
      <c r="I457" s="43">
        <f>+[29]PPNE5!I457+[30]PPNE5!I457+[31]PPNE5!I457+[32]PPNE5!I457+[33]PPNE5!I457+[34]PPNE5!I457+[35]PPNE5!I457+[36]PPNE5!I457+[37]PPNE5!I457+[38]PPNE5!I457+[39]PPNE5!I457+[40]PPNE5!I457+[41]PPNE5!I457+[42]PPNE5!I457+[43]PPNE5!I457+[44]PPNE5!I457</f>
        <v>0</v>
      </c>
      <c r="J457" s="71">
        <f>SUBTOTAL(9,G457:I457)</f>
        <v>0</v>
      </c>
      <c r="K457" s="72">
        <f>IFERROR(J457/$J$18*100,"0.00")</f>
        <v>0</v>
      </c>
    </row>
    <row r="458" spans="1:11" ht="12.75" x14ac:dyDescent="0.2">
      <c r="A458" s="594">
        <v>2</v>
      </c>
      <c r="B458" s="595">
        <v>6</v>
      </c>
      <c r="C458" s="595">
        <v>5</v>
      </c>
      <c r="D458" s="595">
        <v>7</v>
      </c>
      <c r="E458" s="595"/>
      <c r="F458" s="602" t="s">
        <v>251</v>
      </c>
      <c r="G458" s="47">
        <f>+G459</f>
        <v>0</v>
      </c>
      <c r="H458" s="47">
        <f>+H459</f>
        <v>766440</v>
      </c>
      <c r="I458" s="47">
        <f>+I459</f>
        <v>0</v>
      </c>
      <c r="J458" s="47">
        <f>+J459</f>
        <v>766440</v>
      </c>
      <c r="K458" s="48">
        <f>+K459</f>
        <v>2.665986205385884E-2</v>
      </c>
    </row>
    <row r="459" spans="1:11" ht="12.75" x14ac:dyDescent="0.2">
      <c r="A459" s="597">
        <v>2</v>
      </c>
      <c r="B459" s="598">
        <v>6</v>
      </c>
      <c r="C459" s="598">
        <v>5</v>
      </c>
      <c r="D459" s="598">
        <v>7</v>
      </c>
      <c r="E459" s="598" t="s">
        <v>284</v>
      </c>
      <c r="F459" s="601" t="s">
        <v>251</v>
      </c>
      <c r="G459" s="43">
        <f>+[29]PPNE5!G459+[30]PPNE5!G459+[31]PPNE5!G459+[32]PPNE5!G459+[33]PPNE5!G459+[34]PPNE5!G459+[35]PPNE5!G459+[36]PPNE5!G459+[37]PPNE5!G459+[38]PPNE5!G459+[39]PPNE5!G459+[40]PPNE5!G459+[41]PPNE5!G459+[42]PPNE5!G459+[43]PPNE5!G459+[44]PPNE5!G459</f>
        <v>0</v>
      </c>
      <c r="H459" s="43">
        <f>+[29]PPNE5!H459+[30]PPNE5!H459+[31]PPNE5!H459+[32]PPNE5!H459+[33]PPNE5!H459+[34]PPNE5!H459+[35]PPNE5!H459+[36]PPNE5!H459+[37]PPNE5!H459+[38]PPNE5!H459+[39]PPNE5!H459+[40]PPNE5!H459+[41]PPNE5!H459+[42]PPNE5!H459+[43]PPNE5!H459+[44]PPNE5!H459</f>
        <v>766440</v>
      </c>
      <c r="I459" s="43">
        <f>+[29]PPNE5!I459+[30]PPNE5!I459+[31]PPNE5!I459+[32]PPNE5!I459+[33]PPNE5!I459+[34]PPNE5!I459+[35]PPNE5!I459+[36]PPNE5!I459+[37]PPNE5!I459+[38]PPNE5!I459+[39]PPNE5!I459+[40]PPNE5!I459+[41]PPNE5!I459+[42]PPNE5!I459+[43]PPNE5!I459+[44]PPNE5!I459</f>
        <v>0</v>
      </c>
      <c r="J459" s="71">
        <f>SUBTOTAL(9,G459:I459)</f>
        <v>766440</v>
      </c>
      <c r="K459" s="72">
        <f>IFERROR(J459/$J$18*100,"0.00")</f>
        <v>2.665986205385884E-2</v>
      </c>
    </row>
    <row r="460" spans="1:11" ht="12.75" x14ac:dyDescent="0.2">
      <c r="A460" s="594">
        <v>2</v>
      </c>
      <c r="B460" s="595">
        <v>6</v>
      </c>
      <c r="C460" s="595">
        <v>5</v>
      </c>
      <c r="D460" s="595">
        <v>8</v>
      </c>
      <c r="E460" s="595"/>
      <c r="F460" s="602" t="s">
        <v>252</v>
      </c>
      <c r="G460" s="47">
        <f>+G461</f>
        <v>0</v>
      </c>
      <c r="H460" s="47">
        <f>+H461</f>
        <v>0</v>
      </c>
      <c r="I460" s="47">
        <f>+I461</f>
        <v>0</v>
      </c>
      <c r="J460" s="47">
        <f>+J461</f>
        <v>0</v>
      </c>
      <c r="K460" s="48">
        <f>+K461</f>
        <v>0</v>
      </c>
    </row>
    <row r="461" spans="1:11" ht="12.75" x14ac:dyDescent="0.2">
      <c r="A461" s="597">
        <v>2</v>
      </c>
      <c r="B461" s="598">
        <v>6</v>
      </c>
      <c r="C461" s="598">
        <v>5</v>
      </c>
      <c r="D461" s="598">
        <v>8</v>
      </c>
      <c r="E461" s="598" t="s">
        <v>284</v>
      </c>
      <c r="F461" s="601" t="s">
        <v>252</v>
      </c>
      <c r="G461" s="43">
        <f>+[29]PPNE5!G461+[30]PPNE5!G461+[31]PPNE5!G461+[32]PPNE5!G461+[33]PPNE5!G461+[34]PPNE5!G461+[35]PPNE5!G461+[36]PPNE5!G461+[37]PPNE5!G461+[38]PPNE5!G461+[39]PPNE5!G461+[40]PPNE5!G461+[41]PPNE5!G461+[42]PPNE5!G461+[43]PPNE5!G461+[44]PPNE5!G461</f>
        <v>0</v>
      </c>
      <c r="H461" s="43">
        <f>+[29]PPNE5!H461+[30]PPNE5!H461+[31]PPNE5!H461+[32]PPNE5!H461+[33]PPNE5!H461+[34]PPNE5!H461+[35]PPNE5!H461+[36]PPNE5!H461+[37]PPNE5!H461+[38]PPNE5!H461+[39]PPNE5!H461+[40]PPNE5!H461+[41]PPNE5!H461+[42]PPNE5!H461+[43]PPNE5!H461+[44]PPNE5!H461</f>
        <v>0</v>
      </c>
      <c r="I461" s="43">
        <f>+[29]PPNE5!I461+[30]PPNE5!I461+[31]PPNE5!I461+[32]PPNE5!I461+[33]PPNE5!I461+[34]PPNE5!I461+[35]PPNE5!I461+[36]PPNE5!I461+[37]PPNE5!I461+[38]PPNE5!I461+[39]PPNE5!I461+[40]PPNE5!I461+[41]PPNE5!I461+[42]PPNE5!I461+[43]PPNE5!I461+[44]PPNE5!I461</f>
        <v>0</v>
      </c>
      <c r="J461" s="71">
        <f>SUBTOTAL(9,G461:I461)</f>
        <v>0</v>
      </c>
      <c r="K461" s="72">
        <f>IFERROR(J461/$J$18*100,"0.00")</f>
        <v>0</v>
      </c>
    </row>
    <row r="462" spans="1:11" ht="12.75" x14ac:dyDescent="0.2">
      <c r="A462" s="591">
        <v>2</v>
      </c>
      <c r="B462" s="592">
        <v>6</v>
      </c>
      <c r="C462" s="592">
        <v>6</v>
      </c>
      <c r="D462" s="592"/>
      <c r="E462" s="592"/>
      <c r="F462" s="593" t="s">
        <v>390</v>
      </c>
      <c r="G462" s="39">
        <f>+G463+G465</f>
        <v>0</v>
      </c>
      <c r="H462" s="39">
        <f>+H463+H465</f>
        <v>0</v>
      </c>
      <c r="I462" s="39">
        <f>+I463+I465</f>
        <v>0</v>
      </c>
      <c r="J462" s="39">
        <f>+J463+J465</f>
        <v>0</v>
      </c>
      <c r="K462" s="40">
        <f>+K463+K465</f>
        <v>0</v>
      </c>
    </row>
    <row r="463" spans="1:11" ht="12.75" x14ac:dyDescent="0.2">
      <c r="A463" s="594">
        <v>2</v>
      </c>
      <c r="B463" s="595">
        <v>6</v>
      </c>
      <c r="C463" s="595">
        <v>6</v>
      </c>
      <c r="D463" s="595">
        <v>1</v>
      </c>
      <c r="E463" s="595"/>
      <c r="F463" s="622" t="s">
        <v>391</v>
      </c>
      <c r="G463" s="41">
        <f>+G464</f>
        <v>0</v>
      </c>
      <c r="H463" s="41">
        <f>+H464</f>
        <v>0</v>
      </c>
      <c r="I463" s="41">
        <f>+I464</f>
        <v>0</v>
      </c>
      <c r="J463" s="41">
        <f>+J464</f>
        <v>0</v>
      </c>
      <c r="K463" s="42">
        <f>+K464</f>
        <v>0</v>
      </c>
    </row>
    <row r="464" spans="1:11" ht="12.75" x14ac:dyDescent="0.2">
      <c r="A464" s="597">
        <v>2</v>
      </c>
      <c r="B464" s="598">
        <v>6</v>
      </c>
      <c r="C464" s="598">
        <v>6</v>
      </c>
      <c r="D464" s="598">
        <v>1</v>
      </c>
      <c r="E464" s="598" t="s">
        <v>284</v>
      </c>
      <c r="F464" s="601" t="s">
        <v>391</v>
      </c>
      <c r="G464" s="43">
        <f>+[29]PPNE5!G464+[30]PPNE5!G464+[31]PPNE5!G464+[32]PPNE5!G464+[33]PPNE5!G464+[34]PPNE5!G464+[35]PPNE5!G464+[36]PPNE5!G464+[37]PPNE5!G464+[38]PPNE5!G464+[39]PPNE5!G464+[40]PPNE5!G464+[41]PPNE5!G464+[42]PPNE5!G464+[43]PPNE5!G464+[44]PPNE5!G464</f>
        <v>0</v>
      </c>
      <c r="H464" s="43">
        <f>+[29]PPNE5!H464+[30]PPNE5!H464+[31]PPNE5!H464+[32]PPNE5!H464+[33]PPNE5!H464+[34]PPNE5!H464+[35]PPNE5!H464+[36]PPNE5!H464+[37]PPNE5!H464+[38]PPNE5!H464+[39]PPNE5!H464+[40]PPNE5!H464+[41]PPNE5!H464+[42]PPNE5!H464+[43]PPNE5!H464+[44]PPNE5!H464</f>
        <v>0</v>
      </c>
      <c r="I464" s="43">
        <f>+[29]PPNE5!I464+[30]PPNE5!I464+[31]PPNE5!I464+[32]PPNE5!I464+[33]PPNE5!I464+[34]PPNE5!I464+[35]PPNE5!I464+[36]PPNE5!I464+[37]PPNE5!I464+[38]PPNE5!I464+[39]PPNE5!I464+[40]PPNE5!I464+[41]PPNE5!I464+[42]PPNE5!I464+[43]PPNE5!I464+[44]PPNE5!I464</f>
        <v>0</v>
      </c>
      <c r="J464" s="71">
        <f>SUBTOTAL(9,G464:I464)</f>
        <v>0</v>
      </c>
      <c r="K464" s="72">
        <f>IFERROR(J464/$J$18*100,"0.00")</f>
        <v>0</v>
      </c>
    </row>
    <row r="465" spans="1:11" ht="12.75" x14ac:dyDescent="0.2">
      <c r="A465" s="594">
        <v>2</v>
      </c>
      <c r="B465" s="595">
        <v>6</v>
      </c>
      <c r="C465" s="595">
        <v>6</v>
      </c>
      <c r="D465" s="595">
        <v>2</v>
      </c>
      <c r="E465" s="595"/>
      <c r="F465" s="622" t="s">
        <v>392</v>
      </c>
      <c r="G465" s="47">
        <f>+G466</f>
        <v>0</v>
      </c>
      <c r="H465" s="47">
        <f>+H466</f>
        <v>0</v>
      </c>
      <c r="I465" s="47">
        <f>+I466</f>
        <v>0</v>
      </c>
      <c r="J465" s="47">
        <f>+J466</f>
        <v>0</v>
      </c>
      <c r="K465" s="48">
        <f>+K466</f>
        <v>0</v>
      </c>
    </row>
    <row r="466" spans="1:11" ht="12.75" x14ac:dyDescent="0.2">
      <c r="A466" s="597">
        <v>2</v>
      </c>
      <c r="B466" s="598">
        <v>6</v>
      </c>
      <c r="C466" s="598">
        <v>6</v>
      </c>
      <c r="D466" s="598">
        <v>2</v>
      </c>
      <c r="E466" s="598" t="s">
        <v>284</v>
      </c>
      <c r="F466" s="601" t="s">
        <v>392</v>
      </c>
      <c r="G466" s="43">
        <f>+[29]PPNE5!G466+[30]PPNE5!G466+[31]PPNE5!G466+[32]PPNE5!G466+[33]PPNE5!G466+[34]PPNE5!G466+[35]PPNE5!G466+[36]PPNE5!G466+[37]PPNE5!G466+[38]PPNE5!G466+[39]PPNE5!G466+[40]PPNE5!G466+[41]PPNE5!G466+[42]PPNE5!G466+[43]PPNE5!G466+[44]PPNE5!G466</f>
        <v>0</v>
      </c>
      <c r="H466" s="43">
        <f>+[29]PPNE5!H466+[30]PPNE5!H466+[31]PPNE5!H466+[32]PPNE5!H466+[33]PPNE5!H466+[34]PPNE5!H466+[35]PPNE5!H466+[36]PPNE5!H466+[37]PPNE5!H466+[38]PPNE5!H466+[39]PPNE5!H466+[40]PPNE5!H466+[41]PPNE5!H466+[42]PPNE5!H466+[43]PPNE5!H466+[44]PPNE5!H466</f>
        <v>0</v>
      </c>
      <c r="I466" s="43">
        <f>+[29]PPNE5!I466+[30]PPNE5!I466+[31]PPNE5!I466+[32]PPNE5!I466+[33]PPNE5!I466+[34]PPNE5!I466+[35]PPNE5!I466+[36]PPNE5!I466+[37]PPNE5!I466+[38]PPNE5!I466+[39]PPNE5!I466+[40]PPNE5!I466+[41]PPNE5!I466+[42]PPNE5!I466+[43]PPNE5!I466+[44]PPNE5!I466</f>
        <v>0</v>
      </c>
      <c r="J466" s="71">
        <f>SUBTOTAL(9,G466:I466)</f>
        <v>0</v>
      </c>
      <c r="K466" s="72">
        <f>IFERROR(J466/$J$18*100,"0.00")</f>
        <v>0</v>
      </c>
    </row>
    <row r="467" spans="1:11" ht="12.75" x14ac:dyDescent="0.2">
      <c r="A467" s="591">
        <v>2</v>
      </c>
      <c r="B467" s="592">
        <v>6</v>
      </c>
      <c r="C467" s="592">
        <v>8</v>
      </c>
      <c r="D467" s="592"/>
      <c r="E467" s="592"/>
      <c r="F467" s="593" t="s">
        <v>253</v>
      </c>
      <c r="G467" s="39">
        <f>+G468+G470+G473+G475+G477+G479+G484</f>
        <v>0</v>
      </c>
      <c r="H467" s="39">
        <f>+H468+H470+H473+H475+H477+H479+H484</f>
        <v>40664008.731303453</v>
      </c>
      <c r="I467" s="39">
        <f>+I468+I470+I473+I475+I477+I479+I484</f>
        <v>0</v>
      </c>
      <c r="J467" s="39">
        <f>+J468+J470+J473+J475+J477+J479+J484</f>
        <v>40664008.731303453</v>
      </c>
      <c r="K467" s="40">
        <f>+K468+K470+K473+K475+K477+K479+K484</f>
        <v>1.414457574413472</v>
      </c>
    </row>
    <row r="468" spans="1:11" ht="12.75" x14ac:dyDescent="0.2">
      <c r="A468" s="594">
        <v>2</v>
      </c>
      <c r="B468" s="595">
        <v>6</v>
      </c>
      <c r="C468" s="595">
        <v>8</v>
      </c>
      <c r="D468" s="595">
        <v>1</v>
      </c>
      <c r="E468" s="595"/>
      <c r="F468" s="602" t="s">
        <v>254</v>
      </c>
      <c r="G468" s="47">
        <f>+G469</f>
        <v>0</v>
      </c>
      <c r="H468" s="47">
        <f>+H469</f>
        <v>0</v>
      </c>
      <c r="I468" s="47">
        <f>+I469</f>
        <v>0</v>
      </c>
      <c r="J468" s="47">
        <f>+J469</f>
        <v>0</v>
      </c>
      <c r="K468" s="48">
        <f>+K469</f>
        <v>0</v>
      </c>
    </row>
    <row r="469" spans="1:11" ht="12.75" x14ac:dyDescent="0.2">
      <c r="A469" s="597">
        <v>2</v>
      </c>
      <c r="B469" s="598">
        <v>6</v>
      </c>
      <c r="C469" s="598">
        <v>8</v>
      </c>
      <c r="D469" s="598">
        <v>1</v>
      </c>
      <c r="E469" s="598" t="s">
        <v>284</v>
      </c>
      <c r="F469" s="601" t="s">
        <v>254</v>
      </c>
      <c r="G469" s="43">
        <f>+[29]PPNE5!G469+[30]PPNE5!G469+[31]PPNE5!G469+[32]PPNE5!G469+[33]PPNE5!G469+[34]PPNE5!G469+[35]PPNE5!G469+[36]PPNE5!G469+[37]PPNE5!G469+[38]PPNE5!G469+[39]PPNE5!G469+[40]PPNE5!G469+[41]PPNE5!G469+[42]PPNE5!G469+[43]PPNE5!G469+[44]PPNE5!G469</f>
        <v>0</v>
      </c>
      <c r="H469" s="43">
        <f>+[29]PPNE5!H469+[30]PPNE5!H469+[31]PPNE5!H469+[32]PPNE5!H469+[33]PPNE5!H469+[34]PPNE5!H469+[35]PPNE5!H469+[36]PPNE5!H469+[37]PPNE5!H469+[38]PPNE5!H469+[39]PPNE5!H469+[40]PPNE5!H469+[41]PPNE5!H469+[42]PPNE5!H469+[43]PPNE5!H469+[44]PPNE5!H469</f>
        <v>0</v>
      </c>
      <c r="I469" s="43">
        <f>+[29]PPNE5!I469+[30]PPNE5!I469+[31]PPNE5!I469+[32]PPNE5!I469+[33]PPNE5!I469+[34]PPNE5!I469+[35]PPNE5!I469+[36]PPNE5!I469+[37]PPNE5!I469+[38]PPNE5!I469+[39]PPNE5!I469+[40]PPNE5!I469+[41]PPNE5!I469+[42]PPNE5!I469+[43]PPNE5!I469+[44]PPNE5!I469</f>
        <v>0</v>
      </c>
      <c r="J469" s="71">
        <f>SUBTOTAL(9,G469:I469)</f>
        <v>0</v>
      </c>
      <c r="K469" s="72">
        <f>IFERROR(J469/$J$18*100,"0.00")</f>
        <v>0</v>
      </c>
    </row>
    <row r="470" spans="1:11" ht="12.75" x14ac:dyDescent="0.2">
      <c r="A470" s="594">
        <v>2</v>
      </c>
      <c r="B470" s="595">
        <v>6</v>
      </c>
      <c r="C470" s="595">
        <v>8</v>
      </c>
      <c r="D470" s="595">
        <v>3</v>
      </c>
      <c r="E470" s="595"/>
      <c r="F470" s="602" t="s">
        <v>255</v>
      </c>
      <c r="G470" s="47">
        <f>+G471+G472</f>
        <v>0</v>
      </c>
      <c r="H470" s="47">
        <f>+H471+H472</f>
        <v>0</v>
      </c>
      <c r="I470" s="47">
        <f>+I471+I472</f>
        <v>0</v>
      </c>
      <c r="J470" s="47">
        <f>+J471+J472</f>
        <v>0</v>
      </c>
      <c r="K470" s="48">
        <f>+K471+K472</f>
        <v>0</v>
      </c>
    </row>
    <row r="471" spans="1:11" ht="12.75" x14ac:dyDescent="0.2">
      <c r="A471" s="606">
        <v>2</v>
      </c>
      <c r="B471" s="598">
        <v>6</v>
      </c>
      <c r="C471" s="598">
        <v>8</v>
      </c>
      <c r="D471" s="598">
        <v>3</v>
      </c>
      <c r="E471" s="598" t="s">
        <v>284</v>
      </c>
      <c r="F471" s="601" t="s">
        <v>256</v>
      </c>
      <c r="G471" s="43">
        <f>+[29]PPNE5!G471+[30]PPNE5!G471+[31]PPNE5!G471+[32]PPNE5!G471+[33]PPNE5!G471+[34]PPNE5!G471+[35]PPNE5!G471+[36]PPNE5!G471+[37]PPNE5!G471+[38]PPNE5!G471+[39]PPNE5!G471+[40]PPNE5!G471+[41]PPNE5!G471+[42]PPNE5!G471+[43]PPNE5!G471+[44]PPNE5!G471</f>
        <v>0</v>
      </c>
      <c r="H471" s="43">
        <f>+[29]PPNE5!H471+[30]PPNE5!H471+[31]PPNE5!H471+[32]PPNE5!H471+[33]PPNE5!H471+[34]PPNE5!H471+[35]PPNE5!H471+[36]PPNE5!H471+[37]PPNE5!H471+[38]PPNE5!H471+[39]PPNE5!H471+[40]PPNE5!H471+[41]PPNE5!H471+[42]PPNE5!H471+[43]PPNE5!H471+[44]PPNE5!H471</f>
        <v>0</v>
      </c>
      <c r="I471" s="43">
        <f>+[29]PPNE5!I471+[30]PPNE5!I471+[31]PPNE5!I471+[32]PPNE5!I471+[33]PPNE5!I471+[34]PPNE5!I471+[35]PPNE5!I471+[36]PPNE5!I471+[37]PPNE5!I471+[38]PPNE5!I471+[39]PPNE5!I471+[40]PPNE5!I471+[41]PPNE5!I471+[42]PPNE5!I471+[43]PPNE5!I471+[44]PPNE5!I471</f>
        <v>0</v>
      </c>
      <c r="J471" s="71">
        <f>SUBTOTAL(9,G471:I471)</f>
        <v>0</v>
      </c>
      <c r="K471" s="72">
        <f>IFERROR(J471/$J$18*100,"0.00")</f>
        <v>0</v>
      </c>
    </row>
    <row r="472" spans="1:11" ht="12.75" x14ac:dyDescent="0.2">
      <c r="A472" s="606">
        <v>2</v>
      </c>
      <c r="B472" s="598">
        <v>6</v>
      </c>
      <c r="C472" s="598">
        <v>8</v>
      </c>
      <c r="D472" s="598">
        <v>3</v>
      </c>
      <c r="E472" s="598" t="s">
        <v>285</v>
      </c>
      <c r="F472" s="601" t="s">
        <v>257</v>
      </c>
      <c r="G472" s="43">
        <f>+[29]PPNE5!G472+[30]PPNE5!G472+[31]PPNE5!G472+[32]PPNE5!G472+[33]PPNE5!G472+[34]PPNE5!G472+[35]PPNE5!G472+[36]PPNE5!G472+[37]PPNE5!G472+[38]PPNE5!G472+[39]PPNE5!G472+[40]PPNE5!G472+[41]PPNE5!G472+[42]PPNE5!G472+[43]PPNE5!G472+[44]PPNE5!G472</f>
        <v>0</v>
      </c>
      <c r="H472" s="43">
        <f>+[29]PPNE5!H472+[30]PPNE5!H472+[31]PPNE5!H472+[32]PPNE5!H472+[33]PPNE5!H472+[34]PPNE5!H472+[35]PPNE5!H472+[36]PPNE5!H472+[37]PPNE5!H472+[38]PPNE5!H472+[39]PPNE5!H472+[40]PPNE5!H472+[41]PPNE5!H472+[42]PPNE5!H472+[43]PPNE5!H472+[44]PPNE5!H472</f>
        <v>0</v>
      </c>
      <c r="I472" s="43">
        <f>+[29]PPNE5!I472+[30]PPNE5!I472+[31]PPNE5!I472+[32]PPNE5!I472+[33]PPNE5!I472+[34]PPNE5!I472+[35]PPNE5!I472+[36]PPNE5!I472+[37]PPNE5!I472+[38]PPNE5!I472+[39]PPNE5!I472+[40]PPNE5!I472+[41]PPNE5!I472+[42]PPNE5!I472+[43]PPNE5!I472+[44]PPNE5!I472</f>
        <v>0</v>
      </c>
      <c r="J472" s="71">
        <f>SUBTOTAL(9,G472:I472)</f>
        <v>0</v>
      </c>
      <c r="K472" s="72">
        <f>IFERROR(J472/$J$18*100,"0.00")</f>
        <v>0</v>
      </c>
    </row>
    <row r="473" spans="1:11" ht="12.75" x14ac:dyDescent="0.2">
      <c r="A473" s="594">
        <v>2</v>
      </c>
      <c r="B473" s="595">
        <v>6</v>
      </c>
      <c r="C473" s="595">
        <v>8</v>
      </c>
      <c r="D473" s="595">
        <v>5</v>
      </c>
      <c r="E473" s="595"/>
      <c r="F473" s="602" t="s">
        <v>258</v>
      </c>
      <c r="G473" s="47">
        <f>+G474</f>
        <v>0</v>
      </c>
      <c r="H473" s="47">
        <f>+H474</f>
        <v>0</v>
      </c>
      <c r="I473" s="47">
        <f>+I474</f>
        <v>0</v>
      </c>
      <c r="J473" s="47">
        <f>+J474</f>
        <v>0</v>
      </c>
      <c r="K473" s="48">
        <f>+K474</f>
        <v>0</v>
      </c>
    </row>
    <row r="474" spans="1:11" ht="12.75" x14ac:dyDescent="0.2">
      <c r="A474" s="606">
        <v>2</v>
      </c>
      <c r="B474" s="598">
        <v>6</v>
      </c>
      <c r="C474" s="598">
        <v>8</v>
      </c>
      <c r="D474" s="598">
        <v>5</v>
      </c>
      <c r="E474" s="598" t="s">
        <v>284</v>
      </c>
      <c r="F474" s="601" t="s">
        <v>258</v>
      </c>
      <c r="G474" s="43">
        <f>+[29]PPNE5!G474+[30]PPNE5!G474+[31]PPNE5!G474+[32]PPNE5!G474+[33]PPNE5!G474+[34]PPNE5!G474+[35]PPNE5!G474+[36]PPNE5!G474+[37]PPNE5!G474+[38]PPNE5!G474+[39]PPNE5!G474+[40]PPNE5!G474+[41]PPNE5!G474+[42]PPNE5!G474+[43]PPNE5!G474+[44]PPNE5!G474</f>
        <v>0</v>
      </c>
      <c r="H474" s="43">
        <f>+[29]PPNE5!H474+[30]PPNE5!H474+[31]PPNE5!H474+[32]PPNE5!H474+[33]PPNE5!H474+[34]PPNE5!H474+[35]PPNE5!H474+[36]PPNE5!H474+[37]PPNE5!H474+[38]PPNE5!H474+[39]PPNE5!H474+[40]PPNE5!H474+[41]PPNE5!H474+[42]PPNE5!H474+[43]PPNE5!H474+[44]PPNE5!H474</f>
        <v>0</v>
      </c>
      <c r="I474" s="43">
        <f>+[29]PPNE5!I474+[30]PPNE5!I474+[31]PPNE5!I474+[32]PPNE5!I474+[33]PPNE5!I474+[34]PPNE5!I474+[35]PPNE5!I474+[36]PPNE5!I474+[37]PPNE5!I474+[38]PPNE5!I474+[39]PPNE5!I474+[40]PPNE5!I474+[41]PPNE5!I474+[42]PPNE5!I474+[43]PPNE5!I474+[44]PPNE5!I474</f>
        <v>0</v>
      </c>
      <c r="J474" s="71">
        <f>SUBTOTAL(9,G474:I474)</f>
        <v>0</v>
      </c>
      <c r="K474" s="72">
        <f>IFERROR(J474/$J$18*100,"0.00")</f>
        <v>0</v>
      </c>
    </row>
    <row r="475" spans="1:11" ht="12.75" x14ac:dyDescent="0.2">
      <c r="A475" s="594">
        <v>2</v>
      </c>
      <c r="B475" s="595">
        <v>6</v>
      </c>
      <c r="C475" s="595">
        <v>8</v>
      </c>
      <c r="D475" s="595">
        <v>6</v>
      </c>
      <c r="E475" s="595"/>
      <c r="F475" s="602" t="s">
        <v>259</v>
      </c>
      <c r="G475" s="47">
        <f>+G476</f>
        <v>0</v>
      </c>
      <c r="H475" s="47">
        <f>+H476</f>
        <v>0</v>
      </c>
      <c r="I475" s="47">
        <f>+I476</f>
        <v>0</v>
      </c>
      <c r="J475" s="47">
        <f>+J476</f>
        <v>0</v>
      </c>
      <c r="K475" s="48">
        <f>+K476</f>
        <v>0</v>
      </c>
    </row>
    <row r="476" spans="1:11" ht="12.75" x14ac:dyDescent="0.2">
      <c r="A476" s="606">
        <v>2</v>
      </c>
      <c r="B476" s="598">
        <v>6</v>
      </c>
      <c r="C476" s="598">
        <v>8</v>
      </c>
      <c r="D476" s="598">
        <v>6</v>
      </c>
      <c r="E476" s="598" t="s">
        <v>284</v>
      </c>
      <c r="F476" s="601" t="s">
        <v>259</v>
      </c>
      <c r="G476" s="43">
        <f>+[29]PPNE5!G476+[30]PPNE5!G476+[31]PPNE5!G476+[32]PPNE5!G476+[33]PPNE5!G476+[34]PPNE5!G476+[35]PPNE5!G476+[36]PPNE5!G476+[37]PPNE5!G476+[38]PPNE5!G476+[39]PPNE5!G476+[40]PPNE5!G476+[41]PPNE5!G476+[42]PPNE5!G476+[43]PPNE5!G476+[44]PPNE5!G476</f>
        <v>0</v>
      </c>
      <c r="H476" s="43">
        <f>+[29]PPNE5!H476+[30]PPNE5!H476+[31]PPNE5!H476+[32]PPNE5!H476+[33]PPNE5!H476+[34]PPNE5!H476+[35]PPNE5!H476+[36]PPNE5!H476+[37]PPNE5!H476+[38]PPNE5!H476+[39]PPNE5!H476+[40]PPNE5!H476+[41]PPNE5!H476+[42]PPNE5!H476+[43]PPNE5!H476+[44]PPNE5!H476</f>
        <v>0</v>
      </c>
      <c r="I476" s="43">
        <f>+[29]PPNE5!I476+[30]PPNE5!I476+[31]PPNE5!I476+[32]PPNE5!I476+[33]PPNE5!I476+[34]PPNE5!I476+[35]PPNE5!I476+[36]PPNE5!I476+[37]PPNE5!I476+[38]PPNE5!I476+[39]PPNE5!I476+[40]PPNE5!I476+[41]PPNE5!I476+[42]PPNE5!I476+[43]PPNE5!I476+[44]PPNE5!I476</f>
        <v>0</v>
      </c>
      <c r="J476" s="71">
        <f>SUBTOTAL(9,G476:I476)</f>
        <v>0</v>
      </c>
      <c r="K476" s="72">
        <f>IFERROR(J476/$J$18*100,"0.00")</f>
        <v>0</v>
      </c>
    </row>
    <row r="477" spans="1:11" ht="12.75" x14ac:dyDescent="0.2">
      <c r="A477" s="608">
        <v>2</v>
      </c>
      <c r="B477" s="595">
        <v>6</v>
      </c>
      <c r="C477" s="595">
        <v>8</v>
      </c>
      <c r="D477" s="595">
        <v>7</v>
      </c>
      <c r="E477" s="595"/>
      <c r="F477" s="622" t="s">
        <v>260</v>
      </c>
      <c r="G477" s="47">
        <f>+G478</f>
        <v>0</v>
      </c>
      <c r="H477" s="47">
        <f>+H478</f>
        <v>13554669.577101151</v>
      </c>
      <c r="I477" s="47">
        <f>+I478</f>
        <v>0</v>
      </c>
      <c r="J477" s="47">
        <f>+J478</f>
        <v>13554669.577101151</v>
      </c>
      <c r="K477" s="48">
        <f>+K478</f>
        <v>0.47148585813782395</v>
      </c>
    </row>
    <row r="478" spans="1:11" ht="12.75" x14ac:dyDescent="0.2">
      <c r="A478" s="606">
        <v>2</v>
      </c>
      <c r="B478" s="598">
        <v>6</v>
      </c>
      <c r="C478" s="598">
        <v>8</v>
      </c>
      <c r="D478" s="598">
        <v>7</v>
      </c>
      <c r="E478" s="598" t="s">
        <v>284</v>
      </c>
      <c r="F478" s="601" t="s">
        <v>260</v>
      </c>
      <c r="G478" s="43">
        <f>+[29]PPNE5!G478+[30]PPNE5!G478+[31]PPNE5!G478+[32]PPNE5!G478+[33]PPNE5!G478+[34]PPNE5!G478+[35]PPNE5!G478+[36]PPNE5!G478+[37]PPNE5!G478+[38]PPNE5!G478+[39]PPNE5!G478+[40]PPNE5!G478+[41]PPNE5!G478+[42]PPNE5!G478+[43]PPNE5!G478+[44]PPNE5!G478</f>
        <v>0</v>
      </c>
      <c r="H478" s="43">
        <f>+[29]PPNE5!H478+[30]PPNE5!H478+[31]PPNE5!H478+[32]PPNE5!H478+[33]PPNE5!H478+[34]PPNE5!H478+[35]PPNE5!H478+[36]PPNE5!H478+[37]PPNE5!H478+[38]PPNE5!H478+[39]PPNE5!H478+[40]PPNE5!H478+[41]PPNE5!H478+[42]PPNE5!H478+[43]PPNE5!H478+[44]PPNE5!H478</f>
        <v>13554669.577101151</v>
      </c>
      <c r="I478" s="43">
        <f>+[29]PPNE5!I478+[30]PPNE5!I478+[31]PPNE5!I478+[32]PPNE5!I478+[33]PPNE5!I478+[34]PPNE5!I478+[35]PPNE5!I478+[36]PPNE5!I478+[37]PPNE5!I478+[38]PPNE5!I478+[39]PPNE5!I478+[40]PPNE5!I478+[41]PPNE5!I478+[42]PPNE5!I478+[43]PPNE5!I478+[44]PPNE5!I478</f>
        <v>0</v>
      </c>
      <c r="J478" s="71">
        <f>SUBTOTAL(9,G478:I478)</f>
        <v>13554669.577101151</v>
      </c>
      <c r="K478" s="72">
        <f>IFERROR(J478/$J$18*100,"0.00")</f>
        <v>0.47148585813782395</v>
      </c>
    </row>
    <row r="479" spans="1:11" ht="12.75" x14ac:dyDescent="0.2">
      <c r="A479" s="594">
        <v>2</v>
      </c>
      <c r="B479" s="595">
        <v>6</v>
      </c>
      <c r="C479" s="595">
        <v>8</v>
      </c>
      <c r="D479" s="595">
        <v>8</v>
      </c>
      <c r="E479" s="595"/>
      <c r="F479" s="622" t="s">
        <v>261</v>
      </c>
      <c r="G479" s="47">
        <f>+G480+G481+G482+G483</f>
        <v>0</v>
      </c>
      <c r="H479" s="47">
        <f>+H480+H481+H482+H483</f>
        <v>27109339.154202301</v>
      </c>
      <c r="I479" s="47">
        <f>+I480+I481+I482+I483</f>
        <v>0</v>
      </c>
      <c r="J479" s="47">
        <f>+J480+J481+J482+J483</f>
        <v>27109339.154202301</v>
      </c>
      <c r="K479" s="48">
        <f>+K480+K481+K482+K483</f>
        <v>0.94297171627564791</v>
      </c>
    </row>
    <row r="480" spans="1:11" ht="12.75" x14ac:dyDescent="0.2">
      <c r="A480" s="606">
        <v>2</v>
      </c>
      <c r="B480" s="598">
        <v>6</v>
      </c>
      <c r="C480" s="598">
        <v>8</v>
      </c>
      <c r="D480" s="598">
        <v>8</v>
      </c>
      <c r="E480" s="598" t="s">
        <v>284</v>
      </c>
      <c r="F480" s="601" t="s">
        <v>1942</v>
      </c>
      <c r="G480" s="43">
        <f>+[29]PPNE5!G480+[30]PPNE5!G480+[31]PPNE5!G480+[32]PPNE5!G480+[33]PPNE5!G480+[34]PPNE5!G480+[35]PPNE5!G480+[36]PPNE5!G480+[37]PPNE5!G480+[38]PPNE5!G480+[39]PPNE5!G480+[40]PPNE5!G480+[41]PPNE5!G480+[42]PPNE5!G480+[43]PPNE5!G480+[44]PPNE5!G480</f>
        <v>0</v>
      </c>
      <c r="H480" s="43">
        <f>+[29]PPNE5!H480+[30]PPNE5!H480+[31]PPNE5!H480+[32]PPNE5!H480+[33]PPNE5!H480+[34]PPNE5!H480+[35]PPNE5!H480+[36]PPNE5!H480+[37]PPNE5!H480+[38]PPNE5!H480+[39]PPNE5!H480+[40]PPNE5!H480+[41]PPNE5!H480+[42]PPNE5!H480+[43]PPNE5!H480+[44]PPNE5!H480</f>
        <v>0</v>
      </c>
      <c r="I480" s="43">
        <f>+[29]PPNE5!I480+[30]PPNE5!I480+[31]PPNE5!I480+[32]PPNE5!I480+[33]PPNE5!I480+[34]PPNE5!I480+[35]PPNE5!I480+[36]PPNE5!I480+[37]PPNE5!I480+[38]PPNE5!I480+[39]PPNE5!I480+[40]PPNE5!I480+[41]PPNE5!I480+[42]PPNE5!I480+[43]PPNE5!I480+[44]PPNE5!I480</f>
        <v>0</v>
      </c>
      <c r="J480" s="71">
        <f>SUBTOTAL(9,G480:I480)</f>
        <v>0</v>
      </c>
      <c r="K480" s="72">
        <f>IFERROR(J480/$J$18*100,"0.00")</f>
        <v>0</v>
      </c>
    </row>
    <row r="481" spans="1:11" ht="12.75" x14ac:dyDescent="0.2">
      <c r="A481" s="606">
        <v>2</v>
      </c>
      <c r="B481" s="598">
        <v>6</v>
      </c>
      <c r="C481" s="598">
        <v>8</v>
      </c>
      <c r="D481" s="598">
        <v>8</v>
      </c>
      <c r="E481" s="598" t="s">
        <v>285</v>
      </c>
      <c r="F481" s="601" t="s">
        <v>1943</v>
      </c>
      <c r="G481" s="43">
        <f>+[29]PPNE5!G481+[30]PPNE5!G481+[31]PPNE5!G481+[32]PPNE5!G481+[33]PPNE5!G481+[34]PPNE5!G481+[35]PPNE5!G481+[36]PPNE5!G481+[37]PPNE5!G481+[38]PPNE5!G481+[39]PPNE5!G481+[40]PPNE5!G481+[41]PPNE5!G481+[42]PPNE5!G481+[43]PPNE5!G481+[44]PPNE5!G481</f>
        <v>0</v>
      </c>
      <c r="H481" s="43">
        <f>+[29]PPNE5!H481+[30]PPNE5!H481+[31]PPNE5!H481+[32]PPNE5!H481+[33]PPNE5!H481+[34]PPNE5!H481+[35]PPNE5!H481+[36]PPNE5!H481+[37]PPNE5!H481+[38]PPNE5!H481+[39]PPNE5!H481+[40]PPNE5!H481+[41]PPNE5!H481+[42]PPNE5!H481+[43]PPNE5!H481+[44]PPNE5!H481</f>
        <v>13554669.577101151</v>
      </c>
      <c r="I481" s="43">
        <f>+[29]PPNE5!I481+[30]PPNE5!I481+[31]PPNE5!I481+[32]PPNE5!I481+[33]PPNE5!I481+[34]PPNE5!I481+[35]PPNE5!I481+[36]PPNE5!I481+[37]PPNE5!I481+[38]PPNE5!I481+[39]PPNE5!I481+[40]PPNE5!I481+[41]PPNE5!I481+[42]PPNE5!I481+[43]PPNE5!I481+[44]PPNE5!I481</f>
        <v>0</v>
      </c>
      <c r="J481" s="71">
        <f>SUBTOTAL(9,G481:I481)</f>
        <v>13554669.577101151</v>
      </c>
      <c r="K481" s="72">
        <f>IFERROR(J481/$J$18*100,"0.00")</f>
        <v>0.47148585813782395</v>
      </c>
    </row>
    <row r="482" spans="1:11" ht="12.75" x14ac:dyDescent="0.2">
      <c r="A482" s="606">
        <v>2</v>
      </c>
      <c r="B482" s="598">
        <v>6</v>
      </c>
      <c r="C482" s="598">
        <v>8</v>
      </c>
      <c r="D482" s="598">
        <v>8</v>
      </c>
      <c r="E482" s="598" t="s">
        <v>286</v>
      </c>
      <c r="F482" s="601" t="s">
        <v>1944</v>
      </c>
      <c r="G482" s="43">
        <f>+[29]PPNE5!G482+[30]PPNE5!G482+[31]PPNE5!G482+[32]PPNE5!G482+[33]PPNE5!G482+[34]PPNE5!G482+[35]PPNE5!G482+[36]PPNE5!G482+[37]PPNE5!G482+[38]PPNE5!G482+[39]PPNE5!G482+[40]PPNE5!G482+[41]PPNE5!G482+[42]PPNE5!G482+[43]PPNE5!G482+[44]PPNE5!G482</f>
        <v>0</v>
      </c>
      <c r="H482" s="43">
        <f>+[29]PPNE5!H482+[30]PPNE5!H482+[31]PPNE5!H482+[32]PPNE5!H482+[33]PPNE5!H482+[34]PPNE5!H482+[35]PPNE5!H482+[36]PPNE5!H482+[37]PPNE5!H482+[38]PPNE5!H482+[39]PPNE5!H482+[40]PPNE5!H482+[41]PPNE5!H482+[42]PPNE5!H482+[43]PPNE5!H482+[44]PPNE5!H482</f>
        <v>13554669.577101151</v>
      </c>
      <c r="I482" s="43">
        <f>+[29]PPNE5!I482+[30]PPNE5!I482+[31]PPNE5!I482+[32]PPNE5!I482+[33]PPNE5!I482+[34]PPNE5!I482+[35]PPNE5!I482+[36]PPNE5!I482+[37]PPNE5!I482+[38]PPNE5!I482+[39]PPNE5!I482+[40]PPNE5!I482+[41]PPNE5!I482+[42]PPNE5!I482+[43]PPNE5!I482+[44]PPNE5!I482</f>
        <v>0</v>
      </c>
      <c r="J482" s="71">
        <f>SUBTOTAL(9,G482:I482)</f>
        <v>13554669.577101151</v>
      </c>
      <c r="K482" s="72">
        <f>IFERROR(J482/$J$18*100,"0.00")</f>
        <v>0.47148585813782395</v>
      </c>
    </row>
    <row r="483" spans="1:11" ht="12.75" x14ac:dyDescent="0.2">
      <c r="A483" s="606">
        <v>2</v>
      </c>
      <c r="B483" s="598">
        <v>6</v>
      </c>
      <c r="C483" s="598">
        <v>8</v>
      </c>
      <c r="D483" s="598">
        <v>8</v>
      </c>
      <c r="E483" s="598" t="s">
        <v>287</v>
      </c>
      <c r="F483" s="601" t="s">
        <v>1945</v>
      </c>
      <c r="G483" s="43">
        <f>+[29]PPNE5!G483+[30]PPNE5!G483+[31]PPNE5!G483+[32]PPNE5!G483+[33]PPNE5!G483+[34]PPNE5!G483+[35]PPNE5!G483+[36]PPNE5!G483+[37]PPNE5!G483+[38]PPNE5!G483+[39]PPNE5!G483+[40]PPNE5!G483+[41]PPNE5!G483+[42]PPNE5!G483+[43]PPNE5!G483+[44]PPNE5!G483</f>
        <v>0</v>
      </c>
      <c r="H483" s="43">
        <f>+[29]PPNE5!H483+[30]PPNE5!H483+[31]PPNE5!H483+[32]PPNE5!H483+[33]PPNE5!H483+[34]PPNE5!H483+[35]PPNE5!H483+[36]PPNE5!H483+[37]PPNE5!H483+[38]PPNE5!H483+[39]PPNE5!H483+[40]PPNE5!H483+[41]PPNE5!H483+[42]PPNE5!H483+[43]PPNE5!H483+[44]PPNE5!H483</f>
        <v>0</v>
      </c>
      <c r="I483" s="43">
        <f>+[29]PPNE5!I483+[30]PPNE5!I483+[31]PPNE5!I483+[32]PPNE5!I483+[33]PPNE5!I483+[34]PPNE5!I483+[35]PPNE5!I483+[36]PPNE5!I483+[37]PPNE5!I483+[38]PPNE5!I483+[39]PPNE5!I483+[40]PPNE5!I483+[41]PPNE5!I483+[42]PPNE5!I483+[43]PPNE5!I483+[44]PPNE5!I483</f>
        <v>0</v>
      </c>
      <c r="J483" s="71">
        <f>SUBTOTAL(9,G483:I483)</f>
        <v>0</v>
      </c>
      <c r="K483" s="72">
        <f>IFERROR(J483/$J$18*100,"0.00")</f>
        <v>0</v>
      </c>
    </row>
    <row r="484" spans="1:11" ht="12.75" x14ac:dyDescent="0.2">
      <c r="A484" s="594">
        <v>2</v>
      </c>
      <c r="B484" s="595">
        <v>6</v>
      </c>
      <c r="C484" s="595">
        <v>8</v>
      </c>
      <c r="D484" s="595">
        <v>9</v>
      </c>
      <c r="E484" s="595"/>
      <c r="F484" s="622" t="s">
        <v>262</v>
      </c>
      <c r="G484" s="47">
        <f>+G485</f>
        <v>0</v>
      </c>
      <c r="H484" s="47">
        <f>+H485</f>
        <v>0</v>
      </c>
      <c r="I484" s="47">
        <f>+I485</f>
        <v>0</v>
      </c>
      <c r="J484" s="47">
        <f>+J485</f>
        <v>0</v>
      </c>
      <c r="K484" s="48">
        <f>+K485</f>
        <v>0</v>
      </c>
    </row>
    <row r="485" spans="1:11" ht="12.75" x14ac:dyDescent="0.2">
      <c r="A485" s="606">
        <v>2</v>
      </c>
      <c r="B485" s="598">
        <v>6</v>
      </c>
      <c r="C485" s="598">
        <v>8</v>
      </c>
      <c r="D485" s="598">
        <v>9</v>
      </c>
      <c r="E485" s="598" t="s">
        <v>284</v>
      </c>
      <c r="F485" s="601" t="s">
        <v>262</v>
      </c>
      <c r="G485" s="43">
        <f>+[29]PPNE5!G485+[30]PPNE5!G485+[31]PPNE5!G485+[32]PPNE5!G485+[33]PPNE5!G485+[34]PPNE5!G485+[35]PPNE5!G485+[36]PPNE5!G485+[37]PPNE5!G485+[38]PPNE5!G485+[39]PPNE5!G485+[40]PPNE5!G485+[41]PPNE5!G485+[42]PPNE5!G485+[43]PPNE5!G485+[44]PPNE5!G485</f>
        <v>0</v>
      </c>
      <c r="H485" s="43">
        <f>+[29]PPNE5!H485+[30]PPNE5!H485+[31]PPNE5!H485+[32]PPNE5!H485+[33]PPNE5!H485+[34]PPNE5!H485+[35]PPNE5!H485+[36]PPNE5!H485+[37]PPNE5!H485+[38]PPNE5!H485+[39]PPNE5!H485+[40]PPNE5!H485+[41]PPNE5!H485+[42]PPNE5!H485+[43]PPNE5!H485+[44]PPNE5!H485</f>
        <v>0</v>
      </c>
      <c r="I485" s="43">
        <f>+[29]PPNE5!I485+[30]PPNE5!I485+[31]PPNE5!I485+[32]PPNE5!I485+[33]PPNE5!I485+[34]PPNE5!I485+[35]PPNE5!I485+[36]PPNE5!I485+[37]PPNE5!I485+[38]PPNE5!I485+[39]PPNE5!I485+[40]PPNE5!I485+[41]PPNE5!I485+[42]PPNE5!I485+[43]PPNE5!I485+[44]PPNE5!I485</f>
        <v>0</v>
      </c>
      <c r="J485" s="71">
        <f>SUBTOTAL(9,G485:I485)</f>
        <v>0</v>
      </c>
      <c r="K485" s="72">
        <f>IFERROR(J485/$J$18*100,"0.00")</f>
        <v>0</v>
      </c>
    </row>
    <row r="486" spans="1:11" ht="12.75" x14ac:dyDescent="0.2">
      <c r="A486" s="591">
        <v>2</v>
      </c>
      <c r="B486" s="592">
        <v>6</v>
      </c>
      <c r="C486" s="592">
        <v>9</v>
      </c>
      <c r="D486" s="592"/>
      <c r="E486" s="592"/>
      <c r="F486" s="593" t="s">
        <v>393</v>
      </c>
      <c r="G486" s="39">
        <f>+G487+G489+G491</f>
        <v>0</v>
      </c>
      <c r="H486" s="39">
        <f>+H487+H489+H491</f>
        <v>0</v>
      </c>
      <c r="I486" s="39">
        <f>+I487+I489+I491</f>
        <v>0</v>
      </c>
      <c r="J486" s="39">
        <f>+J487+J489+J491</f>
        <v>0</v>
      </c>
      <c r="K486" s="40">
        <f>+K487+K489+K491</f>
        <v>0</v>
      </c>
    </row>
    <row r="487" spans="1:11" ht="12.75" x14ac:dyDescent="0.2">
      <c r="A487" s="608">
        <v>2</v>
      </c>
      <c r="B487" s="595">
        <v>6</v>
      </c>
      <c r="C487" s="595">
        <v>9</v>
      </c>
      <c r="D487" s="595">
        <v>1</v>
      </c>
      <c r="E487" s="595"/>
      <c r="F487" s="622" t="s">
        <v>394</v>
      </c>
      <c r="G487" s="41">
        <f>+G488</f>
        <v>0</v>
      </c>
      <c r="H487" s="41">
        <f>+H488</f>
        <v>0</v>
      </c>
      <c r="I487" s="41">
        <f>+I488</f>
        <v>0</v>
      </c>
      <c r="J487" s="41">
        <f>+J488</f>
        <v>0</v>
      </c>
      <c r="K487" s="42">
        <f>+K488</f>
        <v>0</v>
      </c>
    </row>
    <row r="488" spans="1:11" ht="12.75" x14ac:dyDescent="0.2">
      <c r="A488" s="606">
        <v>2</v>
      </c>
      <c r="B488" s="598">
        <v>6</v>
      </c>
      <c r="C488" s="598">
        <v>9</v>
      </c>
      <c r="D488" s="598">
        <v>1</v>
      </c>
      <c r="E488" s="598" t="s">
        <v>284</v>
      </c>
      <c r="F488" s="601" t="s">
        <v>394</v>
      </c>
      <c r="G488" s="43">
        <f>+[29]PPNE5!G488+[30]PPNE5!G488+[31]PPNE5!G488+[32]PPNE5!G488+[33]PPNE5!G488+[34]PPNE5!G488+[35]PPNE5!G488+[36]PPNE5!G488+[37]PPNE5!G488+[38]PPNE5!G488+[39]PPNE5!G488+[40]PPNE5!G488+[41]PPNE5!G488+[42]PPNE5!G488+[43]PPNE5!G488+[44]PPNE5!G488</f>
        <v>0</v>
      </c>
      <c r="H488" s="43">
        <f>+[29]PPNE5!H488+[30]PPNE5!H488+[31]PPNE5!H488+[32]PPNE5!H488+[33]PPNE5!H488+[34]PPNE5!H488+[35]PPNE5!H488+[36]PPNE5!H488+[37]PPNE5!H488+[38]PPNE5!H488+[39]PPNE5!H488+[40]PPNE5!H488+[41]PPNE5!H488+[42]PPNE5!H488+[43]PPNE5!H488+[44]PPNE5!H488</f>
        <v>0</v>
      </c>
      <c r="I488" s="43">
        <f>+[29]PPNE5!I488+[30]PPNE5!I488+[31]PPNE5!I488+[32]PPNE5!I488+[33]PPNE5!I488+[34]PPNE5!I488+[35]PPNE5!I488+[36]PPNE5!I488+[37]PPNE5!I488+[38]PPNE5!I488+[39]PPNE5!I488+[40]PPNE5!I488+[41]PPNE5!I488+[42]PPNE5!I488+[43]PPNE5!I488+[44]PPNE5!I488</f>
        <v>0</v>
      </c>
      <c r="J488" s="71">
        <f>SUBTOTAL(9,G488:I488)</f>
        <v>0</v>
      </c>
      <c r="K488" s="72">
        <f>IFERROR(J488/$J$18*100,"0.00")</f>
        <v>0</v>
      </c>
    </row>
    <row r="489" spans="1:11" ht="12.75" x14ac:dyDescent="0.2">
      <c r="A489" s="608">
        <v>2</v>
      </c>
      <c r="B489" s="595">
        <v>6</v>
      </c>
      <c r="C489" s="595">
        <v>9</v>
      </c>
      <c r="D489" s="595">
        <v>2</v>
      </c>
      <c r="E489" s="595"/>
      <c r="F489" s="622" t="s">
        <v>395</v>
      </c>
      <c r="G489" s="41">
        <f>+G490</f>
        <v>0</v>
      </c>
      <c r="H489" s="41">
        <f>+H490</f>
        <v>0</v>
      </c>
      <c r="I489" s="41">
        <f>+I490</f>
        <v>0</v>
      </c>
      <c r="J489" s="41">
        <f>+J490</f>
        <v>0</v>
      </c>
      <c r="K489" s="42">
        <f>+K490</f>
        <v>0</v>
      </c>
    </row>
    <row r="490" spans="1:11" ht="12.75" x14ac:dyDescent="0.2">
      <c r="A490" s="606">
        <v>2</v>
      </c>
      <c r="B490" s="598">
        <v>6</v>
      </c>
      <c r="C490" s="598">
        <v>9</v>
      </c>
      <c r="D490" s="598">
        <v>2</v>
      </c>
      <c r="E490" s="598" t="s">
        <v>284</v>
      </c>
      <c r="F490" s="601" t="s">
        <v>395</v>
      </c>
      <c r="G490" s="43">
        <f>+[29]PPNE5!G490+[30]PPNE5!G490+[31]PPNE5!G490+[32]PPNE5!G490+[33]PPNE5!G490+[34]PPNE5!G490+[35]PPNE5!G490+[36]PPNE5!G490+[37]PPNE5!G490+[38]PPNE5!G490+[39]PPNE5!G490+[40]PPNE5!G490+[41]PPNE5!G490+[42]PPNE5!G490+[43]PPNE5!G490+[44]PPNE5!G490</f>
        <v>0</v>
      </c>
      <c r="H490" s="43">
        <f>+[29]PPNE5!H490+[30]PPNE5!H490+[31]PPNE5!H490+[32]PPNE5!H490+[33]PPNE5!H490+[34]PPNE5!H490+[35]PPNE5!H490+[36]PPNE5!H490+[37]PPNE5!H490+[38]PPNE5!H490+[39]PPNE5!H490+[40]PPNE5!H490+[41]PPNE5!H490+[42]PPNE5!H490+[43]PPNE5!H490+[44]PPNE5!H490</f>
        <v>0</v>
      </c>
      <c r="I490" s="43">
        <f>+[29]PPNE5!I490+[30]PPNE5!I490+[31]PPNE5!I490+[32]PPNE5!I490+[33]PPNE5!I490+[34]PPNE5!I490+[35]PPNE5!I490+[36]PPNE5!I490+[37]PPNE5!I490+[38]PPNE5!I490+[39]PPNE5!I490+[40]PPNE5!I490+[41]PPNE5!I490+[42]PPNE5!I490+[43]PPNE5!I490+[44]PPNE5!I490</f>
        <v>0</v>
      </c>
      <c r="J490" s="71">
        <f>SUBTOTAL(9,G490:I490)</f>
        <v>0</v>
      </c>
      <c r="K490" s="72">
        <f>IFERROR(J490/$J$18*100,"0.00")</f>
        <v>0</v>
      </c>
    </row>
    <row r="491" spans="1:11" ht="12.75" x14ac:dyDescent="0.2">
      <c r="A491" s="608">
        <v>2</v>
      </c>
      <c r="B491" s="595">
        <v>6</v>
      </c>
      <c r="C491" s="595">
        <v>9</v>
      </c>
      <c r="D491" s="595">
        <v>9</v>
      </c>
      <c r="E491" s="595"/>
      <c r="F491" s="622" t="s">
        <v>396</v>
      </c>
      <c r="G491" s="41">
        <f>+G492</f>
        <v>0</v>
      </c>
      <c r="H491" s="41">
        <f>+H492</f>
        <v>0</v>
      </c>
      <c r="I491" s="41">
        <f>+I492</f>
        <v>0</v>
      </c>
      <c r="J491" s="41">
        <f>+J492</f>
        <v>0</v>
      </c>
      <c r="K491" s="42">
        <f>+K492</f>
        <v>0</v>
      </c>
    </row>
    <row r="492" spans="1:11" ht="12.75" x14ac:dyDescent="0.2">
      <c r="A492" s="606">
        <v>2</v>
      </c>
      <c r="B492" s="598">
        <v>6</v>
      </c>
      <c r="C492" s="598">
        <v>9</v>
      </c>
      <c r="D492" s="598">
        <v>9</v>
      </c>
      <c r="E492" s="598" t="s">
        <v>284</v>
      </c>
      <c r="F492" s="601" t="s">
        <v>396</v>
      </c>
      <c r="G492" s="43">
        <f>+[29]PPNE5!G492+[30]PPNE5!G492+[31]PPNE5!G492+[32]PPNE5!G492+[33]PPNE5!G492+[34]PPNE5!G492+[35]PPNE5!G492+[36]PPNE5!G492+[37]PPNE5!G492+[38]PPNE5!G492+[39]PPNE5!G492+[40]PPNE5!G492+[41]PPNE5!G492+[42]PPNE5!G492+[43]PPNE5!G492+[44]PPNE5!G492</f>
        <v>0</v>
      </c>
      <c r="H492" s="43">
        <f>+[29]PPNE5!H492+[30]PPNE5!H492+[31]PPNE5!H492+[32]PPNE5!H492+[33]PPNE5!H492+[34]PPNE5!H492+[35]PPNE5!H492+[36]PPNE5!H492+[37]PPNE5!H492+[38]PPNE5!H492+[39]PPNE5!H492+[40]PPNE5!H492+[41]PPNE5!H492+[42]PPNE5!H492+[43]PPNE5!H492+[44]PPNE5!H492</f>
        <v>0</v>
      </c>
      <c r="I492" s="43">
        <f>+[29]PPNE5!I492+[30]PPNE5!I492+[31]PPNE5!I492+[32]PPNE5!I492+[33]PPNE5!I492+[34]PPNE5!I492+[35]PPNE5!I492+[36]PPNE5!I492+[37]PPNE5!I492+[38]PPNE5!I492+[39]PPNE5!I492+[40]PPNE5!I492+[41]PPNE5!I492+[42]PPNE5!I492+[43]PPNE5!I492+[44]PPNE5!I492</f>
        <v>0</v>
      </c>
      <c r="J492" s="71">
        <f>SUBTOTAL(9,G492:I492)</f>
        <v>0</v>
      </c>
      <c r="K492" s="72">
        <f>IFERROR(J492/$J$18*100,"0.00")</f>
        <v>0</v>
      </c>
    </row>
    <row r="493" spans="1:11" ht="12.75" x14ac:dyDescent="0.2">
      <c r="A493" s="587">
        <v>2</v>
      </c>
      <c r="B493" s="588">
        <v>7</v>
      </c>
      <c r="C493" s="589"/>
      <c r="D493" s="589"/>
      <c r="E493" s="589"/>
      <c r="F493" s="590" t="s">
        <v>263</v>
      </c>
      <c r="G493" s="37">
        <f>+G494+G505+G518</f>
        <v>0</v>
      </c>
      <c r="H493" s="37">
        <f>+H494+H505+H518</f>
        <v>0</v>
      </c>
      <c r="I493" s="37">
        <f>+I494+I505+I518</f>
        <v>0</v>
      </c>
      <c r="J493" s="37">
        <f>+J494+J505+J518</f>
        <v>0</v>
      </c>
      <c r="K493" s="38">
        <f>+K494+K505+K518</f>
        <v>0</v>
      </c>
    </row>
    <row r="494" spans="1:11" ht="12.75" x14ac:dyDescent="0.2">
      <c r="A494" s="591">
        <v>2</v>
      </c>
      <c r="B494" s="592">
        <v>7</v>
      </c>
      <c r="C494" s="592">
        <v>1</v>
      </c>
      <c r="D494" s="592"/>
      <c r="E494" s="592"/>
      <c r="F494" s="593" t="s">
        <v>264</v>
      </c>
      <c r="G494" s="39">
        <f>+G495+G497+G499+G501+G503</f>
        <v>0</v>
      </c>
      <c r="H494" s="39">
        <f>+H495+H497+H499+H501+H503</f>
        <v>0</v>
      </c>
      <c r="I494" s="39">
        <f>+I495+I497+I499+I501+I503</f>
        <v>0</v>
      </c>
      <c r="J494" s="39">
        <f>+J495+J497+J499+J501+J503</f>
        <v>0</v>
      </c>
      <c r="K494" s="40">
        <f>+K495+K497+K499+K501+K503</f>
        <v>0</v>
      </c>
    </row>
    <row r="495" spans="1:11" ht="12.75" x14ac:dyDescent="0.2">
      <c r="A495" s="594">
        <v>2</v>
      </c>
      <c r="B495" s="595">
        <v>7</v>
      </c>
      <c r="C495" s="595">
        <v>1</v>
      </c>
      <c r="D495" s="595">
        <v>1</v>
      </c>
      <c r="E495" s="595"/>
      <c r="F495" s="602" t="s">
        <v>265</v>
      </c>
      <c r="G495" s="47">
        <f>+G496</f>
        <v>0</v>
      </c>
      <c r="H495" s="47">
        <f>+H496</f>
        <v>0</v>
      </c>
      <c r="I495" s="47">
        <f>+I496</f>
        <v>0</v>
      </c>
      <c r="J495" s="47">
        <f>+J496</f>
        <v>0</v>
      </c>
      <c r="K495" s="48">
        <f>+K496</f>
        <v>0</v>
      </c>
    </row>
    <row r="496" spans="1:11" ht="12.75" x14ac:dyDescent="0.2">
      <c r="A496" s="606">
        <v>2</v>
      </c>
      <c r="B496" s="598">
        <v>7</v>
      </c>
      <c r="C496" s="598">
        <v>1</v>
      </c>
      <c r="D496" s="598">
        <v>1</v>
      </c>
      <c r="E496" s="598" t="s">
        <v>284</v>
      </c>
      <c r="F496" s="601" t="s">
        <v>265</v>
      </c>
      <c r="G496" s="43">
        <f>+[29]PPNE5!G496+[30]PPNE5!G496+[31]PPNE5!G496+[32]PPNE5!G496+[33]PPNE5!G496+[34]PPNE5!G496+[35]PPNE5!G496+[36]PPNE5!G496+[37]PPNE5!G496+[38]PPNE5!G496+[39]PPNE5!G496+[40]PPNE5!G496+[41]PPNE5!G496+[42]PPNE5!G496+[43]PPNE5!G496+[44]PPNE5!G496</f>
        <v>0</v>
      </c>
      <c r="H496" s="43">
        <f>+[29]PPNE5!H496+[30]PPNE5!H496+[31]PPNE5!H496+[32]PPNE5!H496+[33]PPNE5!H496+[34]PPNE5!H496+[35]PPNE5!H496+[36]PPNE5!H496+[37]PPNE5!H496+[38]PPNE5!H496+[39]PPNE5!H496+[40]PPNE5!H496+[41]PPNE5!H496+[42]PPNE5!H496+[43]PPNE5!H496+[44]PPNE5!H496</f>
        <v>0</v>
      </c>
      <c r="I496" s="43">
        <f>+[29]PPNE5!I496+[30]PPNE5!I496+[31]PPNE5!I496+[32]PPNE5!I496+[33]PPNE5!I496+[34]PPNE5!I496+[35]PPNE5!I496+[36]PPNE5!I496+[37]PPNE5!I496+[38]PPNE5!I496+[39]PPNE5!I496+[40]PPNE5!I496+[41]PPNE5!I496+[42]PPNE5!I496+[43]PPNE5!I496+[44]PPNE5!I496</f>
        <v>0</v>
      </c>
      <c r="J496" s="71">
        <f>SUBTOTAL(9,G496:I496)</f>
        <v>0</v>
      </c>
      <c r="K496" s="72">
        <f>IFERROR(J496/$J$18*100,"0.00")</f>
        <v>0</v>
      </c>
    </row>
    <row r="497" spans="1:11" ht="12.75" x14ac:dyDescent="0.2">
      <c r="A497" s="594">
        <v>2</v>
      </c>
      <c r="B497" s="595">
        <v>7</v>
      </c>
      <c r="C497" s="595">
        <v>1</v>
      </c>
      <c r="D497" s="595">
        <v>2</v>
      </c>
      <c r="E497" s="595"/>
      <c r="F497" s="602" t="s">
        <v>266</v>
      </c>
      <c r="G497" s="47">
        <f>+G498</f>
        <v>0</v>
      </c>
      <c r="H497" s="47">
        <f>+H498</f>
        <v>0</v>
      </c>
      <c r="I497" s="47">
        <f>+I498</f>
        <v>0</v>
      </c>
      <c r="J497" s="47">
        <f>+J498</f>
        <v>0</v>
      </c>
      <c r="K497" s="48">
        <f>+K498</f>
        <v>0</v>
      </c>
    </row>
    <row r="498" spans="1:11" ht="12.75" x14ac:dyDescent="0.2">
      <c r="A498" s="606">
        <v>2</v>
      </c>
      <c r="B498" s="598">
        <v>7</v>
      </c>
      <c r="C498" s="598">
        <v>1</v>
      </c>
      <c r="D498" s="598">
        <v>2</v>
      </c>
      <c r="E498" s="598" t="s">
        <v>284</v>
      </c>
      <c r="F498" s="601" t="s">
        <v>266</v>
      </c>
      <c r="G498" s="43">
        <f>+[29]PPNE5!G498+[30]PPNE5!G498+[31]PPNE5!G498+[32]PPNE5!G498+[33]PPNE5!G498+[34]PPNE5!G498+[35]PPNE5!G498+[36]PPNE5!G498+[37]PPNE5!G498+[38]PPNE5!G498+[39]PPNE5!G498+[40]PPNE5!G498+[41]PPNE5!G498+[42]PPNE5!G498+[43]PPNE5!G498+[44]PPNE5!G498</f>
        <v>0</v>
      </c>
      <c r="H498" s="43">
        <f>+[29]PPNE5!H498+[30]PPNE5!H498+[31]PPNE5!H498+[32]PPNE5!H498+[33]PPNE5!H498+[34]PPNE5!H498+[35]PPNE5!H498+[36]PPNE5!H498+[37]PPNE5!H498+[38]PPNE5!H498+[39]PPNE5!H498+[40]PPNE5!H498+[41]PPNE5!H498+[42]PPNE5!H498+[43]PPNE5!H498+[44]PPNE5!H498</f>
        <v>0</v>
      </c>
      <c r="I498" s="43">
        <f>+[29]PPNE5!I498+[30]PPNE5!I498+[31]PPNE5!I498+[32]PPNE5!I498+[33]PPNE5!I498+[34]PPNE5!I498+[35]PPNE5!I498+[36]PPNE5!I498+[37]PPNE5!I498+[38]PPNE5!I498+[39]PPNE5!I498+[40]PPNE5!I498+[41]PPNE5!I498+[42]PPNE5!I498+[43]PPNE5!I498+[44]PPNE5!I498</f>
        <v>0</v>
      </c>
      <c r="J498" s="71">
        <f>SUBTOTAL(9,G498:I498)</f>
        <v>0</v>
      </c>
      <c r="K498" s="72">
        <f>IFERROR(J498/$J$18*100,"0.00")</f>
        <v>0</v>
      </c>
    </row>
    <row r="499" spans="1:11" ht="12.75" x14ac:dyDescent="0.2">
      <c r="A499" s="594">
        <v>2</v>
      </c>
      <c r="B499" s="595">
        <v>7</v>
      </c>
      <c r="C499" s="595">
        <v>1</v>
      </c>
      <c r="D499" s="595">
        <v>3</v>
      </c>
      <c r="E499" s="595"/>
      <c r="F499" s="602" t="s">
        <v>267</v>
      </c>
      <c r="G499" s="47">
        <f>+G500</f>
        <v>0</v>
      </c>
      <c r="H499" s="47">
        <f>+H500</f>
        <v>0</v>
      </c>
      <c r="I499" s="47">
        <f>+I500</f>
        <v>0</v>
      </c>
      <c r="J499" s="47">
        <f>+J500</f>
        <v>0</v>
      </c>
      <c r="K499" s="48">
        <f>+K500</f>
        <v>0</v>
      </c>
    </row>
    <row r="500" spans="1:11" ht="12.75" x14ac:dyDescent="0.2">
      <c r="A500" s="606">
        <v>2</v>
      </c>
      <c r="B500" s="598">
        <v>7</v>
      </c>
      <c r="C500" s="598">
        <v>1</v>
      </c>
      <c r="D500" s="598">
        <v>3</v>
      </c>
      <c r="E500" s="598" t="s">
        <v>284</v>
      </c>
      <c r="F500" s="601" t="s">
        <v>267</v>
      </c>
      <c r="G500" s="43">
        <f>+[29]PPNE5!G500+[30]PPNE5!G500+[31]PPNE5!G500+[32]PPNE5!G500+[33]PPNE5!G500+[34]PPNE5!G500+[35]PPNE5!G500+[36]PPNE5!G500+[37]PPNE5!G500+[38]PPNE5!G500+[39]PPNE5!G500+[40]PPNE5!G500+[41]PPNE5!G500+[42]PPNE5!G500+[43]PPNE5!G500+[44]PPNE5!G500</f>
        <v>0</v>
      </c>
      <c r="H500" s="43">
        <f>+[29]PPNE5!H500+[30]PPNE5!H500+[31]PPNE5!H500+[32]PPNE5!H500+[33]PPNE5!H500+[34]PPNE5!H500+[35]PPNE5!H500+[36]PPNE5!H500+[37]PPNE5!H500+[38]PPNE5!H500+[39]PPNE5!H500+[40]PPNE5!H500+[41]PPNE5!H500+[42]PPNE5!H500+[43]PPNE5!H500+[44]PPNE5!H500</f>
        <v>0</v>
      </c>
      <c r="I500" s="43">
        <f>+[29]PPNE5!I500+[30]PPNE5!I500+[31]PPNE5!I500+[32]PPNE5!I500+[33]PPNE5!I500+[34]PPNE5!I500+[35]PPNE5!I500+[36]PPNE5!I500+[37]PPNE5!I500+[38]PPNE5!I500+[39]PPNE5!I500+[40]PPNE5!I500+[41]PPNE5!I500+[42]PPNE5!I500+[43]PPNE5!I500+[44]PPNE5!I500</f>
        <v>0</v>
      </c>
      <c r="J500" s="71">
        <f>SUBTOTAL(9,G500:I500)</f>
        <v>0</v>
      </c>
      <c r="K500" s="72">
        <f>IFERROR(J500/$J$18*100,"0.00")</f>
        <v>0</v>
      </c>
    </row>
    <row r="501" spans="1:11" ht="12.75" x14ac:dyDescent="0.2">
      <c r="A501" s="594">
        <v>2</v>
      </c>
      <c r="B501" s="595">
        <v>7</v>
      </c>
      <c r="C501" s="595">
        <v>1</v>
      </c>
      <c r="D501" s="595">
        <v>4</v>
      </c>
      <c r="E501" s="595"/>
      <c r="F501" s="602" t="s">
        <v>268</v>
      </c>
      <c r="G501" s="47">
        <f>+G502</f>
        <v>0</v>
      </c>
      <c r="H501" s="47">
        <f>+H502</f>
        <v>0</v>
      </c>
      <c r="I501" s="47">
        <f>+I502</f>
        <v>0</v>
      </c>
      <c r="J501" s="47">
        <f>+J502</f>
        <v>0</v>
      </c>
      <c r="K501" s="48">
        <f>+K502</f>
        <v>0</v>
      </c>
    </row>
    <row r="502" spans="1:11" ht="12.75" x14ac:dyDescent="0.2">
      <c r="A502" s="606">
        <v>2</v>
      </c>
      <c r="B502" s="598">
        <v>7</v>
      </c>
      <c r="C502" s="598">
        <v>1</v>
      </c>
      <c r="D502" s="598">
        <v>4</v>
      </c>
      <c r="E502" s="598" t="s">
        <v>284</v>
      </c>
      <c r="F502" s="601" t="s">
        <v>268</v>
      </c>
      <c r="G502" s="43">
        <f>+[29]PPNE5!G502+[30]PPNE5!G502+[31]PPNE5!G502+[32]PPNE5!G502+[33]PPNE5!G502+[34]PPNE5!G502+[35]PPNE5!G502+[36]PPNE5!G502+[37]PPNE5!G502+[38]PPNE5!G502+[39]PPNE5!G502+[40]PPNE5!G502+[41]PPNE5!G502+[42]PPNE5!G502+[43]PPNE5!G502+[44]PPNE5!G502</f>
        <v>0</v>
      </c>
      <c r="H502" s="43">
        <f>+[29]PPNE5!H502+[30]PPNE5!H502+[31]PPNE5!H502+[32]PPNE5!H502+[33]PPNE5!H502+[34]PPNE5!H502+[35]PPNE5!H502+[36]PPNE5!H502+[37]PPNE5!H502+[38]PPNE5!H502+[39]PPNE5!H502+[40]PPNE5!H502+[41]PPNE5!H502+[42]PPNE5!H502+[43]PPNE5!H502+[44]PPNE5!H502</f>
        <v>0</v>
      </c>
      <c r="I502" s="43">
        <f>+[29]PPNE5!I502+[30]PPNE5!I502+[31]PPNE5!I502+[32]PPNE5!I502+[33]PPNE5!I502+[34]PPNE5!I502+[35]PPNE5!I502+[36]PPNE5!I502+[37]PPNE5!I502+[38]PPNE5!I502+[39]PPNE5!I502+[40]PPNE5!I502+[41]PPNE5!I502+[42]PPNE5!I502+[43]PPNE5!I502+[44]PPNE5!I502</f>
        <v>0</v>
      </c>
      <c r="J502" s="71">
        <f>SUBTOTAL(9,G502:I502)</f>
        <v>0</v>
      </c>
      <c r="K502" s="72">
        <f>IFERROR(J502/$J$18*100,"0.00")</f>
        <v>0</v>
      </c>
    </row>
    <row r="503" spans="1:11" ht="12.75" x14ac:dyDescent="0.2">
      <c r="A503" s="608">
        <v>2</v>
      </c>
      <c r="B503" s="595">
        <v>7</v>
      </c>
      <c r="C503" s="595">
        <v>1</v>
      </c>
      <c r="D503" s="595">
        <v>5</v>
      </c>
      <c r="E503" s="595"/>
      <c r="F503" s="622" t="s">
        <v>397</v>
      </c>
      <c r="G503" s="47">
        <f>+G504</f>
        <v>0</v>
      </c>
      <c r="H503" s="47">
        <f>+H504</f>
        <v>0</v>
      </c>
      <c r="I503" s="47">
        <f>+I504</f>
        <v>0</v>
      </c>
      <c r="J503" s="47">
        <f>+J504</f>
        <v>0</v>
      </c>
      <c r="K503" s="48">
        <f>+K504</f>
        <v>0</v>
      </c>
    </row>
    <row r="504" spans="1:11" ht="12.75" x14ac:dyDescent="0.2">
      <c r="A504" s="606">
        <v>2</v>
      </c>
      <c r="B504" s="598">
        <v>7</v>
      </c>
      <c r="C504" s="598">
        <v>1</v>
      </c>
      <c r="D504" s="598">
        <v>5</v>
      </c>
      <c r="E504" s="598" t="s">
        <v>284</v>
      </c>
      <c r="F504" s="601" t="s">
        <v>397</v>
      </c>
      <c r="G504" s="43">
        <f>+[29]PPNE5!G504+[30]PPNE5!G504+[31]PPNE5!G504+[32]PPNE5!G504+[33]PPNE5!G504+[34]PPNE5!G504+[35]PPNE5!G504+[36]PPNE5!G504+[37]PPNE5!G504+[38]PPNE5!G504+[39]PPNE5!G504+[40]PPNE5!G504+[41]PPNE5!G504+[42]PPNE5!G504+[43]PPNE5!G504+[44]PPNE5!G504</f>
        <v>0</v>
      </c>
      <c r="H504" s="43">
        <f>+[29]PPNE5!H504+[30]PPNE5!H504+[31]PPNE5!H504+[32]PPNE5!H504+[33]PPNE5!H504+[34]PPNE5!H504+[35]PPNE5!H504+[36]PPNE5!H504+[37]PPNE5!H504+[38]PPNE5!H504+[39]PPNE5!H504+[40]PPNE5!H504+[41]PPNE5!H504+[42]PPNE5!H504+[43]PPNE5!H504+[44]PPNE5!H504</f>
        <v>0</v>
      </c>
      <c r="I504" s="43">
        <f>+[29]PPNE5!I504+[30]PPNE5!I504+[31]PPNE5!I504+[32]PPNE5!I504+[33]PPNE5!I504+[34]PPNE5!I504+[35]PPNE5!I504+[36]PPNE5!I504+[37]PPNE5!I504+[38]PPNE5!I504+[39]PPNE5!I504+[40]PPNE5!I504+[41]PPNE5!I504+[42]PPNE5!I504+[43]PPNE5!I504+[44]PPNE5!I504</f>
        <v>0</v>
      </c>
      <c r="J504" s="71">
        <f>SUBTOTAL(9,G504:I504)</f>
        <v>0</v>
      </c>
      <c r="K504" s="72">
        <f>IFERROR(J504/$J$18*100,"0.00")</f>
        <v>0</v>
      </c>
    </row>
    <row r="505" spans="1:11" ht="12.75" x14ac:dyDescent="0.2">
      <c r="A505" s="591">
        <v>2</v>
      </c>
      <c r="B505" s="592">
        <v>7</v>
      </c>
      <c r="C505" s="592">
        <v>2</v>
      </c>
      <c r="D505" s="592"/>
      <c r="E505" s="592"/>
      <c r="F505" s="593" t="s">
        <v>269</v>
      </c>
      <c r="G505" s="39">
        <f>+G506+G508+G510+G512+G514+G516</f>
        <v>0</v>
      </c>
      <c r="H505" s="39">
        <f>+H506+H508+H510+H512+H514+H516</f>
        <v>0</v>
      </c>
      <c r="I505" s="39">
        <f>+I506+I508+I510+I512+I514+I516</f>
        <v>0</v>
      </c>
      <c r="J505" s="39">
        <f>+J506+J508+J510+J512+J514+J516</f>
        <v>0</v>
      </c>
      <c r="K505" s="40">
        <f>+K506+K508+K510+K512+K514+K516</f>
        <v>0</v>
      </c>
    </row>
    <row r="506" spans="1:11" ht="12.75" x14ac:dyDescent="0.2">
      <c r="A506" s="594">
        <v>2</v>
      </c>
      <c r="B506" s="595">
        <v>7</v>
      </c>
      <c r="C506" s="595">
        <v>2</v>
      </c>
      <c r="D506" s="595">
        <v>1</v>
      </c>
      <c r="E506" s="595"/>
      <c r="F506" s="602" t="s">
        <v>270</v>
      </c>
      <c r="G506" s="47">
        <f>+G507</f>
        <v>0</v>
      </c>
      <c r="H506" s="47">
        <f>+H507</f>
        <v>0</v>
      </c>
      <c r="I506" s="47">
        <f>+I507</f>
        <v>0</v>
      </c>
      <c r="J506" s="47">
        <f>+J507</f>
        <v>0</v>
      </c>
      <c r="K506" s="48">
        <f>+K507</f>
        <v>0</v>
      </c>
    </row>
    <row r="507" spans="1:11" ht="12.75" x14ac:dyDescent="0.2">
      <c r="A507" s="606">
        <v>2</v>
      </c>
      <c r="B507" s="598">
        <v>7</v>
      </c>
      <c r="C507" s="598">
        <v>2</v>
      </c>
      <c r="D507" s="598">
        <v>1</v>
      </c>
      <c r="E507" s="598" t="s">
        <v>284</v>
      </c>
      <c r="F507" s="601" t="s">
        <v>270</v>
      </c>
      <c r="G507" s="43">
        <f>+[29]PPNE5!G507+[30]PPNE5!G507+[31]PPNE5!G507+[32]PPNE5!G507+[33]PPNE5!G507+[34]PPNE5!G507+[35]PPNE5!G507+[36]PPNE5!G507+[37]PPNE5!G507+[38]PPNE5!G507+[39]PPNE5!G507+[40]PPNE5!G507+[41]PPNE5!G507+[42]PPNE5!G507+[43]PPNE5!G507+[44]PPNE5!G507</f>
        <v>0</v>
      </c>
      <c r="H507" s="43">
        <f>+[29]PPNE5!H507+[30]PPNE5!H507+[31]PPNE5!H507+[32]PPNE5!H507+[33]PPNE5!H507+[34]PPNE5!H507+[35]PPNE5!H507+[36]PPNE5!H507+[37]PPNE5!H507+[38]PPNE5!H507+[39]PPNE5!H507+[40]PPNE5!H507+[41]PPNE5!H507+[42]PPNE5!H507+[43]PPNE5!H507+[44]PPNE5!H507</f>
        <v>0</v>
      </c>
      <c r="I507" s="43">
        <f>+[29]PPNE5!I507+[30]PPNE5!I507+[31]PPNE5!I507+[32]PPNE5!I507+[33]PPNE5!I507+[34]PPNE5!I507+[35]PPNE5!I507+[36]PPNE5!I507+[37]PPNE5!I507+[38]PPNE5!I507+[39]PPNE5!I507+[40]PPNE5!I507+[41]PPNE5!I507+[42]PPNE5!I507+[43]PPNE5!I507+[44]PPNE5!I507</f>
        <v>0</v>
      </c>
      <c r="J507" s="71">
        <f>SUBTOTAL(9,G507:I507)</f>
        <v>0</v>
      </c>
      <c r="K507" s="72">
        <f>IFERROR(J507/$J$18*100,"0.00")</f>
        <v>0</v>
      </c>
    </row>
    <row r="508" spans="1:11" ht="12.75" x14ac:dyDescent="0.2">
      <c r="A508" s="594">
        <v>2</v>
      </c>
      <c r="B508" s="595">
        <v>7</v>
      </c>
      <c r="C508" s="595">
        <v>2</v>
      </c>
      <c r="D508" s="595">
        <v>2</v>
      </c>
      <c r="E508" s="595"/>
      <c r="F508" s="602" t="s">
        <v>271</v>
      </c>
      <c r="G508" s="47">
        <f>+G509</f>
        <v>0</v>
      </c>
      <c r="H508" s="47">
        <f>+H509</f>
        <v>0</v>
      </c>
      <c r="I508" s="47">
        <f>+I509</f>
        <v>0</v>
      </c>
      <c r="J508" s="47">
        <f>+J509</f>
        <v>0</v>
      </c>
      <c r="K508" s="48">
        <f>+K509</f>
        <v>0</v>
      </c>
    </row>
    <row r="509" spans="1:11" ht="12.75" x14ac:dyDescent="0.2">
      <c r="A509" s="606">
        <v>2</v>
      </c>
      <c r="B509" s="598">
        <v>7</v>
      </c>
      <c r="C509" s="598">
        <v>2</v>
      </c>
      <c r="D509" s="598">
        <v>2</v>
      </c>
      <c r="E509" s="598" t="s">
        <v>284</v>
      </c>
      <c r="F509" s="601" t="s">
        <v>271</v>
      </c>
      <c r="G509" s="43">
        <f>+[29]PPNE5!G509+[30]PPNE5!G509+[31]PPNE5!G509+[32]PPNE5!G509+[33]PPNE5!G509+[34]PPNE5!G509+[35]PPNE5!G509+[36]PPNE5!G509+[37]PPNE5!G509+[38]PPNE5!G509+[39]PPNE5!G509+[40]PPNE5!G509+[41]PPNE5!G509+[42]PPNE5!G509+[43]PPNE5!G509+[44]PPNE5!G509</f>
        <v>0</v>
      </c>
      <c r="H509" s="43">
        <f>+[29]PPNE5!H509+[30]PPNE5!H509+[31]PPNE5!H509+[32]PPNE5!H509+[33]PPNE5!H509+[34]PPNE5!H509+[35]PPNE5!H509+[36]PPNE5!H509+[37]PPNE5!H509+[38]PPNE5!H509+[39]PPNE5!H509+[40]PPNE5!H509+[41]PPNE5!H509+[42]PPNE5!H509+[43]PPNE5!H509+[44]PPNE5!H509</f>
        <v>0</v>
      </c>
      <c r="I509" s="43">
        <f>+[29]PPNE5!I509+[30]PPNE5!I509+[31]PPNE5!I509+[32]PPNE5!I509+[33]PPNE5!I509+[34]PPNE5!I509+[35]PPNE5!I509+[36]PPNE5!I509+[37]PPNE5!I509+[38]PPNE5!I509+[39]PPNE5!I509+[40]PPNE5!I509+[41]PPNE5!I509+[42]PPNE5!I509+[43]PPNE5!I509+[44]PPNE5!I509</f>
        <v>0</v>
      </c>
      <c r="J509" s="71">
        <f>SUBTOTAL(9,G509:I509)</f>
        <v>0</v>
      </c>
      <c r="K509" s="72">
        <f>IFERROR(J509/$J$18*100,"0.00")</f>
        <v>0</v>
      </c>
    </row>
    <row r="510" spans="1:11" ht="12.75" x14ac:dyDescent="0.2">
      <c r="A510" s="594">
        <v>2</v>
      </c>
      <c r="B510" s="595">
        <v>7</v>
      </c>
      <c r="C510" s="595">
        <v>2</v>
      </c>
      <c r="D510" s="595">
        <v>3</v>
      </c>
      <c r="E510" s="595"/>
      <c r="F510" s="602" t="s">
        <v>272</v>
      </c>
      <c r="G510" s="47">
        <f>+G511</f>
        <v>0</v>
      </c>
      <c r="H510" s="47">
        <f>+H511</f>
        <v>0</v>
      </c>
      <c r="I510" s="47">
        <f>+I511</f>
        <v>0</v>
      </c>
      <c r="J510" s="47">
        <f>+J511</f>
        <v>0</v>
      </c>
      <c r="K510" s="48">
        <f>+K511</f>
        <v>0</v>
      </c>
    </row>
    <row r="511" spans="1:11" ht="12.75" x14ac:dyDescent="0.2">
      <c r="A511" s="606">
        <v>2</v>
      </c>
      <c r="B511" s="598">
        <v>7</v>
      </c>
      <c r="C511" s="598">
        <v>2</v>
      </c>
      <c r="D511" s="598">
        <v>3</v>
      </c>
      <c r="E511" s="598" t="s">
        <v>284</v>
      </c>
      <c r="F511" s="601" t="s">
        <v>272</v>
      </c>
      <c r="G511" s="43">
        <f>+[29]PPNE5!G511+[30]PPNE5!G511+[31]PPNE5!G511+[32]PPNE5!G511+[33]PPNE5!G511+[34]PPNE5!G511+[35]PPNE5!G511+[36]PPNE5!G511+[37]PPNE5!G511+[38]PPNE5!G511+[39]PPNE5!G511+[40]PPNE5!G511+[41]PPNE5!G511+[42]PPNE5!G511+[43]PPNE5!G511+[44]PPNE5!G511</f>
        <v>0</v>
      </c>
      <c r="H511" s="43">
        <f>+[29]PPNE5!H511+[30]PPNE5!H511+[31]PPNE5!H511+[32]PPNE5!H511+[33]PPNE5!H511+[34]PPNE5!H511+[35]PPNE5!H511+[36]PPNE5!H511+[37]PPNE5!H511+[38]PPNE5!H511+[39]PPNE5!H511+[40]PPNE5!H511+[41]PPNE5!H511+[42]PPNE5!H511+[43]PPNE5!H511+[44]PPNE5!H511</f>
        <v>0</v>
      </c>
      <c r="I511" s="43">
        <f>+[29]PPNE5!I511+[30]PPNE5!I511+[31]PPNE5!I511+[32]PPNE5!I511+[33]PPNE5!I511+[34]PPNE5!I511+[35]PPNE5!I511+[36]PPNE5!I511+[37]PPNE5!I511+[38]PPNE5!I511+[39]PPNE5!I511+[40]PPNE5!I511+[41]PPNE5!I511+[42]PPNE5!I511+[43]PPNE5!I511+[44]PPNE5!I511</f>
        <v>0</v>
      </c>
      <c r="J511" s="71">
        <f>SUBTOTAL(9,G511:I511)</f>
        <v>0</v>
      </c>
      <c r="K511" s="72">
        <f>IFERROR(J511/$J$18*100,"0.00")</f>
        <v>0</v>
      </c>
    </row>
    <row r="512" spans="1:11" ht="12.75" x14ac:dyDescent="0.2">
      <c r="A512" s="594">
        <v>2</v>
      </c>
      <c r="B512" s="595">
        <v>7</v>
      </c>
      <c r="C512" s="595">
        <v>2</v>
      </c>
      <c r="D512" s="595">
        <v>4</v>
      </c>
      <c r="E512" s="595"/>
      <c r="F512" s="602" t="s">
        <v>273</v>
      </c>
      <c r="G512" s="47">
        <f>+G513</f>
        <v>0</v>
      </c>
      <c r="H512" s="47">
        <f>+H513</f>
        <v>0</v>
      </c>
      <c r="I512" s="47">
        <f>+I513</f>
        <v>0</v>
      </c>
      <c r="J512" s="47">
        <f>+J513</f>
        <v>0</v>
      </c>
      <c r="K512" s="48">
        <f>+K513</f>
        <v>0</v>
      </c>
    </row>
    <row r="513" spans="1:11" ht="12.75" x14ac:dyDescent="0.2">
      <c r="A513" s="606">
        <v>2</v>
      </c>
      <c r="B513" s="598">
        <v>7</v>
      </c>
      <c r="C513" s="598">
        <v>2</v>
      </c>
      <c r="D513" s="598">
        <v>4</v>
      </c>
      <c r="E513" s="598" t="s">
        <v>284</v>
      </c>
      <c r="F513" s="601" t="s">
        <v>273</v>
      </c>
      <c r="G513" s="43">
        <f>+[29]PPNE5!G513+[30]PPNE5!G513+[31]PPNE5!G513+[32]PPNE5!G513+[33]PPNE5!G513+[34]PPNE5!G513+[35]PPNE5!G513+[36]PPNE5!G513+[37]PPNE5!G513+[38]PPNE5!G513+[39]PPNE5!G513+[40]PPNE5!G513+[41]PPNE5!G513+[42]PPNE5!G513+[43]PPNE5!G513+[44]PPNE5!G513</f>
        <v>0</v>
      </c>
      <c r="H513" s="43">
        <f>+[29]PPNE5!H513+[30]PPNE5!H513+[31]PPNE5!H513+[32]PPNE5!H513+[33]PPNE5!H513+[34]PPNE5!H513+[35]PPNE5!H513+[36]PPNE5!H513+[37]PPNE5!H513+[38]PPNE5!H513+[39]PPNE5!H513+[40]PPNE5!H513+[41]PPNE5!H513+[42]PPNE5!H513+[43]PPNE5!H513+[44]PPNE5!H513</f>
        <v>0</v>
      </c>
      <c r="I513" s="43">
        <f>+[29]PPNE5!I513+[30]PPNE5!I513+[31]PPNE5!I513+[32]PPNE5!I513+[33]PPNE5!I513+[34]PPNE5!I513+[35]PPNE5!I513+[36]PPNE5!I513+[37]PPNE5!I513+[38]PPNE5!I513+[39]PPNE5!I513+[40]PPNE5!I513+[41]PPNE5!I513+[42]PPNE5!I513+[43]PPNE5!I513+[44]PPNE5!I513</f>
        <v>0</v>
      </c>
      <c r="J513" s="71">
        <f>SUBTOTAL(9,G513:I513)</f>
        <v>0</v>
      </c>
      <c r="K513" s="72">
        <f>IFERROR(J513/$J$18*100,"0.00")</f>
        <v>0</v>
      </c>
    </row>
    <row r="514" spans="1:11" ht="12.75" x14ac:dyDescent="0.2">
      <c r="A514" s="594">
        <v>2</v>
      </c>
      <c r="B514" s="595">
        <v>7</v>
      </c>
      <c r="C514" s="595">
        <v>2</v>
      </c>
      <c r="D514" s="595">
        <v>7</v>
      </c>
      <c r="E514" s="595"/>
      <c r="F514" s="602" t="s">
        <v>274</v>
      </c>
      <c r="G514" s="47">
        <f>+G515</f>
        <v>0</v>
      </c>
      <c r="H514" s="47">
        <f>+H515</f>
        <v>0</v>
      </c>
      <c r="I514" s="47">
        <f>+I515</f>
        <v>0</v>
      </c>
      <c r="J514" s="47">
        <f>+J515</f>
        <v>0</v>
      </c>
      <c r="K514" s="48">
        <f>+K515</f>
        <v>0</v>
      </c>
    </row>
    <row r="515" spans="1:11" ht="12.75" x14ac:dyDescent="0.2">
      <c r="A515" s="606">
        <v>2</v>
      </c>
      <c r="B515" s="598">
        <v>7</v>
      </c>
      <c r="C515" s="598">
        <v>2</v>
      </c>
      <c r="D515" s="598">
        <v>7</v>
      </c>
      <c r="E515" s="598" t="s">
        <v>284</v>
      </c>
      <c r="F515" s="601" t="s">
        <v>274</v>
      </c>
      <c r="G515" s="43">
        <f>+[29]PPNE5!G515+[30]PPNE5!G515+[31]PPNE5!G515+[32]PPNE5!G515+[33]PPNE5!G515+[34]PPNE5!G515+[35]PPNE5!G515+[36]PPNE5!G515+[37]PPNE5!G515+[38]PPNE5!G515+[39]PPNE5!G515+[40]PPNE5!G515+[41]PPNE5!G515+[42]PPNE5!G515+[43]PPNE5!G515+[44]PPNE5!G515</f>
        <v>0</v>
      </c>
      <c r="H515" s="43">
        <f>+[29]PPNE5!H515+[30]PPNE5!H515+[31]PPNE5!H515+[32]PPNE5!H515+[33]PPNE5!H515+[34]PPNE5!H515+[35]PPNE5!H515+[36]PPNE5!H515+[37]PPNE5!H515+[38]PPNE5!H515+[39]PPNE5!H515+[40]PPNE5!H515+[41]PPNE5!H515+[42]PPNE5!H515+[43]PPNE5!H515+[44]PPNE5!H515</f>
        <v>0</v>
      </c>
      <c r="I515" s="43">
        <f>+[29]PPNE5!I515+[30]PPNE5!I515+[31]PPNE5!I515+[32]PPNE5!I515+[33]PPNE5!I515+[34]PPNE5!I515+[35]PPNE5!I515+[36]PPNE5!I515+[37]PPNE5!I515+[38]PPNE5!I515+[39]PPNE5!I515+[40]PPNE5!I515+[41]PPNE5!I515+[42]PPNE5!I515+[43]PPNE5!I515+[44]PPNE5!I515</f>
        <v>0</v>
      </c>
      <c r="J515" s="71">
        <f>SUBTOTAL(9,G515:I515)</f>
        <v>0</v>
      </c>
      <c r="K515" s="72">
        <f>IFERROR(J515/$J$18*100,"0.00")</f>
        <v>0</v>
      </c>
    </row>
    <row r="516" spans="1:11" ht="12.75" x14ac:dyDescent="0.2">
      <c r="A516" s="594">
        <v>2</v>
      </c>
      <c r="B516" s="595">
        <v>7</v>
      </c>
      <c r="C516" s="595">
        <v>2</v>
      </c>
      <c r="D516" s="595">
        <v>8</v>
      </c>
      <c r="E516" s="595"/>
      <c r="F516" s="602" t="s">
        <v>275</v>
      </c>
      <c r="G516" s="47">
        <f>+G517</f>
        <v>0</v>
      </c>
      <c r="H516" s="47">
        <f>+H517</f>
        <v>0</v>
      </c>
      <c r="I516" s="47">
        <f>+I517</f>
        <v>0</v>
      </c>
      <c r="J516" s="47">
        <f>+J517</f>
        <v>0</v>
      </c>
      <c r="K516" s="48">
        <f>+K517</f>
        <v>0</v>
      </c>
    </row>
    <row r="517" spans="1:11" ht="12.75" x14ac:dyDescent="0.2">
      <c r="A517" s="606">
        <v>2</v>
      </c>
      <c r="B517" s="598">
        <v>7</v>
      </c>
      <c r="C517" s="598">
        <v>2</v>
      </c>
      <c r="D517" s="598">
        <v>8</v>
      </c>
      <c r="E517" s="598" t="s">
        <v>284</v>
      </c>
      <c r="F517" s="601" t="s">
        <v>275</v>
      </c>
      <c r="G517" s="43">
        <f>+[29]PPNE5!G517+[30]PPNE5!G517+[31]PPNE5!G517+[32]PPNE5!G517+[33]PPNE5!G517+[34]PPNE5!G517+[35]PPNE5!G517+[36]PPNE5!G517+[37]PPNE5!G517+[38]PPNE5!G517+[39]PPNE5!G517+[40]PPNE5!G517+[41]PPNE5!G517+[42]PPNE5!G517+[43]PPNE5!G517+[44]PPNE5!G517</f>
        <v>0</v>
      </c>
      <c r="H517" s="43">
        <f>+[29]PPNE5!H517+[30]PPNE5!H517+[31]PPNE5!H517+[32]PPNE5!H517+[33]PPNE5!H517+[34]PPNE5!H517+[35]PPNE5!H517+[36]PPNE5!H517+[37]PPNE5!H517+[38]PPNE5!H517+[39]PPNE5!H517+[40]PPNE5!H517+[41]PPNE5!H517+[42]PPNE5!H517+[43]PPNE5!H517+[44]PPNE5!H517</f>
        <v>0</v>
      </c>
      <c r="I517" s="43">
        <f>+[29]PPNE5!I517+[30]PPNE5!I517+[31]PPNE5!I517+[32]PPNE5!I517+[33]PPNE5!I517+[34]PPNE5!I517+[35]PPNE5!I517+[36]PPNE5!I517+[37]PPNE5!I517+[38]PPNE5!I517+[39]PPNE5!I517+[40]PPNE5!I517+[41]PPNE5!I517+[42]PPNE5!I517+[43]PPNE5!I517+[44]PPNE5!I517</f>
        <v>0</v>
      </c>
      <c r="J517" s="71">
        <f>SUBTOTAL(9,G517:I517)</f>
        <v>0</v>
      </c>
      <c r="K517" s="72">
        <f>IFERROR(J517/$J$18*100,"0.00")</f>
        <v>0</v>
      </c>
    </row>
    <row r="518" spans="1:11" ht="12.75" x14ac:dyDescent="0.2">
      <c r="A518" s="591">
        <v>2</v>
      </c>
      <c r="B518" s="592">
        <v>7</v>
      </c>
      <c r="C518" s="592">
        <v>3</v>
      </c>
      <c r="D518" s="592"/>
      <c r="E518" s="592"/>
      <c r="F518" s="593" t="s">
        <v>276</v>
      </c>
      <c r="G518" s="39">
        <f>+G519+G521</f>
        <v>0</v>
      </c>
      <c r="H518" s="39">
        <f>+H519+H521</f>
        <v>0</v>
      </c>
      <c r="I518" s="39">
        <f>+I519+I521</f>
        <v>0</v>
      </c>
      <c r="J518" s="39">
        <f>+J519+J521</f>
        <v>0</v>
      </c>
      <c r="K518" s="40">
        <f>+K519+K521</f>
        <v>0</v>
      </c>
    </row>
    <row r="519" spans="1:11" ht="12.75" x14ac:dyDescent="0.2">
      <c r="A519" s="594">
        <v>2</v>
      </c>
      <c r="B519" s="595">
        <v>7</v>
      </c>
      <c r="C519" s="595">
        <v>3</v>
      </c>
      <c r="D519" s="595">
        <v>1</v>
      </c>
      <c r="E519" s="595"/>
      <c r="F519" s="602" t="s">
        <v>277</v>
      </c>
      <c r="G519" s="47">
        <f>+G520</f>
        <v>0</v>
      </c>
      <c r="H519" s="47">
        <f>+H520</f>
        <v>0</v>
      </c>
      <c r="I519" s="47">
        <f>+I520</f>
        <v>0</v>
      </c>
      <c r="J519" s="47">
        <f>+J520</f>
        <v>0</v>
      </c>
      <c r="K519" s="48">
        <f>+K520</f>
        <v>0</v>
      </c>
    </row>
    <row r="520" spans="1:11" ht="12.75" x14ac:dyDescent="0.2">
      <c r="A520" s="606">
        <v>2</v>
      </c>
      <c r="B520" s="598">
        <v>7</v>
      </c>
      <c r="C520" s="598">
        <v>3</v>
      </c>
      <c r="D520" s="598">
        <v>1</v>
      </c>
      <c r="E520" s="598" t="s">
        <v>284</v>
      </c>
      <c r="F520" s="601" t="s">
        <v>277</v>
      </c>
      <c r="G520" s="43">
        <f>+[29]PPNE5!G520+[30]PPNE5!G520+[31]PPNE5!G520+[32]PPNE5!G520+[33]PPNE5!G520+[34]PPNE5!G520+[35]PPNE5!G520+[36]PPNE5!G520+[37]PPNE5!G520+[38]PPNE5!G520+[39]PPNE5!G520+[40]PPNE5!G520+[41]PPNE5!G520+[42]PPNE5!G520+[43]PPNE5!G520+[44]PPNE5!G520</f>
        <v>0</v>
      </c>
      <c r="H520" s="43">
        <f>+[29]PPNE5!H520+[30]PPNE5!H520+[31]PPNE5!H520+[32]PPNE5!H520+[33]PPNE5!H520+[34]PPNE5!H520+[35]PPNE5!H520+[36]PPNE5!H520+[37]PPNE5!H520+[38]PPNE5!H520+[39]PPNE5!H520+[40]PPNE5!H520+[41]PPNE5!H520+[42]PPNE5!H520+[43]PPNE5!H520+[44]PPNE5!H520</f>
        <v>0</v>
      </c>
      <c r="I520" s="43">
        <f>+[29]PPNE5!I520+[30]PPNE5!I520+[31]PPNE5!I520+[32]PPNE5!I520+[33]PPNE5!I520+[34]PPNE5!I520+[35]PPNE5!I520+[36]PPNE5!I520+[37]PPNE5!I520+[38]PPNE5!I520+[39]PPNE5!I520+[40]PPNE5!I520+[41]PPNE5!I520+[42]PPNE5!I520+[43]PPNE5!I520+[44]PPNE5!I520</f>
        <v>0</v>
      </c>
      <c r="J520" s="71">
        <f>SUBTOTAL(9,G520:I520)</f>
        <v>0</v>
      </c>
      <c r="K520" s="72">
        <f>IFERROR(J520/$J$18*100,"0.00")</f>
        <v>0</v>
      </c>
    </row>
    <row r="521" spans="1:11" ht="12.75" x14ac:dyDescent="0.2">
      <c r="A521" s="594">
        <v>2</v>
      </c>
      <c r="B521" s="595">
        <v>7</v>
      </c>
      <c r="C521" s="595">
        <v>3</v>
      </c>
      <c r="D521" s="595">
        <v>2</v>
      </c>
      <c r="E521" s="595"/>
      <c r="F521" s="602" t="s">
        <v>278</v>
      </c>
      <c r="G521" s="47">
        <f>+G522</f>
        <v>0</v>
      </c>
      <c r="H521" s="47">
        <f>+H522</f>
        <v>0</v>
      </c>
      <c r="I521" s="47">
        <f>+I522</f>
        <v>0</v>
      </c>
      <c r="J521" s="47">
        <f>+J522</f>
        <v>0</v>
      </c>
      <c r="K521" s="48">
        <f>+K522</f>
        <v>0</v>
      </c>
    </row>
    <row r="522" spans="1:11" ht="12.75" x14ac:dyDescent="0.2">
      <c r="A522" s="623">
        <v>2</v>
      </c>
      <c r="B522" s="604">
        <v>7</v>
      </c>
      <c r="C522" s="604">
        <v>3</v>
      </c>
      <c r="D522" s="604">
        <v>2</v>
      </c>
      <c r="E522" s="604" t="s">
        <v>284</v>
      </c>
      <c r="F522" s="624" t="s">
        <v>278</v>
      </c>
      <c r="G522" s="43">
        <f>+[29]PPNE5!G522+[30]PPNE5!G522+[31]PPNE5!G522+[32]PPNE5!G522+[33]PPNE5!G522+[34]PPNE5!G522+[35]PPNE5!G522+[36]PPNE5!G522+[37]PPNE5!G522+[38]PPNE5!G522+[39]PPNE5!G522+[40]PPNE5!G522+[41]PPNE5!G522+[42]PPNE5!G522+[43]PPNE5!G522+[44]PPNE5!G522</f>
        <v>0</v>
      </c>
      <c r="H522" s="43">
        <f>+[29]PPNE5!H522+[30]PPNE5!H522+[31]PPNE5!H522+[32]PPNE5!H522+[33]PPNE5!H522+[34]PPNE5!H522+[35]PPNE5!H522+[36]PPNE5!H522+[37]PPNE5!H522+[38]PPNE5!H522+[39]PPNE5!H522+[40]PPNE5!H522+[41]PPNE5!H522+[42]PPNE5!H522+[43]PPNE5!H522+[44]PPNE5!H522</f>
        <v>0</v>
      </c>
      <c r="I522" s="43">
        <f>+[29]PPNE5!I522+[30]PPNE5!I522+[31]PPNE5!I522+[32]PPNE5!I522+[33]PPNE5!I522+[34]PPNE5!I522+[35]PPNE5!I522+[36]PPNE5!I522+[37]PPNE5!I522+[38]PPNE5!I522+[39]PPNE5!I522+[40]PPNE5!I522+[41]PPNE5!I522+[42]PPNE5!I522+[43]PPNE5!I522+[44]PPNE5!I522</f>
        <v>0</v>
      </c>
      <c r="J522" s="73">
        <f>SUBTOTAL(9,G522:I522)</f>
        <v>0</v>
      </c>
      <c r="K522" s="74">
        <f>IFERROR(J522/$J$18*100,"0.00")</f>
        <v>0</v>
      </c>
    </row>
  </sheetData>
  <sheetProtection algorithmName="SHA-512" hashValue="vgnXCOaQVJeqwOt4GBWw3plYueUP0bLphCiYCagc1ub50YKUNY0FK80CUdVtPNp/mgvxEGF21yHD1jLaUZt0xQ==" saltValue="XOZ4u+B9AZGkWzd5Gu8A5g==" spinCount="100000" sheet="1" objects="1" scenarios="1"/>
  <mergeCells count="9">
    <mergeCell ref="J16:J17"/>
    <mergeCell ref="K16:K17"/>
    <mergeCell ref="G16:I16"/>
    <mergeCell ref="A16:A17"/>
    <mergeCell ref="B16:B17"/>
    <mergeCell ref="C16:C17"/>
    <mergeCell ref="D16:D17"/>
    <mergeCell ref="E16:E17"/>
    <mergeCell ref="F16:F17"/>
  </mergeCells>
  <pageMargins left="1.6535433070866143" right="0.11811023622047245" top="0.27559055118110237" bottom="0.23622047244094491" header="0" footer="0"/>
  <pageSetup paperSize="9" scale="65" orientation="landscape" verticalDpi="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122</vt:i4>
      </vt:variant>
    </vt:vector>
  </HeadingPairs>
  <TitlesOfParts>
    <vt:vector size="137" baseType="lpstr">
      <vt:lpstr>Resumen</vt:lpstr>
      <vt:lpstr>Formulario PPGR1</vt:lpstr>
      <vt:lpstr>Formulario PPGR2</vt:lpstr>
      <vt:lpstr>Formulario PPGR3</vt:lpstr>
      <vt:lpstr>Formulario PPGR4</vt:lpstr>
      <vt:lpstr>Formulario PPGR5</vt:lpstr>
      <vt:lpstr>Formulario PPGR6</vt:lpstr>
      <vt:lpstr>Formulario PPGR7</vt:lpstr>
      <vt:lpstr>Formulario PPGR8</vt:lpstr>
      <vt:lpstr>Tablero Indicadores POA</vt:lpstr>
      <vt:lpstr>Prov</vt:lpstr>
      <vt:lpstr>Insumos</vt:lpstr>
      <vt:lpstr>LSIns</vt:lpstr>
      <vt:lpstr>Obj</vt:lpstr>
      <vt:lpstr>Catalogo</vt:lpstr>
      <vt:lpstr>'Formulario PPGR1'!Área_de_impresión</vt:lpstr>
      <vt:lpstr>'Formulario PPGR2'!Área_de_impresión</vt:lpstr>
      <vt:lpstr>Azua</vt:lpstr>
      <vt:lpstr>Bahoruco</vt:lpstr>
      <vt:lpstr>Barahona</vt:lpstr>
      <vt:lpstr>CodigoActividad</vt:lpstr>
      <vt:lpstr>Dajabon</vt:lpstr>
      <vt:lpstr>Dajabón</vt:lpstr>
      <vt:lpstr>Distrito_Nacional</vt:lpstr>
      <vt:lpstr>Duarte</vt:lpstr>
      <vt:lpstr>El_Seibo</vt:lpstr>
      <vt:lpstr>Elias_Pina</vt:lpstr>
      <vt:lpstr>Elías_Piña</vt:lpstr>
      <vt:lpstr>Espaillat</vt:lpstr>
      <vt:lpstr>Hato_Mayor</vt:lpstr>
      <vt:lpstr>Hermanas_Mirabal</vt:lpstr>
      <vt:lpstr>Independencia</vt:lpstr>
      <vt:lpstr>La_Altagracia</vt:lpstr>
      <vt:lpstr>La_Romana</vt:lpstr>
      <vt:lpstr>La_Vega</vt:lpstr>
      <vt:lpstr>Le.1</vt:lpstr>
      <vt:lpstr>Le.2</vt:lpstr>
      <vt:lpstr>Le.3</vt:lpstr>
      <vt:lpstr>Le.4</vt:lpstr>
      <vt:lpstr>ls_ComprayAlquiler</vt:lpstr>
      <vt:lpstr>ls_Departamento</vt:lpstr>
      <vt:lpstr>Ls_DepartamentosSRS</vt:lpstr>
      <vt:lpstr>Ls_DependenciasSRS</vt:lpstr>
      <vt:lpstr>ls_Direccion</vt:lpstr>
      <vt:lpstr>Ls_DivisionesSRS</vt:lpstr>
      <vt:lpstr>Ls_Estructura</vt:lpstr>
      <vt:lpstr>Ls_GerenciasSRS</vt:lpstr>
      <vt:lpstr>Ls_LinesEstategica</vt:lpstr>
      <vt:lpstr>Ls_Medio_Verificacion</vt:lpstr>
      <vt:lpstr>Ls_ObjEstrategico</vt:lpstr>
      <vt:lpstr>Ls_Oficina</vt:lpstr>
      <vt:lpstr>Ls_OficinasSRS</vt:lpstr>
      <vt:lpstr>ls_Regiones</vt:lpstr>
      <vt:lpstr>ls_SubDireccion</vt:lpstr>
      <vt:lpstr>ls_TiposAcciones</vt:lpstr>
      <vt:lpstr>ls_UnidadesSRS</vt:lpstr>
      <vt:lpstr>lsAcabadosTextiles</vt:lpstr>
      <vt:lpstr>lsAireAcondicionado</vt:lpstr>
      <vt:lpstr>lsAlimentosyBebidas</vt:lpstr>
      <vt:lpstr>lsArticulosdePlastico</vt:lpstr>
      <vt:lpstr>lsElectrodomesticos</vt:lpstr>
      <vt:lpstr>lsEquiposComputos</vt:lpstr>
      <vt:lpstr>lsEquiposMedicos</vt:lpstr>
      <vt:lpstr>lsEquiposSeguridad</vt:lpstr>
      <vt:lpstr>lsEquiposTransporte</vt:lpstr>
      <vt:lpstr>lsEventosGenerales</vt:lpstr>
      <vt:lpstr>lsFuentesFinanciamiento</vt:lpstr>
      <vt:lpstr>lsGasoil</vt:lpstr>
      <vt:lpstr>lsHerramientasMenores</vt:lpstr>
      <vt:lpstr>lsImpresionyEncuadernacion</vt:lpstr>
      <vt:lpstr>lsInsumos</vt:lpstr>
      <vt:lpstr>lsInsumosEquipos</vt:lpstr>
      <vt:lpstr>lsLlantasyNeumaticos</vt:lpstr>
      <vt:lpstr>lsMantenimiento</vt:lpstr>
      <vt:lpstr>lsMantenimientoyReparacion</vt:lpstr>
      <vt:lpstr>lsMaterialesdeLimpieza</vt:lpstr>
      <vt:lpstr>lsMueblesdeAlojamiento</vt:lpstr>
      <vt:lpstr>lsMueblesdeOficina</vt:lpstr>
      <vt:lpstr>lsObrasMenoresEdificaciones</vt:lpstr>
      <vt:lpstr>lsOtrosEquipos</vt:lpstr>
      <vt:lpstr>lsPeaje</vt:lpstr>
      <vt:lpstr>lsPinturas</vt:lpstr>
      <vt:lpstr>lsProductosArtesGraficas</vt:lpstr>
      <vt:lpstr>lsProductosdeCemento</vt:lpstr>
      <vt:lpstr>lsProductosdeLoza</vt:lpstr>
      <vt:lpstr>lsProductosdePapel</vt:lpstr>
      <vt:lpstr>lsProductosdeVidrio</vt:lpstr>
      <vt:lpstr>lsProductosElectricos</vt:lpstr>
      <vt:lpstr>lsProductosMedicinalesH</vt:lpstr>
      <vt:lpstr>lsProductosMetalicos</vt:lpstr>
      <vt:lpstr>lsProductosQuimicos</vt:lpstr>
      <vt:lpstr>lsPublicidadyPropaganda</vt:lpstr>
      <vt:lpstr>lsServiciosTecnicosProfesionales</vt:lpstr>
      <vt:lpstr>lsTelecomunicaciones</vt:lpstr>
      <vt:lpstr>LsTipoEESS</vt:lpstr>
      <vt:lpstr>lsTipoIntervencion</vt:lpstr>
      <vt:lpstr>lsUtilesdeCocina</vt:lpstr>
      <vt:lpstr>lsUtilesdeOficina</vt:lpstr>
      <vt:lpstr>lsUtilesMenoresMQ</vt:lpstr>
      <vt:lpstr>lsViaticosDP</vt:lpstr>
      <vt:lpstr>Maria_Trinidad_Sanchez</vt:lpstr>
      <vt:lpstr>María_Trinidad_Sánchez</vt:lpstr>
      <vt:lpstr>Monsenor_Nouel</vt:lpstr>
      <vt:lpstr>Monseñor_Nouel</vt:lpstr>
      <vt:lpstr>Monte_Plata</vt:lpstr>
      <vt:lpstr>Montecristi</vt:lpstr>
      <vt:lpstr>Obj1.1</vt:lpstr>
      <vt:lpstr>Obj1.2</vt:lpstr>
      <vt:lpstr>Obj2.1</vt:lpstr>
      <vt:lpstr>Obj2.2</vt:lpstr>
      <vt:lpstr>Obj2.3</vt:lpstr>
      <vt:lpstr>Obj3.1</vt:lpstr>
      <vt:lpstr>Obj3.2</vt:lpstr>
      <vt:lpstr>Obj3.3</vt:lpstr>
      <vt:lpstr>Obj4.1</vt:lpstr>
      <vt:lpstr>Pedernales</vt:lpstr>
      <vt:lpstr>Peravia</vt:lpstr>
      <vt:lpstr>Periodo_POA</vt:lpstr>
      <vt:lpstr>Productos</vt:lpstr>
      <vt:lpstr>Provincias</vt:lpstr>
      <vt:lpstr>Puerto_Plata</vt:lpstr>
      <vt:lpstr>Samana</vt:lpstr>
      <vt:lpstr>Samaná</vt:lpstr>
      <vt:lpstr>San_Cristobal</vt:lpstr>
      <vt:lpstr>San_Cristóbal</vt:lpstr>
      <vt:lpstr>San_Jose_de_Ocoa</vt:lpstr>
      <vt:lpstr>San_José_de_Ocoa</vt:lpstr>
      <vt:lpstr>San_Juan</vt:lpstr>
      <vt:lpstr>San_Pedro_de_Macoris</vt:lpstr>
      <vt:lpstr>San_Pedro_de_Macorís</vt:lpstr>
      <vt:lpstr>Sanchez_Ramirez</vt:lpstr>
      <vt:lpstr>Sánchez_Ramírez</vt:lpstr>
      <vt:lpstr>Santiago</vt:lpstr>
      <vt:lpstr>Santiago_Rodriguez</vt:lpstr>
      <vt:lpstr>Santiago_Rodríguez</vt:lpstr>
      <vt:lpstr>Santo_Domingo</vt:lpstr>
      <vt:lpstr>Valverde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Ilka</dc:creator>
  <cp:lastModifiedBy>Acceso a la Informac</cp:lastModifiedBy>
  <cp:lastPrinted>2021-08-05T23:28:20Z</cp:lastPrinted>
  <dcterms:created xsi:type="dcterms:W3CDTF">2010-07-12T13:23:52Z</dcterms:created>
  <dcterms:modified xsi:type="dcterms:W3CDTF">2022-04-01T15:13:24Z</dcterms:modified>
</cp:coreProperties>
</file>